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i unidad\LICITACIONES\PROCESOS\DTSOR-IPMC-005-2026\"/>
    </mc:Choice>
  </mc:AlternateContent>
  <bookViews>
    <workbookView xWindow="0" yWindow="0" windowWidth="28800" windowHeight="12330" tabRatio="834"/>
  </bookViews>
  <sheets>
    <sheet name="DT SURORIENTE" sheetId="31" r:id="rId1"/>
  </sheets>
  <definedNames>
    <definedName name="_xlnm.Print_Area" localSheetId="0">'DT SURORIENTE'!$A$1:$L$126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6" i="31" l="1"/>
  <c r="I105" i="31" s="1"/>
  <c r="I101" i="31"/>
  <c r="I102" i="31"/>
  <c r="I103" i="31"/>
  <c r="I100" i="31"/>
  <c r="I99" i="31" s="1"/>
  <c r="I95" i="31"/>
  <c r="I94" i="31" s="1"/>
  <c r="I86" i="31"/>
  <c r="I87" i="31"/>
  <c r="I88" i="31"/>
  <c r="I89" i="31"/>
  <c r="I90" i="31"/>
  <c r="I73" i="31"/>
  <c r="I65" i="31"/>
  <c r="I66" i="31"/>
  <c r="I67" i="31"/>
  <c r="I68" i="31"/>
  <c r="I69" i="31"/>
  <c r="I70" i="31"/>
  <c r="I60" i="31"/>
  <c r="I59" i="31" s="1"/>
  <c r="I56" i="31"/>
  <c r="I57" i="31"/>
  <c r="I54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G106" i="31" l="1"/>
  <c r="G103" i="31"/>
  <c r="G102" i="31"/>
  <c r="G101" i="31"/>
  <c r="G100" i="31"/>
  <c r="G95" i="31"/>
  <c r="G90" i="31"/>
  <c r="G89" i="31"/>
  <c r="G88" i="31"/>
  <c r="G87" i="31"/>
  <c r="G86" i="31"/>
  <c r="E85" i="31"/>
  <c r="I85" i="31" s="1"/>
  <c r="E82" i="31"/>
  <c r="E83" i="31" l="1"/>
  <c r="I83" i="31" s="1"/>
  <c r="I82" i="31"/>
  <c r="E84" i="31"/>
  <c r="I84" i="31" s="1"/>
  <c r="G83" i="31"/>
  <c r="G82" i="31"/>
  <c r="G85" i="31"/>
  <c r="I81" i="31" l="1"/>
  <c r="G84" i="31"/>
  <c r="C9" i="31" l="1"/>
  <c r="E74" i="31"/>
  <c r="I74" i="31" s="1"/>
  <c r="I72" i="31" s="1"/>
  <c r="E77" i="31"/>
  <c r="I77" i="31" s="1"/>
  <c r="E64" i="31"/>
  <c r="I64" i="31" s="1"/>
  <c r="E63" i="31"/>
  <c r="I63" i="31" s="1"/>
  <c r="I62" i="31" s="1"/>
  <c r="G51" i="31"/>
  <c r="G63" i="31" l="1"/>
  <c r="G60" i="31" l="1"/>
  <c r="G56" i="31"/>
  <c r="G57" i="31"/>
  <c r="E55" i="31" l="1"/>
  <c r="I55" i="31" s="1"/>
  <c r="I53" i="31" s="1"/>
  <c r="E39" i="31"/>
  <c r="E38" i="31"/>
  <c r="E15" i="31"/>
  <c r="I15" i="31" s="1"/>
  <c r="G47" i="31"/>
  <c r="G48" i="31"/>
  <c r="G49" i="31"/>
  <c r="G50" i="31"/>
  <c r="G41" i="31"/>
  <c r="G42" i="31"/>
  <c r="G43" i="31"/>
  <c r="G44" i="31"/>
  <c r="G45" i="31"/>
  <c r="G46" i="31"/>
  <c r="G28" i="31"/>
  <c r="G29" i="31"/>
  <c r="G30" i="31"/>
  <c r="G31" i="31"/>
  <c r="G32" i="31"/>
  <c r="G33" i="31"/>
  <c r="G34" i="31"/>
  <c r="G35" i="31"/>
  <c r="G36" i="31"/>
  <c r="G37" i="31"/>
  <c r="G40" i="31"/>
  <c r="G16" i="31"/>
  <c r="G17" i="31"/>
  <c r="G18" i="31"/>
  <c r="G19" i="31"/>
  <c r="G20" i="31"/>
  <c r="G21" i="31"/>
  <c r="G22" i="31"/>
  <c r="G23" i="31"/>
  <c r="G24" i="31"/>
  <c r="G25" i="31"/>
  <c r="G26" i="31"/>
  <c r="G27" i="31"/>
  <c r="G70" i="31"/>
  <c r="G69" i="31"/>
  <c r="G68" i="31"/>
  <c r="G67" i="31"/>
  <c r="G66" i="31"/>
  <c r="G65" i="31"/>
  <c r="G38" i="31" l="1"/>
  <c r="I38" i="31"/>
  <c r="G39" i="31"/>
  <c r="I39" i="31"/>
  <c r="I14" i="31" s="1"/>
  <c r="G55" i="31"/>
  <c r="G73" i="31"/>
  <c r="G64" i="31"/>
  <c r="G74" i="31" l="1"/>
  <c r="I76" i="31" l="1"/>
  <c r="G77" i="31"/>
  <c r="G54" i="31" l="1"/>
  <c r="G15" i="31" l="1"/>
  <c r="I107" i="31" l="1"/>
  <c r="I111" i="31" l="1"/>
  <c r="I112" i="31" s="1"/>
  <c r="I109" i="31" l="1"/>
  <c r="I110" i="31"/>
  <c r="I114" i="31" l="1"/>
  <c r="I116" i="31" s="1"/>
</calcChain>
</file>

<file path=xl/sharedStrings.xml><?xml version="1.0" encoding="utf-8"?>
<sst xmlns="http://schemas.openxmlformats.org/spreadsheetml/2006/main" count="280" uniqueCount="178">
  <si>
    <t>Por favor diligenciar la propuesta de cotización sobre este formato</t>
  </si>
  <si>
    <t>COTIZANTE</t>
  </si>
  <si>
    <t>CÓDIGO: GCO-040-PDT-002-f-007</t>
  </si>
  <si>
    <t>VERSIÓN: 07</t>
  </si>
  <si>
    <r>
      <rPr>
        <b/>
        <sz val="11"/>
        <rFont val="Arial"/>
        <family val="2"/>
      </rPr>
      <t>PROCESO:</t>
    </r>
    <r>
      <rPr>
        <sz val="11"/>
        <rFont val="Arial"/>
        <family val="2"/>
      </rPr>
      <t xml:space="preserve"> GESTIÓN DE RECURSOS FÍSICOS</t>
    </r>
  </si>
  <si>
    <r>
      <rPr>
        <b/>
        <sz val="11"/>
        <rFont val="Arial"/>
        <family val="2"/>
      </rPr>
      <t>SUBPROCESO:</t>
    </r>
    <r>
      <rPr>
        <sz val="11"/>
        <rFont val="Arial"/>
        <family val="2"/>
      </rPr>
      <t xml:space="preserve"> CONTRATACIÓN DE BIENES Y/O SERVICIOS</t>
    </r>
  </si>
  <si>
    <r>
      <rPr>
        <b/>
        <sz val="11"/>
        <rFont val="Arial"/>
        <family val="2"/>
      </rPr>
      <t>ELABORÓ:</t>
    </r>
    <r>
      <rPr>
        <sz val="11"/>
        <rFont val="Arial"/>
        <family val="2"/>
      </rPr>
      <t xml:space="preserve"> GIT ÁREA ADMINISTRATIVA - GIT INFRAESTRUCTURA</t>
    </r>
  </si>
  <si>
    <r>
      <rPr>
        <b/>
        <sz val="11"/>
        <color rgb="FF000000"/>
        <rFont val="Arial"/>
        <family val="2"/>
      </rPr>
      <t xml:space="preserve">REVISÓ: </t>
    </r>
    <r>
      <rPr>
        <sz val="11"/>
        <color rgb="FF000000"/>
        <rFont val="Arial"/>
        <family val="2"/>
      </rPr>
      <t xml:space="preserve">GIT INFRAESTRUCTURA </t>
    </r>
  </si>
  <si>
    <t>DESCRIPCIÓN DEL OBJETO:</t>
  </si>
  <si>
    <t>ÍTEM</t>
  </si>
  <si>
    <t>DESCRIPCIÓN DEL BIEN Y/O SERVICIO</t>
  </si>
  <si>
    <t>UNIDAD DE MEDIDA</t>
  </si>
  <si>
    <t>CANTIDAD</t>
  </si>
  <si>
    <r>
      <t xml:space="preserve">RANGO 
</t>
    </r>
    <r>
      <rPr>
        <sz val="11"/>
        <rFont val="Arial"/>
        <family val="2"/>
      </rPr>
      <t>(La cantidad a contratar puede oscilar entre estos dos números)</t>
    </r>
  </si>
  <si>
    <t>VALOR UNITARIO</t>
  </si>
  <si>
    <t>SUBTOTAL 
(COSTO DIRECTO DEL ITEM)</t>
  </si>
  <si>
    <t>SUBTOTAL</t>
  </si>
  <si>
    <t>1.01.</t>
  </si>
  <si>
    <t>M2</t>
  </si>
  <si>
    <t>1.02.</t>
  </si>
  <si>
    <t>DESMONTE PUNTO HIDRAULICO - Incluye desmonte tuberia, accesorios y colocación de tapón y RETIRO Y DISPOSICIÓN FINAL SEGUN NORMAS AMBIENTALES LOCALES).</t>
  </si>
  <si>
    <t>UN</t>
  </si>
  <si>
    <t>1.03.</t>
  </si>
  <si>
    <t>DESMONTE DE PUNTO SANITARIO  Incluye desmonte tuberia, accesorios y colocación de tapón y RETIRO Y DISPOSICIÓN FINAL SEGUN NORMAS AMBIENTALES LOCALES).</t>
  </si>
  <si>
    <t>1.04.</t>
  </si>
  <si>
    <t>DESMONTE APARATOS SANITARIOS  - Incluye RETIRO Y DISPOSICIÓN FINAL SEGUN NORMAS AMBIENTALES LOCALES.</t>
  </si>
  <si>
    <t>1.05.</t>
  </si>
  <si>
    <t>DESMONTE TUBERÍA PVCS y PVCP -  Incluye  RETIRO Y DISPOSICIÓN FINAL SEGUN NORMAS AMBIENTALES LOCALES).</t>
  </si>
  <si>
    <t>ML</t>
  </si>
  <si>
    <t>1.06.</t>
  </si>
  <si>
    <t>1.07.</t>
  </si>
  <si>
    <t>DEMOLICIÓN DE PISO EN CUALQUIER MATERIAL - Incluye RETIRO Y DISPOSICIÓN FINAL SEGUN NORMAS AMBIENTALES LOCALES.</t>
  </si>
  <si>
    <t>1.09.</t>
  </si>
  <si>
    <t>1.10.</t>
  </si>
  <si>
    <t>1.11.</t>
  </si>
  <si>
    <t>DESMONTE DE PUNTO ELECTRICO -  Incluye RETIRO Y DISPOSICIÓN FINAL SEGUN NORMAS AMBIENTALES LOCALES.</t>
  </si>
  <si>
    <t>1.12.</t>
  </si>
  <si>
    <t>1.13.</t>
  </si>
  <si>
    <t>SUMINISTRO E INSTALACIÓN DE PUNTO HIDRÁULICO PVC-P/PARAL 1/2" (INC. ACCESORIOS)</t>
  </si>
  <si>
    <t>1.14.</t>
  </si>
  <si>
    <t>1.15.</t>
  </si>
  <si>
    <t>SUMINISTRO E INSTALACIÓN DE SALIDA SANITARIA PVC-S/PARAL 2" (INC. ACCESORIOS)</t>
  </si>
  <si>
    <t>1.16.</t>
  </si>
  <si>
    <t>SUMINISTRO E INSTALACIÓN DE SALIDA SANITARIA PVC-S/PARAL 4" (INC. ACCESORIOS)</t>
  </si>
  <si>
    <t>1.17.</t>
  </si>
  <si>
    <t>SUMINISTRO E INSTALACIÓN DE RED SUMINISTRO CPVC Ø 1/2" (INC. ACCESORIOS)</t>
  </si>
  <si>
    <t>1.18.</t>
  </si>
  <si>
    <t>SUMINISTRO E INSTALACIÓN DE RED SANITARIA PVC-S 2"  (INCLUYE ACCESORIOS)</t>
  </si>
  <si>
    <t>1.19.</t>
  </si>
  <si>
    <t>SUMINISTRO E INSTALACIÓN DE RED SANITARIA PVC-S 4"  (INCLUYE ACCESORIOS)</t>
  </si>
  <si>
    <t>1.20.</t>
  </si>
  <si>
    <t>SUMINISTRO E INSTALACIÓN DE REGISTRO Ø 1/2"</t>
  </si>
  <si>
    <t>1.21.</t>
  </si>
  <si>
    <t>SUMINISTRO E INSTALACIÓN DE TAPAREGISTRO PLASTICO DE 20 X 20 CMS.  INCLUYE INSTALACIÓN</t>
  </si>
  <si>
    <t>1.22.</t>
  </si>
  <si>
    <t>SUMINISTRO E INSTALACIÓN DE SIFON Y REJILLA PISO CON SOSCO METALICO</t>
  </si>
  <si>
    <t>1.23.</t>
  </si>
  <si>
    <t>SUMINISTRO E INSTALACIÓN DE LAVAMANOS DE COLGAR PARA DISCAPACITADOS TIPO INSTITUCIONAL Ref. O12911001 - Diseño ergonómico con frente cóncavo para facilitar el acceso a personas con movilidad reducida., Pozo de 36 cm X 31.5 cm., apto para personas con movilidad reducida normas ADA.</t>
  </si>
  <si>
    <t>1.24.</t>
  </si>
  <si>
    <t>SUMINISTRO E INSTALACIÓN DE SANITARIO PARA DISCAPACITADOS TIPO INSTITUCIONAL Ref.  101661001 - Diseño ergonómicola de altura de su tasa A.D.A de perfil alongado para personas con movilidad reducida.</t>
  </si>
  <si>
    <t>1.25.</t>
  </si>
  <si>
    <t>SUMINISTRO E INSTALACIÓN DE ALISTADO IMPERMEABILIZADO PISOS 1:3, E = 0.04</t>
  </si>
  <si>
    <t>1.26.</t>
  </si>
  <si>
    <t>1.27.</t>
  </si>
  <si>
    <t xml:space="preserve">SUMINISTRO E INSTALACIÓN DE SALIDA PARA TOMACORRIENTE DOBLE CON POLO A TIERRA MONOFÁSICO TIPO GFCI HASTA 9 M. EN TUBO CONDUIT PVC DE 1/2" Y CONDUCTORES DE COBRE N12AWG THHN Y CONDUCTOR DE PUESTA A TIERRA. LA SALIDA DEBERÁ TERMINAR EN CAJA  Y TOMA CORRIENTE  DOBLE CON POLO A TIERRA.  INCLUYE PROPORCIONAR CURVAS, TERMINALES, UNIONES, SOPORTES, MARCAS DE IDENTIFICACIÓN </t>
  </si>
  <si>
    <t>1.28.</t>
  </si>
  <si>
    <t>SUMINISTRO E INSTALACIÓN DE DE TOMA CORRIENTE GFCI - DOBLE.</t>
  </si>
  <si>
    <t>1.29.</t>
  </si>
  <si>
    <t>SUMINISTRO E INSTALACIÓN DE SALIDA PARA ILUMINACIÓN EN TUBO CONDUIT PVC DE 1/2"-3/4" Y CONDUCTORES DE COBRE N12AWG THHN.  INCLUYE PROPORCIONAR INTERRUPTOR, CURVAS, TERMINALES, UNIONES, SOPORTES Y MARCAS DE IDENTIFICACIÓN</t>
  </si>
  <si>
    <t>SUMINISTRO E INSTALACIÓN de Panel Led Redondo 18w Luz Blanco Fría 1080 Lúmenes Certificado de 22 cms.</t>
  </si>
  <si>
    <t>1.30.</t>
  </si>
  <si>
    <t>1.31.</t>
  </si>
  <si>
    <t>1.32.</t>
  </si>
  <si>
    <t>1.33.</t>
  </si>
  <si>
    <t>1.34.</t>
  </si>
  <si>
    <t xml:space="preserve">REGATAS SOBRE MURO PARA LA INSTALACION DE DUCTOS DE INSTALACIONES HIDRAULICAS, SANITARIAS, ELECTRICAS Y DE GAS EN DIFERENTES DIAMETROS </t>
  </si>
  <si>
    <t>1.35.</t>
  </si>
  <si>
    <t>1.36.</t>
  </si>
  <si>
    <t>1.37.</t>
  </si>
  <si>
    <t xml:space="preserve"> SUMINISTRO E INSTALACION   - BARRA SEGURIDAD SANITARIO  PARA  AGARRE EN TUBO D=11/4", EN ACERO INOXIDABLE ( 18/10),  ABATIBLE HORIZONTAL  SEGÚN  NTC 6047</t>
  </si>
  <si>
    <t>SUMINISTRO E INSTALACION BARRA DE AGARRE ANTIDESLIZANTE  EN TUBO D=11/4", EN ACERO INOXIDABLE  FIJA VERTICAL Y HORIZONTAL  Medidas: Ancho 60 x Fondo 7 x Alto 3 cm.</t>
  </si>
  <si>
    <t>SUMINISTRO E INSTALACIÓN DE MURO SUPERBOARD DOBLE CARA 0.10 M  (INCLUYE ESTRUCTURA, ACCESORIOS, ANCLAJE, CINTA Y PINTURA).</t>
  </si>
  <si>
    <t xml:space="preserve"> OTROS</t>
  </si>
  <si>
    <t>TOTAL COSTO DIRECTO</t>
  </si>
  <si>
    <t>ADMINISTRACIÓN</t>
  </si>
  <si>
    <t>IMPREVISTOS</t>
  </si>
  <si>
    <t>UTILIDAD</t>
  </si>
  <si>
    <t>IVA SOBRE LA UTILIDAD</t>
  </si>
  <si>
    <t>TOTAL A. I. U., E IVA SOBRE UTILIDAD</t>
  </si>
  <si>
    <t>VALOR TOTAL DE LA COTIZACIÓN (INCLUIDO AIU E IVA SOBRE LA UTILIDAD)</t>
  </si>
  <si>
    <r>
      <rPr>
        <b/>
        <sz val="11"/>
        <rFont val="Arial"/>
        <family val="2"/>
      </rPr>
      <t>NOTAS:</t>
    </r>
    <r>
      <rPr>
        <sz val="11"/>
        <rFont val="Arial"/>
        <family val="2"/>
      </rPr>
      <t xml:space="preserve"> </t>
    </r>
  </si>
  <si>
    <t>* En la estructuación del presupuesto se deberá contemplar la disposició final fuera de la obra y en botadero autorizado de los elementos sustituidos y residuos de obra; así como el transporte de materiales, herramientas y el aseo general o detallado en caso de  reqierirse.</t>
  </si>
  <si>
    <t>* Se deberá tener en cuenta que para la contratación las cantidades pueden aumentar hasta el tope máximo determinado.</t>
  </si>
  <si>
    <r>
      <t>* Lo horarios de trabajo corresponderán a los horarios laborales de la Entidad, esto es, de luneas a viernes de 8:00 am a 5:00 pm y sabados hasta</t>
    </r>
    <r>
      <rPr>
        <strike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laS 3:00 pm.</t>
    </r>
  </si>
  <si>
    <t>* Cuando en la descripción del item se hace referencia a una marca especifica no se pretende solicitar esa marca en particular, sino indicar que se debe ofertar un producto con características técnicas similares o superiores al referenciado.</t>
  </si>
  <si>
    <t>Elaboró:</t>
  </si>
  <si>
    <t xml:space="preserve">GIT Infraestructura </t>
  </si>
  <si>
    <t>SUMINISTRO E INSTALACIÓN DISPENSADOR DE JABÓN EN ACERO INOXIDABLE - ALTURA DE INSTALACION SEGUN NTC 6047.altura entre 80 cm y 110 cm? (Ver numeral 24.13. NTC 6047)</t>
  </si>
  <si>
    <t>SUMINISTRO E INSTALACIÓN DISPENSADOR DE PAPEL EN ACERO INOXIDABLE - ALTURA DE INSTALACION SEGUN NTC 6047.altura entre 80 cm y 110 cm? (Ver numeral 24.13. NTC 6047)</t>
  </si>
  <si>
    <t>SUMINISTRO E INSTALACIÓN DISPENSADOR DE TOALLAS DE PAPEL EN ACERO INOXIDABLE - ALTURA DE INSTALACION SEGUN NTC 6047.altura entre 80 cm y 110 cm? (Ver numeral 24.13. NTC 6047)</t>
  </si>
  <si>
    <t>SUMINISTRO E INSTALACIÓN DE ESPEJO CRISTAL INCOLORO 3mm (1X1 MT) - Altura de instalación:  Borde inferior  a máximo 90 cm por encima del piso? (Ver numeral 24.9. NTC 6047)</t>
  </si>
  <si>
    <t>SUMINISTRO E INSTALACIÓN DE SECADOR DE MANOS EN ACERO INOXIDABLE TIPO INSTITUCIONAL - Automatico . 500 W de Potencia , Voltaje de 110 a 120 Voltios , Rango de sensor de 5 a 15 cm, Temperatura de aire 45 grados centigrados, Tiempo de secado entre 9 y 12 segundos . Apagado automatico despues de 60 segundos -  ALTURA DE INSTALACION SEGUN NTC 6047.altura entre 80 cm y 110 cm? (Ver numeral 24.13. NTC 6047).</t>
  </si>
  <si>
    <t>ADECUACION ACCESO PRINCIPAL - PRIMER PISO</t>
  </si>
  <si>
    <t>ADECUACION BAÑO DISCAPACITADOS NORMA NTC 6047 - PRIMER PISO</t>
  </si>
  <si>
    <t>2.1.</t>
  </si>
  <si>
    <t>2.2.</t>
  </si>
  <si>
    <t>2.3.</t>
  </si>
  <si>
    <t>2.4.</t>
  </si>
  <si>
    <t>SUMINISTRO E INSTALACIÓN DE PUERTA EN ALUMINIO COLOR MATE CAFÉ, CON PERFILERIA EN ALUMINIO TIPO ALM-SERIE 4525-3 PARA PUERTAS BATIENTES, SISTEMA 500-3 BISELADO PARA CUERPOS FIJOS y CRISTAL INCOLORO TEMPLADO DE SEGURIDAD DE 5mm, incluye MANIJAS Y PELICULA SEGURIDAD.</t>
  </si>
  <si>
    <t>4.1.</t>
  </si>
  <si>
    <t>4.2.</t>
  </si>
  <si>
    <t>4.3.</t>
  </si>
  <si>
    <t>5.1.</t>
  </si>
  <si>
    <t>5.2.</t>
  </si>
  <si>
    <t>PAÑETE LISO MUROS 1:3, E=1.5 CM (LINEAL)</t>
  </si>
  <si>
    <t>ESTUCO  SOBRE MUROS (INCLUYE APLICACIÓN Y LIJADA)</t>
  </si>
  <si>
    <t>VINILO TIPO I SOBRE MUROS/TECHOS  LAVABLE (INCLUYE APLICACIÓN 3 MANOS) - COLOR BLANCO.</t>
  </si>
  <si>
    <t>VINILO TIPO I SOBRE MUROS LAVABLE (INCLUYE APLICACIÓN 3 MANOS) - COLOR LILA (REF VLO88-T) EN MUROS INTERNOS SALA DE LACTANCIA</t>
  </si>
  <si>
    <t>SUMINISTRO E INSTALACION DE VINILO DECORATIVO ADHESIVO  PARED INTERIOR SALA LACTANCIA (TEMATICA INFANTIL/BEBE)</t>
  </si>
  <si>
    <t>SUMINISTRO E INSTALACION DE Congelador Horizontal  100 Lt Chest Freezer Blanco / Ref tipo: Modelo CH 100 - Altura 84,6 x Ancho 47,6 x 55,5</t>
  </si>
  <si>
    <t>SUMINISTRO E INSTALACION DE Poltrona tipo Orbi 92x102x73 cm Azul en tela TAPIZ.</t>
  </si>
  <si>
    <t>SUMINISTRO E INSTALACION DE Mesa de Centro Auxiliar Redonda Color Gris / Dimensiones : Diametro 49 cm x Altura 44 cm</t>
  </si>
  <si>
    <t xml:space="preserve">SUMINISTRO E INSTALACIÓN DE Caneca Plástica Pedal 5 Litros Metálico Blanco. </t>
  </si>
  <si>
    <t>SUMINISTRO E INSTALACION DE Termometro digital con alarma y certificado de calibracion - Rango de temperatura de -50°C a +70°C - Dimensiones minimas / cm de largo x5 cms de alto x 2.5 cms de ancho.</t>
  </si>
  <si>
    <t>SUMINISTRO E INSTALACION PERSIANAS ENROLLABLES TIPO SCREEN - Tela Traslucida 100% Poliéster / Blackout 35% Poliéster - 65% Pvc. - VENTANAS FACHADA PRINCIPAL Y FACHADA POSTERIOR CUARTO PISO.</t>
  </si>
  <si>
    <t>PINTURA GENERAL - ESCALERAS INTERIORES Y ESPACIOS COMPLEMENTARIOS</t>
  </si>
  <si>
    <t>RESANE DE MUROS INTERIORES (INCLUYE APLICACIÓN Y LIJADA)</t>
  </si>
  <si>
    <t>SUMINISTRO E INSTALACIÓN DE BALDOSA CERÁMICA PISO-PARED 20X20 COLOR BLANCO TIPO INSTITUCIONAL (INCLUYE ADHESIVO TIPO PEGACOR Y BOQUILLA).</t>
  </si>
  <si>
    <t>CONSTRUCCIÓN DE RAMPAS PARA MOVILIDAD REDUCIDA CONCRETO 3000 PSI, ESPESOR 0.07, INCLUYE MALLA M 188 15X15.</t>
  </si>
  <si>
    <t>FLORENCIA</t>
  </si>
  <si>
    <t>DEMOLICIÓN DE MURO EN MAMPOSTERIA U OTRO MATERIAL - Incluye  RETIRO Y DISPOSICIÓN FINAL SEGUN NORMAS AMBIENTALES LOCALES).</t>
  </si>
  <si>
    <t>DESMONTE DE MARCOS Y PUERTAS EN CUALQUIER MATERIAL - Se entrega a  sede DANE.</t>
  </si>
  <si>
    <t>DESMONTE DE APARATOS ELECTRICOS INSTALADOS SUPERFICIALMENTE - Incluye RETIRO Y DISPOSICIÓN FINAL SEGUN NORMAS AMBIENTALES LOCALES.</t>
  </si>
  <si>
    <t>DESMONTE DE ESPEJOS - DISPENSADORES DE TOALLAS - PAPELERAS - JABONERAS O DISPENSADORES JABON.   Se entrega a  sede DANE.</t>
  </si>
  <si>
    <t>SUMINISTRO E INSTALACIÓN DE MARCO Y HOJA DE PUERTAS TABLERIADAS EN MADERA  INCLUYE TRES BISAGRAS POR PUERTA, TABLA CHAPA CEDRO O NOGAL  2.0 CMS - INCLUYE Chapa Manija Para Baño TIPO Cromo - APERTURA DE PUERTA HACIA AFUERA PARA DISCAPACITADOS - ANCHO MÍNIMO DE PUERTA =1.00 MTS - ALTURA MIN = 2 MTS.</t>
  </si>
  <si>
    <t>DEMOLICIÓN PLACA PISO 0.15 M (Conexiones hidro - sanitarias si se requiere)</t>
  </si>
  <si>
    <t>SUMINISTRO E INSTALACIÓN DE  BORDILLO EN SITIO 0.10*0.30 M 2500PSI+  SUBBASE IDRD, INCLUYE: INCLUYE 30 CM EXCAVACIÓN, 4 CM SOLADO, 30 CM RECEBO Y ATRAQUE CONTRA ZONA VERDE, CONCRETO 1:2:3 ARENA LAVADA RIO+GRAVRILLA, RETIRO DE SOBRANTES DE EXCAVACIÓN Y OTROS, FORMALETA. - Para confinar gramoquin contra zona verde.</t>
  </si>
  <si>
    <t>SUMINISTRO E INSTALACIÓN DE ADOQUIN ECOLÓGICO GRAMOQUIN E=8CM+ESTRTUCTURA, INCLUYE: ARENA S/LAVADA CERNIDA DE PEÑA, BLOQUE GRAMOQUIN 60X40X8CM, GEOTEXTIL T2100 ** Y/O ST 200, GRAVILLA DE RIO 3/4", SEMILLA PASTO ORNAMENTAL, TIERRA NEGRA+ CASCARILLA+TRIPLE 15, EXCAVACIÓN +RETIRO, RELLENO COMPACTADO SUBBASE GRANULAR TIPO IDRD.(Piso Bicicletero exterior antejardín).</t>
  </si>
  <si>
    <t>SUMINISTRO E INSTALACIÓN DE CICLOPARQUEADERO TIPO  IDRD  M- 100.- INCLUYE DADOS DE INSTALACIÓN A PISO - COLOR GRIS.</t>
  </si>
  <si>
    <t>ADECUACION BARANDAS SEGURIDAD</t>
  </si>
  <si>
    <t>3.0.</t>
  </si>
  <si>
    <t>SUMINISTRO E INSTALACION DE PASAMANOS EN ACERO INOXIDABLE 304 CERTIFICADO CALIBRE 16 DE 1” 1/2 GROSOR = 4 CM, INCLUYE SOPORTES TIPO DISCOS CON ANCLAJE A PARED, ACCESORIOS DE FIJACION Y TORNILLERIA. (ESCALERAS PISO 1 AL 2)</t>
  </si>
  <si>
    <t>SUMINISTRO E INSTALACIÓN DE GUARDAESCOBA EN PVC NEGRO - ANCHO 8CMS - ESPESOR 10 MM - PARA NUEVO MURO CONTRA OFICINAS.</t>
  </si>
  <si>
    <t>ADECUACION SALA DE LACTANCIA - PRIMER PISO</t>
  </si>
  <si>
    <t xml:space="preserve">4.0. </t>
  </si>
  <si>
    <t>4.4.</t>
  </si>
  <si>
    <t>4.5.</t>
  </si>
  <si>
    <t>4.6.</t>
  </si>
  <si>
    <t>4.7.</t>
  </si>
  <si>
    <t>6.0.</t>
  </si>
  <si>
    <t>PUERTO CARREÑO</t>
  </si>
  <si>
    <t>ADECUACION CUARTO DE RACK</t>
  </si>
  <si>
    <t>SUMINISTRO E INSTALACION DE MURO EN BLOQUE #4 TBQUE .09 .</t>
  </si>
  <si>
    <t>SUMINISTRO E INSTALACIÓN DE DE TOMA CORRIENTE GFCI - DOBLE.- PARA INSTALACION DE AIRE ACONDICIONADO DENTRO DE CUARTO DE RACK.</t>
  </si>
  <si>
    <t>1.0.</t>
  </si>
  <si>
    <t>1.2.</t>
  </si>
  <si>
    <t>1.3.</t>
  </si>
  <si>
    <t>1.4.</t>
  </si>
  <si>
    <t>1.5.</t>
  </si>
  <si>
    <t>1.6.</t>
  </si>
  <si>
    <t>1.7.</t>
  </si>
  <si>
    <t>1.8.</t>
  </si>
  <si>
    <t>1.9.</t>
  </si>
  <si>
    <t>EXTERIORES</t>
  </si>
  <si>
    <t>NEIVA</t>
  </si>
  <si>
    <t>CUBIERTAS</t>
  </si>
  <si>
    <t>MANTENIMIENTO PREVENTIVO A LAS CUBIERTAS DE LA SEDE - LIMPIEZA DE HOJAS Y CANALES</t>
  </si>
  <si>
    <t>SUMINISTRO Y APLICACIÓN DE PINTURA DE ALUMINIO DE ALTA RESISTENCIA EN MANTO ASFALTICO A 2 MANOS. (Cubiertas planas).</t>
  </si>
  <si>
    <t>TANQUES</t>
  </si>
  <si>
    <t>LAVADO Y DESINFECCIÓN DE TANQUES DE ALMACENAMIENTO DE AGUA ELEVADO. (INCLUYE CERTIFICADO DE LIMPIEZA DE TANQUES DE AGUA)</t>
  </si>
  <si>
    <t>GL</t>
  </si>
  <si>
    <t xml:space="preserve">SUMINISTRO E INSTALACIÓN DE CINTA ASFÁLTICA IMPERMEABILIZANTE TAPA GOTERAS TAPE ANCHO 33CM - INSTALACIÓN EN FRÍO, ADHESIVA Y ACABADO CON FOIL DE ALUMINIO </t>
  </si>
  <si>
    <t>IMPERMEABILIZACIÓN DE CUBIERTAS PLANAS CON MANTO ASFÁLTICO IMPERMEABILIZANTE CON FOIL DE ALUMINIO. (Parches reparaciones)</t>
  </si>
  <si>
    <t>INIRIDA</t>
  </si>
  <si>
    <t>1.1.</t>
  </si>
  <si>
    <t>1.08.</t>
  </si>
  <si>
    <t>2.0.</t>
  </si>
  <si>
    <t xml:space="preserve">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</si>
</sst>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6" formatCode="&quot;$&quot;\ #,##0;[Red]\-&quot;$&quot;\ #,##0"/>
    <numFmt numFmtId="8" formatCode="&quot;$&quot;\ #,##0.00;[Red]\-&quot;$&quot;\ #,##0.00"/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&quot;$&quot;\ #,##0.00"/>
    <numFmt numFmtId="167" formatCode="0.0"/>
    <numFmt numFmtId="168" formatCode="_-* #,##0_-;\-* #,##0_-;_-* &quot;-&quot;??_-;_-@_-"/>
    <numFmt numFmtId="169" formatCode="_([$$-240A]\ * #,##0.00_);_([$$-240A]\ * \(#,##0.00\);_([$$-240A]\ * &quot;-&quot;??_);_(@_)"/>
    <numFmt numFmtId="170" formatCode="&quot;$&quot;\ #,##0"/>
    <numFmt numFmtId="171" formatCode="_(&quot;$&quot;\ * #,##0_);_(&quot;$&quot;\ * \(#,##0\);_(&quot;$&quot;\ * &quot;-&quot;??_);_(@_)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1"/>
    </font>
    <font>
      <sz val="1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i/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u/>
      <sz val="11"/>
      <color rgb="FFFF000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color rgb="FF0070C0"/>
      <name val="Arial"/>
      <family val="2"/>
    </font>
    <font>
      <sz val="10"/>
      <color theme="1"/>
      <name val="Segoe UI"/>
      <family val="2"/>
    </font>
    <font>
      <strike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theme="1"/>
      <name val="Segoe UI"/>
      <family val="2"/>
    </font>
    <font>
      <b/>
      <sz val="11"/>
      <color rgb="FFFF0000"/>
      <name val="Arial"/>
      <family val="2"/>
    </font>
    <font>
      <sz val="11"/>
      <color rgb="FF242424"/>
      <name val="Aptos Narrow"/>
      <family val="2"/>
    </font>
    <font>
      <b/>
      <sz val="16"/>
      <name val="Arial"/>
      <family val="2"/>
    </font>
    <font>
      <sz val="11"/>
      <color rgb="FF242424"/>
      <name val="Arial"/>
      <family val="2"/>
    </font>
    <font>
      <sz val="10"/>
      <color rgb="FF000000"/>
      <name val="Segoe UI"/>
      <family val="2"/>
    </font>
    <font>
      <sz val="10"/>
      <color rgb="FF000000"/>
      <name val="Arial"/>
      <family val="2"/>
    </font>
    <font>
      <sz val="11"/>
      <color rgb="FF000000"/>
      <name val="Segoe UI"/>
      <family val="2"/>
    </font>
    <font>
      <sz val="11"/>
      <name val="Aptos Narrow"/>
      <family val="2"/>
    </font>
    <font>
      <sz val="11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auto="1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4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3">
    <xf numFmtId="0" fontId="0" fillId="0" borderId="0" xfId="0"/>
    <xf numFmtId="0" fontId="4" fillId="0" borderId="0" xfId="2" applyFont="1" applyAlignment="1">
      <alignment vertical="center" wrapText="1"/>
    </xf>
    <xf numFmtId="0" fontId="4" fillId="0" borderId="0" xfId="2" applyFont="1" applyAlignment="1">
      <alignment vertical="center"/>
    </xf>
    <xf numFmtId="0" fontId="2" fillId="0" borderId="0" xfId="2" applyAlignment="1">
      <alignment vertical="center"/>
    </xf>
    <xf numFmtId="0" fontId="5" fillId="0" borderId="0" xfId="2" applyFont="1" applyAlignment="1">
      <alignment vertical="center"/>
    </xf>
    <xf numFmtId="0" fontId="5" fillId="0" borderId="8" xfId="2" applyFont="1" applyBorder="1" applyAlignment="1">
      <alignment vertical="center"/>
    </xf>
    <xf numFmtId="0" fontId="5" fillId="0" borderId="5" xfId="2" applyFont="1" applyBorder="1" applyAlignment="1">
      <alignment horizontal="left" vertical="center"/>
    </xf>
    <xf numFmtId="0" fontId="5" fillId="0" borderId="0" xfId="2" applyFont="1" applyAlignment="1">
      <alignment vertical="center" wrapText="1"/>
    </xf>
    <xf numFmtId="0" fontId="7" fillId="5" borderId="13" xfId="2" applyFont="1" applyFill="1" applyBorder="1" applyAlignment="1">
      <alignment vertical="center" wrapText="1"/>
    </xf>
    <xf numFmtId="0" fontId="7" fillId="5" borderId="11" xfId="2" applyFont="1" applyFill="1" applyBorder="1" applyAlignment="1">
      <alignment vertical="center" wrapText="1"/>
    </xf>
    <xf numFmtId="2" fontId="5" fillId="0" borderId="0" xfId="2" applyNumberFormat="1" applyFont="1" applyAlignment="1">
      <alignment horizontal="center" vertical="center"/>
    </xf>
    <xf numFmtId="0" fontId="10" fillId="0" borderId="0" xfId="0" applyFont="1"/>
    <xf numFmtId="166" fontId="5" fillId="0" borderId="2" xfId="1" applyNumberFormat="1" applyFont="1" applyFill="1" applyBorder="1" applyAlignment="1">
      <alignment horizontal="right" vertical="center" wrapText="1"/>
    </xf>
    <xf numFmtId="166" fontId="5" fillId="0" borderId="4" xfId="1" applyNumberFormat="1" applyFont="1" applyFill="1" applyBorder="1" applyAlignment="1">
      <alignment horizontal="right" vertical="center"/>
    </xf>
    <xf numFmtId="166" fontId="5" fillId="0" borderId="7" xfId="1" applyNumberFormat="1" applyFont="1" applyFill="1" applyBorder="1" applyAlignment="1">
      <alignment horizontal="right" vertical="center"/>
    </xf>
    <xf numFmtId="4" fontId="10" fillId="0" borderId="0" xfId="0" applyNumberFormat="1" applyFont="1" applyAlignment="1">
      <alignment horizontal="center" vertical="center"/>
    </xf>
    <xf numFmtId="0" fontId="11" fillId="0" borderId="0" xfId="2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4" fontId="9" fillId="0" borderId="0" xfId="9" applyNumberFormat="1" applyFont="1" applyFill="1" applyAlignment="1">
      <alignment horizontal="center" vertical="center"/>
    </xf>
    <xf numFmtId="167" fontId="2" fillId="0" borderId="0" xfId="2" applyNumberFormat="1" applyAlignment="1">
      <alignment vertical="center"/>
    </xf>
    <xf numFmtId="0" fontId="2" fillId="0" borderId="0" xfId="2" applyAlignment="1">
      <alignment vertical="center" wrapText="1"/>
    </xf>
    <xf numFmtId="0" fontId="10" fillId="0" borderId="0" xfId="0" applyFont="1" applyAlignment="1">
      <alignment vertical="center"/>
    </xf>
    <xf numFmtId="165" fontId="6" fillId="2" borderId="22" xfId="1" applyFont="1" applyFill="1" applyBorder="1" applyAlignment="1">
      <alignment horizontal="right" vertical="center" wrapText="1"/>
    </xf>
    <xf numFmtId="0" fontId="5" fillId="0" borderId="0" xfId="2" applyFont="1" applyAlignment="1">
      <alignment horizontal="center" vertical="center"/>
    </xf>
    <xf numFmtId="166" fontId="5" fillId="0" borderId="0" xfId="1" applyNumberFormat="1" applyFont="1" applyFill="1" applyAlignment="1">
      <alignment horizontal="right" vertical="center"/>
    </xf>
    <xf numFmtId="2" fontId="5" fillId="0" borderId="0" xfId="2" applyNumberFormat="1" applyFont="1" applyAlignment="1">
      <alignment vertical="center"/>
    </xf>
    <xf numFmtId="169" fontId="5" fillId="0" borderId="26" xfId="12" applyNumberFormat="1" applyFont="1" applyFill="1" applyBorder="1" applyAlignment="1">
      <alignment horizontal="right" vertical="center" wrapText="1"/>
    </xf>
    <xf numFmtId="169" fontId="5" fillId="0" borderId="29" xfId="12" applyNumberFormat="1" applyFont="1" applyFill="1" applyBorder="1" applyAlignment="1">
      <alignment horizontal="right" vertical="center" wrapText="1"/>
    </xf>
    <xf numFmtId="0" fontId="5" fillId="3" borderId="0" xfId="2" applyFont="1" applyFill="1" applyAlignment="1">
      <alignment vertical="center"/>
    </xf>
    <xf numFmtId="169" fontId="5" fillId="0" borderId="31" xfId="12" applyNumberFormat="1" applyFont="1" applyFill="1" applyBorder="1" applyAlignment="1">
      <alignment horizontal="right" vertical="center" wrapText="1"/>
    </xf>
    <xf numFmtId="0" fontId="17" fillId="0" borderId="32" xfId="0" applyFont="1" applyBorder="1" applyAlignment="1">
      <alignment horizontal="center" vertical="center"/>
    </xf>
    <xf numFmtId="4" fontId="5" fillId="0" borderId="32" xfId="2" applyNumberFormat="1" applyFont="1" applyBorder="1" applyAlignment="1">
      <alignment horizontal="center" vertical="center"/>
    </xf>
    <xf numFmtId="2" fontId="5" fillId="0" borderId="32" xfId="2" applyNumberFormat="1" applyFont="1" applyBorder="1" applyAlignment="1">
      <alignment horizontal="center" vertical="center" wrapText="1"/>
    </xf>
    <xf numFmtId="169" fontId="5" fillId="0" borderId="32" xfId="12" applyNumberFormat="1" applyFont="1" applyFill="1" applyBorder="1" applyAlignment="1">
      <alignment horizontal="right" vertical="center" wrapText="1"/>
    </xf>
    <xf numFmtId="0" fontId="9" fillId="2" borderId="32" xfId="0" applyFont="1" applyFill="1" applyBorder="1" applyAlignment="1">
      <alignment horizontal="center" vertical="center"/>
    </xf>
    <xf numFmtId="2" fontId="6" fillId="2" borderId="32" xfId="2" applyNumberFormat="1" applyFont="1" applyFill="1" applyBorder="1" applyAlignment="1">
      <alignment horizontal="center" vertical="center" wrapText="1"/>
    </xf>
    <xf numFmtId="0" fontId="6" fillId="5" borderId="33" xfId="2" applyFont="1" applyFill="1" applyBorder="1" applyAlignment="1">
      <alignment horizontal="center" vertical="center" wrapText="1"/>
    </xf>
    <xf numFmtId="0" fontId="6" fillId="5" borderId="34" xfId="2" applyFont="1" applyFill="1" applyBorder="1" applyAlignment="1">
      <alignment horizontal="center" vertical="center" wrapText="1"/>
    </xf>
    <xf numFmtId="2" fontId="6" fillId="5" borderId="34" xfId="2" applyNumberFormat="1" applyFont="1" applyFill="1" applyBorder="1" applyAlignment="1">
      <alignment horizontal="center" vertical="center" wrapText="1"/>
    </xf>
    <xf numFmtId="166" fontId="16" fillId="5" borderId="35" xfId="1" applyNumberFormat="1" applyFont="1" applyFill="1" applyBorder="1" applyAlignment="1">
      <alignment horizontal="center" vertical="center" wrapText="1"/>
    </xf>
    <xf numFmtId="4" fontId="5" fillId="0" borderId="36" xfId="2" applyNumberFormat="1" applyFont="1" applyBorder="1" applyAlignment="1">
      <alignment horizontal="center" vertical="center"/>
    </xf>
    <xf numFmtId="0" fontId="10" fillId="0" borderId="39" xfId="0" applyFont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10" fillId="0" borderId="40" xfId="0" applyFont="1" applyBorder="1" applyAlignment="1">
      <alignment horizontal="center" vertical="center"/>
    </xf>
    <xf numFmtId="4" fontId="10" fillId="0" borderId="40" xfId="0" applyNumberFormat="1" applyFont="1" applyBorder="1" applyAlignment="1">
      <alignment horizontal="center" vertical="center"/>
    </xf>
    <xf numFmtId="2" fontId="5" fillId="0" borderId="40" xfId="2" applyNumberFormat="1" applyFont="1" applyBorder="1" applyAlignment="1">
      <alignment horizontal="center" vertical="center" wrapText="1"/>
    </xf>
    <xf numFmtId="168" fontId="5" fillId="0" borderId="41" xfId="12" applyNumberFormat="1" applyFont="1" applyFill="1" applyBorder="1" applyAlignment="1">
      <alignment horizontal="right" vertical="center" wrapText="1"/>
    </xf>
    <xf numFmtId="169" fontId="5" fillId="0" borderId="44" xfId="12" applyNumberFormat="1" applyFont="1" applyFill="1" applyBorder="1" applyAlignment="1">
      <alignment horizontal="right" vertical="center" wrapText="1"/>
    </xf>
    <xf numFmtId="2" fontId="5" fillId="0" borderId="47" xfId="2" applyNumberFormat="1" applyFont="1" applyBorder="1" applyAlignment="1">
      <alignment horizontal="center" vertical="center" wrapText="1"/>
    </xf>
    <xf numFmtId="0" fontId="21" fillId="2" borderId="32" xfId="0" applyFont="1" applyFill="1" applyBorder="1" applyAlignment="1">
      <alignment horizontal="center" vertical="center"/>
    </xf>
    <xf numFmtId="4" fontId="6" fillId="2" borderId="36" xfId="2" applyNumberFormat="1" applyFont="1" applyFill="1" applyBorder="1" applyAlignment="1">
      <alignment horizontal="center" vertical="center"/>
    </xf>
    <xf numFmtId="4" fontId="6" fillId="2" borderId="32" xfId="2" applyNumberFormat="1" applyFont="1" applyFill="1" applyBorder="1" applyAlignment="1">
      <alignment horizontal="center" vertical="center"/>
    </xf>
    <xf numFmtId="169" fontId="6" fillId="2" borderId="32" xfId="12" applyNumberFormat="1" applyFont="1" applyFill="1" applyBorder="1" applyAlignment="1">
      <alignment horizontal="right" vertical="center" wrapText="1"/>
    </xf>
    <xf numFmtId="169" fontId="6" fillId="2" borderId="36" xfId="12" applyNumberFormat="1" applyFont="1" applyFill="1" applyBorder="1" applyAlignment="1">
      <alignment horizontal="right" vertical="center" wrapText="1"/>
    </xf>
    <xf numFmtId="0" fontId="9" fillId="2" borderId="48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4" fontId="9" fillId="2" borderId="6" xfId="0" applyNumberFormat="1" applyFont="1" applyFill="1" applyBorder="1" applyAlignment="1">
      <alignment horizontal="center" vertical="center"/>
    </xf>
    <xf numFmtId="169" fontId="6" fillId="2" borderId="49" xfId="12" applyNumberFormat="1" applyFont="1" applyFill="1" applyBorder="1" applyAlignment="1">
      <alignment horizontal="right" vertical="center" wrapText="1"/>
    </xf>
    <xf numFmtId="0" fontId="9" fillId="2" borderId="36" xfId="0" applyFont="1" applyFill="1" applyBorder="1" applyAlignment="1">
      <alignment horizontal="left" vertical="center"/>
    </xf>
    <xf numFmtId="0" fontId="21" fillId="2" borderId="36" xfId="0" applyFont="1" applyFill="1" applyBorder="1" applyAlignment="1">
      <alignment horizontal="center" vertical="center"/>
    </xf>
    <xf numFmtId="2" fontId="6" fillId="2" borderId="36" xfId="2" applyNumberFormat="1" applyFont="1" applyFill="1" applyBorder="1" applyAlignment="1">
      <alignment horizontal="center" vertical="center" wrapText="1"/>
    </xf>
    <xf numFmtId="165" fontId="22" fillId="0" borderId="0" xfId="1" applyFont="1" applyAlignment="1">
      <alignment horizontal="right" vertical="center"/>
    </xf>
    <xf numFmtId="0" fontId="17" fillId="0" borderId="47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3" fontId="5" fillId="0" borderId="32" xfId="2" applyNumberFormat="1" applyFont="1" applyBorder="1" applyAlignment="1">
      <alignment horizontal="center" vertical="center"/>
    </xf>
    <xf numFmtId="0" fontId="23" fillId="0" borderId="1" xfId="0" applyFont="1" applyBorder="1" applyAlignment="1">
      <alignment wrapText="1"/>
    </xf>
    <xf numFmtId="0" fontId="17" fillId="0" borderId="5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" fontId="5" fillId="0" borderId="1" xfId="2" applyNumberFormat="1" applyFont="1" applyBorder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horizontal="left" vertical="center" wrapText="1"/>
    </xf>
    <xf numFmtId="0" fontId="23" fillId="0" borderId="1" xfId="0" applyFont="1" applyBorder="1" applyAlignment="1">
      <alignment horizontal="left" vertical="center"/>
    </xf>
    <xf numFmtId="0" fontId="2" fillId="0" borderId="0" xfId="2" applyAlignment="1">
      <alignment horizontal="left" vertical="center" wrapText="1"/>
    </xf>
    <xf numFmtId="0" fontId="4" fillId="0" borderId="0" xfId="2" applyFont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53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4" fontId="5" fillId="0" borderId="47" xfId="2" applyNumberFormat="1" applyFont="1" applyBorder="1" applyAlignment="1">
      <alignment horizontal="center" vertical="center"/>
    </xf>
    <xf numFmtId="0" fontId="23" fillId="0" borderId="56" xfId="0" applyFont="1" applyBorder="1" applyAlignment="1">
      <alignment horizontal="left" vertical="center" wrapText="1"/>
    </xf>
    <xf numFmtId="0" fontId="17" fillId="0" borderId="53" xfId="0" applyFont="1" applyBorder="1" applyAlignment="1">
      <alignment horizontal="center" vertical="center"/>
    </xf>
    <xf numFmtId="4" fontId="5" fillId="0" borderId="54" xfId="2" applyNumberFormat="1" applyFont="1" applyBorder="1" applyAlignment="1">
      <alignment horizontal="center" vertical="center"/>
    </xf>
    <xf numFmtId="0" fontId="23" fillId="0" borderId="0" xfId="0" applyFont="1"/>
    <xf numFmtId="0" fontId="17" fillId="0" borderId="0" xfId="0" applyFont="1" applyAlignment="1">
      <alignment horizontal="center" vertical="center"/>
    </xf>
    <xf numFmtId="0" fontId="23" fillId="0" borderId="53" xfId="0" applyFont="1" applyBorder="1" applyAlignment="1">
      <alignment horizontal="left" vertical="center" wrapText="1"/>
    </xf>
    <xf numFmtId="4" fontId="5" fillId="0" borderId="53" xfId="2" applyNumberFormat="1" applyFont="1" applyBorder="1" applyAlignment="1">
      <alignment horizontal="center" vertical="center"/>
    </xf>
    <xf numFmtId="2" fontId="5" fillId="0" borderId="54" xfId="2" applyNumberFormat="1" applyFont="1" applyBorder="1" applyAlignment="1">
      <alignment horizontal="center" vertical="center" wrapText="1"/>
    </xf>
    <xf numFmtId="2" fontId="5" fillId="0" borderId="1" xfId="2" applyNumberFormat="1" applyFont="1" applyBorder="1" applyAlignment="1">
      <alignment horizontal="center" vertical="center" wrapText="1"/>
    </xf>
    <xf numFmtId="2" fontId="5" fillId="0" borderId="53" xfId="2" applyNumberFormat="1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/>
    </xf>
    <xf numFmtId="4" fontId="5" fillId="0" borderId="55" xfId="2" applyNumberFormat="1" applyFont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center" vertical="center"/>
    </xf>
    <xf numFmtId="4" fontId="6" fillId="2" borderId="1" xfId="2" applyNumberFormat="1" applyFont="1" applyFill="1" applyBorder="1" applyAlignment="1">
      <alignment horizontal="center" vertical="center"/>
    </xf>
    <xf numFmtId="2" fontId="6" fillId="2" borderId="1" xfId="2" applyNumberFormat="1" applyFont="1" applyFill="1" applyBorder="1" applyAlignment="1">
      <alignment horizontal="center" vertical="center" wrapText="1"/>
    </xf>
    <xf numFmtId="169" fontId="6" fillId="2" borderId="1" xfId="12" applyNumberFormat="1" applyFont="1" applyFill="1" applyBorder="1" applyAlignment="1">
      <alignment horizontal="right" vertical="center" wrapText="1"/>
    </xf>
    <xf numFmtId="10" fontId="4" fillId="0" borderId="0" xfId="2" applyNumberFormat="1" applyFont="1" applyAlignment="1">
      <alignment vertical="center" wrapText="1"/>
    </xf>
    <xf numFmtId="4" fontId="4" fillId="0" borderId="0" xfId="2" applyNumberFormat="1" applyFont="1" applyAlignment="1">
      <alignment vertical="center" wrapText="1"/>
    </xf>
    <xf numFmtId="3" fontId="4" fillId="0" borderId="0" xfId="2" applyNumberFormat="1" applyFont="1" applyAlignment="1">
      <alignment horizontal="left" vertical="center" wrapText="1"/>
    </xf>
    <xf numFmtId="4" fontId="4" fillId="0" borderId="0" xfId="2" applyNumberFormat="1" applyFont="1" applyAlignment="1">
      <alignment horizontal="left" vertical="center" wrapText="1"/>
    </xf>
    <xf numFmtId="0" fontId="10" fillId="8" borderId="37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4" fontId="4" fillId="0" borderId="0" xfId="2" applyNumberFormat="1" applyFont="1" applyAlignment="1">
      <alignment horizontal="center" vertical="center" wrapText="1"/>
    </xf>
    <xf numFmtId="0" fontId="10" fillId="8" borderId="53" xfId="0" applyFont="1" applyFill="1" applyBorder="1" applyAlignment="1">
      <alignment horizontal="center" vertical="center"/>
    </xf>
    <xf numFmtId="169" fontId="5" fillId="0" borderId="36" xfId="12" applyNumberFormat="1" applyFont="1" applyFill="1" applyBorder="1" applyAlignment="1">
      <alignment horizontal="right" vertical="center" wrapText="1"/>
    </xf>
    <xf numFmtId="3" fontId="5" fillId="0" borderId="0" xfId="2" applyNumberFormat="1" applyFont="1" applyAlignment="1">
      <alignment horizontal="center" vertical="center"/>
    </xf>
    <xf numFmtId="3" fontId="9" fillId="6" borderId="34" xfId="1" applyNumberFormat="1" applyFont="1" applyFill="1" applyBorder="1" applyAlignment="1">
      <alignment horizontal="center" vertical="center" wrapText="1"/>
    </xf>
    <xf numFmtId="3" fontId="6" fillId="2" borderId="32" xfId="2" applyNumberFormat="1" applyFont="1" applyFill="1" applyBorder="1" applyAlignment="1">
      <alignment horizontal="center" vertical="center"/>
    </xf>
    <xf numFmtId="3" fontId="5" fillId="0" borderId="36" xfId="2" applyNumberFormat="1" applyFont="1" applyBorder="1" applyAlignment="1">
      <alignment horizontal="center" vertical="center"/>
    </xf>
    <xf numFmtId="3" fontId="5" fillId="0" borderId="1" xfId="2" applyNumberFormat="1" applyFont="1" applyBorder="1" applyAlignment="1">
      <alignment horizontal="center" vertical="center"/>
    </xf>
    <xf numFmtId="3" fontId="5" fillId="0" borderId="45" xfId="2" applyNumberFormat="1" applyFont="1" applyBorder="1" applyAlignment="1">
      <alignment horizontal="center" vertical="center"/>
    </xf>
    <xf numFmtId="3" fontId="5" fillId="0" borderId="53" xfId="2" applyNumberFormat="1" applyFont="1" applyBorder="1" applyAlignment="1">
      <alignment horizontal="center" vertical="center"/>
    </xf>
    <xf numFmtId="3" fontId="6" fillId="2" borderId="36" xfId="2" applyNumberFormat="1" applyFont="1" applyFill="1" applyBorder="1" applyAlignment="1">
      <alignment horizontal="center" vertical="center"/>
    </xf>
    <xf numFmtId="3" fontId="6" fillId="2" borderId="1" xfId="2" applyNumberFormat="1" applyFont="1" applyFill="1" applyBorder="1" applyAlignment="1">
      <alignment horizontal="center" vertical="center"/>
    </xf>
    <xf numFmtId="3" fontId="5" fillId="0" borderId="40" xfId="2" applyNumberFormat="1" applyFont="1" applyBorder="1" applyAlignment="1">
      <alignment horizontal="center" vertical="center" wrapText="1"/>
    </xf>
    <xf numFmtId="3" fontId="4" fillId="0" borderId="0" xfId="2" applyNumberFormat="1" applyFont="1" applyAlignment="1">
      <alignment vertical="center"/>
    </xf>
    <xf numFmtId="3" fontId="9" fillId="0" borderId="0" xfId="9" applyNumberFormat="1" applyFont="1" applyFill="1" applyAlignment="1">
      <alignment horizontal="center" vertical="center"/>
    </xf>
    <xf numFmtId="3" fontId="5" fillId="0" borderId="0" xfId="1" applyNumberFormat="1" applyFont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170" fontId="5" fillId="0" borderId="1" xfId="12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5" fillId="0" borderId="53" xfId="0" applyFont="1" applyBorder="1" applyAlignment="1">
      <alignment horizontal="left" vertical="center" wrapText="1"/>
    </xf>
    <xf numFmtId="0" fontId="14" fillId="0" borderId="53" xfId="0" applyFont="1" applyBorder="1" applyAlignment="1">
      <alignment horizontal="center" vertical="center"/>
    </xf>
    <xf numFmtId="170" fontId="5" fillId="0" borderId="53" xfId="12" applyNumberFormat="1" applyFont="1" applyFill="1" applyBorder="1" applyAlignment="1">
      <alignment horizontal="right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169" fontId="5" fillId="0" borderId="1" xfId="12" applyNumberFormat="1" applyFont="1" applyFill="1" applyBorder="1" applyAlignment="1">
      <alignment horizontal="right" vertical="center" wrapText="1"/>
    </xf>
    <xf numFmtId="8" fontId="5" fillId="0" borderId="1" xfId="0" applyNumberFormat="1" applyFont="1" applyBorder="1" applyAlignment="1">
      <alignment horizontal="right" vertical="center" wrapText="1"/>
    </xf>
    <xf numFmtId="0" fontId="28" fillId="0" borderId="1" xfId="0" applyFont="1" applyBorder="1" applyAlignment="1">
      <alignment horizontal="justify" vertical="center" wrapText="1"/>
    </xf>
    <xf numFmtId="0" fontId="29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/>
    </xf>
    <xf numFmtId="6" fontId="5" fillId="0" borderId="1" xfId="0" applyNumberFormat="1" applyFont="1" applyBorder="1" applyAlignment="1">
      <alignment horizontal="right" vertical="center" wrapText="1"/>
    </xf>
    <xf numFmtId="0" fontId="10" fillId="8" borderId="51" xfId="0" applyFont="1" applyFill="1" applyBorder="1" applyAlignment="1">
      <alignment horizontal="center" vertical="center"/>
    </xf>
    <xf numFmtId="171" fontId="5" fillId="0" borderId="1" xfId="1" applyNumberFormat="1" applyFont="1" applyBorder="1" applyAlignment="1">
      <alignment horizontal="center" vertical="center"/>
    </xf>
    <xf numFmtId="171" fontId="5" fillId="0" borderId="1" xfId="1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9" fontId="5" fillId="0" borderId="43" xfId="13" applyFont="1" applyBorder="1" applyAlignment="1">
      <alignment horizontal="center" vertical="center" wrapText="1"/>
    </xf>
    <xf numFmtId="9" fontId="5" fillId="0" borderId="21" xfId="13" applyFont="1" applyBorder="1" applyAlignment="1">
      <alignment horizontal="center" vertical="center" wrapText="1"/>
    </xf>
    <xf numFmtId="9" fontId="5" fillId="0" borderId="28" xfId="13" applyFont="1" applyBorder="1" applyAlignment="1">
      <alignment horizontal="center" vertical="center" wrapText="1"/>
    </xf>
    <xf numFmtId="0" fontId="13" fillId="7" borderId="38" xfId="2" applyFont="1" applyFill="1" applyBorder="1" applyAlignment="1">
      <alignment horizontal="center" vertical="center" wrapText="1"/>
    </xf>
    <xf numFmtId="0" fontId="13" fillId="7" borderId="57" xfId="2" applyFont="1" applyFill="1" applyBorder="1" applyAlignment="1">
      <alignment horizontal="center" vertical="center" wrapText="1"/>
    </xf>
    <xf numFmtId="0" fontId="13" fillId="7" borderId="54" xfId="2" applyFont="1" applyFill="1" applyBorder="1" applyAlignment="1">
      <alignment horizontal="center" vertical="center" wrapText="1"/>
    </xf>
    <xf numFmtId="2" fontId="6" fillId="5" borderId="34" xfId="2" applyNumberFormat="1" applyFont="1" applyFill="1" applyBorder="1" applyAlignment="1">
      <alignment horizontal="center" vertical="center" wrapText="1"/>
    </xf>
    <xf numFmtId="0" fontId="24" fillId="7" borderId="9" xfId="2" applyFont="1" applyFill="1" applyBorder="1" applyAlignment="1">
      <alignment horizontal="center" vertical="center" wrapText="1"/>
    </xf>
    <xf numFmtId="0" fontId="12" fillId="5" borderId="17" xfId="2" applyFont="1" applyFill="1" applyBorder="1" applyAlignment="1">
      <alignment horizontal="center" vertical="center" wrapText="1"/>
    </xf>
    <xf numFmtId="0" fontId="12" fillId="5" borderId="14" xfId="2" applyFont="1" applyFill="1" applyBorder="1" applyAlignment="1">
      <alignment horizontal="center" vertical="center" wrapText="1"/>
    </xf>
    <xf numFmtId="0" fontId="12" fillId="5" borderId="18" xfId="2" applyFont="1" applyFill="1" applyBorder="1" applyAlignment="1">
      <alignment horizontal="center" vertical="center" wrapText="1"/>
    </xf>
    <xf numFmtId="0" fontId="24" fillId="10" borderId="9" xfId="2" applyFont="1" applyFill="1" applyBorder="1" applyAlignment="1">
      <alignment horizontal="center" vertical="center" wrapText="1"/>
    </xf>
    <xf numFmtId="0" fontId="13" fillId="8" borderId="51" xfId="2" applyFont="1" applyFill="1" applyBorder="1" applyAlignment="1">
      <alignment horizontal="center" vertical="center" wrapText="1"/>
    </xf>
    <xf numFmtId="0" fontId="13" fillId="8" borderId="59" xfId="2" applyFont="1" applyFill="1" applyBorder="1" applyAlignment="1">
      <alignment horizontal="center" vertical="center" wrapText="1"/>
    </xf>
    <xf numFmtId="0" fontId="13" fillId="8" borderId="52" xfId="2" applyFont="1" applyFill="1" applyBorder="1" applyAlignment="1">
      <alignment horizontal="center" vertical="center" wrapText="1"/>
    </xf>
    <xf numFmtId="0" fontId="13" fillId="8" borderId="50" xfId="2" applyFont="1" applyFill="1" applyBorder="1" applyAlignment="1">
      <alignment horizontal="center" vertical="center" wrapText="1"/>
    </xf>
    <xf numFmtId="0" fontId="13" fillId="8" borderId="0" xfId="2" applyFont="1" applyFill="1" applyAlignment="1">
      <alignment horizontal="center" vertical="center" wrapText="1"/>
    </xf>
    <xf numFmtId="0" fontId="13" fillId="8" borderId="58" xfId="2" applyFont="1" applyFill="1" applyBorder="1" applyAlignment="1">
      <alignment horizontal="center" vertical="center" wrapText="1"/>
    </xf>
    <xf numFmtId="0" fontId="24" fillId="11" borderId="9" xfId="2" applyFont="1" applyFill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13" fillId="0" borderId="20" xfId="2" applyFont="1" applyBorder="1" applyAlignment="1">
      <alignment horizontal="center" vertical="center" wrapText="1"/>
    </xf>
    <xf numFmtId="0" fontId="15" fillId="0" borderId="20" xfId="0" applyFont="1" applyBorder="1"/>
    <xf numFmtId="0" fontId="15" fillId="0" borderId="0" xfId="0" applyFont="1"/>
    <xf numFmtId="0" fontId="15" fillId="0" borderId="6" xfId="0" applyFont="1" applyBorder="1"/>
    <xf numFmtId="167" fontId="5" fillId="0" borderId="8" xfId="2" applyNumberFormat="1" applyFont="1" applyBorder="1" applyAlignment="1">
      <alignment horizontal="left" vertical="center"/>
    </xf>
    <xf numFmtId="167" fontId="5" fillId="0" borderId="9" xfId="2" applyNumberFormat="1" applyFont="1" applyBorder="1" applyAlignment="1">
      <alignment horizontal="left" vertical="center"/>
    </xf>
    <xf numFmtId="167" fontId="5" fillId="0" borderId="10" xfId="2" applyNumberFormat="1" applyFont="1" applyBorder="1" applyAlignment="1">
      <alignment horizontal="left" vertical="center"/>
    </xf>
    <xf numFmtId="167" fontId="20" fillId="0" borderId="8" xfId="2" applyNumberFormat="1" applyFont="1" applyBorder="1" applyAlignment="1">
      <alignment horizontal="left" vertical="center"/>
    </xf>
    <xf numFmtId="0" fontId="7" fillId="4" borderId="3" xfId="2" applyFont="1" applyFill="1" applyBorder="1" applyAlignment="1">
      <alignment horizontal="center" vertical="center" wrapText="1"/>
    </xf>
    <xf numFmtId="0" fontId="7" fillId="4" borderId="0" xfId="2" applyFont="1" applyFill="1" applyAlignment="1">
      <alignment horizontal="center" vertical="center" wrapText="1"/>
    </xf>
    <xf numFmtId="0" fontId="7" fillId="4" borderId="15" xfId="2" applyFont="1" applyFill="1" applyBorder="1" applyAlignment="1">
      <alignment horizontal="center" vertical="center" wrapText="1"/>
    </xf>
    <xf numFmtId="0" fontId="5" fillId="3" borderId="0" xfId="2" applyFont="1" applyFill="1" applyAlignment="1">
      <alignment horizontal="center" vertical="top"/>
    </xf>
    <xf numFmtId="0" fontId="14" fillId="3" borderId="0" xfId="2" applyFont="1" applyFill="1" applyAlignment="1">
      <alignment horizontal="left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23" xfId="2" applyFont="1" applyBorder="1" applyAlignment="1">
      <alignment horizontal="center" vertical="center" wrapText="1"/>
    </xf>
    <xf numFmtId="0" fontId="5" fillId="0" borderId="24" xfId="2" applyFont="1" applyBorder="1" applyAlignment="1">
      <alignment horizontal="center" vertical="center" wrapText="1"/>
    </xf>
    <xf numFmtId="0" fontId="8" fillId="5" borderId="0" xfId="2" applyFont="1" applyFill="1" applyAlignment="1">
      <alignment horizontal="center" vertical="center" wrapText="1"/>
    </xf>
    <xf numFmtId="0" fontId="13" fillId="8" borderId="37" xfId="2" applyFont="1" applyFill="1" applyBorder="1" applyAlignment="1">
      <alignment horizontal="center" vertical="center" wrapText="1"/>
    </xf>
    <xf numFmtId="0" fontId="13" fillId="8" borderId="46" xfId="2" applyFont="1" applyFill="1" applyBorder="1" applyAlignment="1">
      <alignment horizontal="center" vertical="center" wrapText="1"/>
    </xf>
    <xf numFmtId="0" fontId="13" fillId="8" borderId="47" xfId="2" applyFont="1" applyFill="1" applyBorder="1" applyAlignment="1">
      <alignment horizontal="center" vertical="center" wrapText="1"/>
    </xf>
    <xf numFmtId="2" fontId="6" fillId="2" borderId="6" xfId="2" applyNumberFormat="1" applyFont="1" applyFill="1" applyBorder="1" applyAlignment="1">
      <alignment horizontal="left" vertical="center" wrapText="1" indent="2"/>
    </xf>
    <xf numFmtId="2" fontId="6" fillId="2" borderId="16" xfId="2" applyNumberFormat="1" applyFont="1" applyFill="1" applyBorder="1" applyAlignment="1">
      <alignment horizontal="left" vertical="center" wrapText="1" indent="2"/>
    </xf>
    <xf numFmtId="2" fontId="5" fillId="0" borderId="42" xfId="2" applyNumberFormat="1" applyFont="1" applyBorder="1" applyAlignment="1">
      <alignment horizontal="left" vertical="center" indent="2"/>
    </xf>
    <xf numFmtId="2" fontId="5" fillId="0" borderId="43" xfId="2" applyNumberFormat="1" applyFont="1" applyBorder="1" applyAlignment="1">
      <alignment horizontal="left" vertical="center" indent="2"/>
    </xf>
    <xf numFmtId="0" fontId="13" fillId="7" borderId="50" xfId="2" applyFont="1" applyFill="1" applyBorder="1" applyAlignment="1">
      <alignment horizontal="center" vertical="center" wrapText="1"/>
    </xf>
    <xf numFmtId="0" fontId="13" fillId="7" borderId="0" xfId="2" applyFont="1" applyFill="1" applyAlignment="1">
      <alignment horizontal="center" vertical="center" wrapText="1"/>
    </xf>
    <xf numFmtId="0" fontId="13" fillId="7" borderId="58" xfId="2" applyFont="1" applyFill="1" applyBorder="1" applyAlignment="1">
      <alignment horizontal="center" vertical="center" wrapText="1"/>
    </xf>
    <xf numFmtId="0" fontId="13" fillId="9" borderId="50" xfId="2" applyFont="1" applyFill="1" applyBorder="1" applyAlignment="1">
      <alignment horizontal="center" vertical="center" wrapText="1"/>
    </xf>
    <xf numFmtId="0" fontId="13" fillId="9" borderId="0" xfId="2" applyFont="1" applyFill="1" applyAlignment="1">
      <alignment horizontal="center" vertical="center" wrapText="1"/>
    </xf>
    <xf numFmtId="0" fontId="13" fillId="9" borderId="58" xfId="2" applyFont="1" applyFill="1" applyBorder="1" applyAlignment="1">
      <alignment horizontal="center" vertical="center" wrapText="1"/>
    </xf>
    <xf numFmtId="0" fontId="13" fillId="11" borderId="37" xfId="2" applyFont="1" applyFill="1" applyBorder="1" applyAlignment="1">
      <alignment horizontal="center" vertical="center" wrapText="1"/>
    </xf>
    <xf numFmtId="0" fontId="13" fillId="11" borderId="46" xfId="2" applyFont="1" applyFill="1" applyBorder="1" applyAlignment="1">
      <alignment horizontal="center" vertical="center" wrapText="1"/>
    </xf>
    <xf numFmtId="0" fontId="13" fillId="11" borderId="47" xfId="2" applyFont="1" applyFill="1" applyBorder="1" applyAlignment="1">
      <alignment horizontal="center" vertical="center" wrapText="1"/>
    </xf>
    <xf numFmtId="2" fontId="5" fillId="0" borderId="25" xfId="2" applyNumberFormat="1" applyFont="1" applyBorder="1" applyAlignment="1">
      <alignment horizontal="left" vertical="center" indent="2"/>
    </xf>
    <xf numFmtId="2" fontId="5" fillId="0" borderId="21" xfId="2" applyNumberFormat="1" applyFont="1" applyBorder="1" applyAlignment="1">
      <alignment horizontal="left" vertical="center" indent="2"/>
    </xf>
    <xf numFmtId="2" fontId="5" fillId="0" borderId="27" xfId="2" applyNumberFormat="1" applyFont="1" applyBorder="1" applyAlignment="1">
      <alignment horizontal="left" vertical="center" indent="2"/>
    </xf>
    <xf numFmtId="2" fontId="5" fillId="0" borderId="28" xfId="2" applyNumberFormat="1" applyFont="1" applyBorder="1" applyAlignment="1">
      <alignment horizontal="left" vertical="center" indent="2"/>
    </xf>
    <xf numFmtId="2" fontId="6" fillId="0" borderId="8" xfId="2" applyNumberFormat="1" applyFont="1" applyBorder="1" applyAlignment="1">
      <alignment horizontal="left" vertical="center"/>
    </xf>
    <xf numFmtId="2" fontId="6" fillId="0" borderId="9" xfId="2" applyNumberFormat="1" applyFont="1" applyBorder="1" applyAlignment="1">
      <alignment horizontal="left" vertical="center"/>
    </xf>
    <xf numFmtId="2" fontId="6" fillId="0" borderId="30" xfId="2" applyNumberFormat="1" applyFont="1" applyBorder="1" applyAlignment="1">
      <alignment horizontal="left" vertical="center"/>
    </xf>
    <xf numFmtId="4" fontId="9" fillId="2" borderId="8" xfId="9" applyNumberFormat="1" applyFont="1" applyFill="1" applyBorder="1" applyAlignment="1">
      <alignment horizontal="right" vertical="center" indent="3"/>
    </xf>
    <xf numFmtId="4" fontId="9" fillId="2" borderId="9" xfId="9" applyNumberFormat="1" applyFont="1" applyFill="1" applyBorder="1" applyAlignment="1">
      <alignment horizontal="right" vertical="center" indent="3"/>
    </xf>
    <xf numFmtId="4" fontId="9" fillId="2" borderId="10" xfId="9" applyNumberFormat="1" applyFont="1" applyFill="1" applyBorder="1" applyAlignment="1">
      <alignment horizontal="right" vertical="center" indent="3"/>
    </xf>
  </cellXfs>
  <cellStyles count="14">
    <cellStyle name="Millares" xfId="12" builtinId="3"/>
    <cellStyle name="Millares 2" xfId="7"/>
    <cellStyle name="Millares 2 2" xfId="8"/>
    <cellStyle name="Moneda" xfId="1" builtinId="4"/>
    <cellStyle name="Moneda 2" xfId="9"/>
    <cellStyle name="Moneda 3" xfId="5"/>
    <cellStyle name="Normal" xfId="0" builtinId="0"/>
    <cellStyle name="Normal 2" xfId="10"/>
    <cellStyle name="Normal 2 2" xfId="11"/>
    <cellStyle name="Normal 2 4" xfId="4"/>
    <cellStyle name="Normal 4" xfId="2"/>
    <cellStyle name="Normal 5" xfId="3"/>
    <cellStyle name="Porcentaje" xfId="13" builtinId="5"/>
    <cellStyle name="Porcentaje 2" xfId="6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429024</xdr:colOff>
      <xdr:row>1</xdr:row>
      <xdr:rowOff>1</xdr:rowOff>
    </xdr:from>
    <xdr:to>
      <xdr:col>2</xdr:col>
      <xdr:colOff>526676</xdr:colOff>
      <xdr:row>3</xdr:row>
      <xdr:rowOff>157681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4C64B49-C576-4DDF-8210-5F347723D1B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579" t="-18877" r="-7565" b="-37512"/>
        <a:stretch/>
      </xdr:blipFill>
      <xdr:spPr bwMode="auto">
        <a:xfrm>
          <a:off x="743349" y="180976"/>
          <a:ext cx="1374002" cy="700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408215</xdr:colOff>
      <xdr:row>107</xdr:row>
      <xdr:rowOff>98771</xdr:rowOff>
    </xdr:from>
    <xdr:to>
      <xdr:col>3</xdr:col>
      <xdr:colOff>9072</xdr:colOff>
      <xdr:row>117</xdr:row>
      <xdr:rowOff>136070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7358" y="62891200"/>
          <a:ext cx="5705928" cy="206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M127"/>
  <sheetViews>
    <sheetView tabSelected="1" view="pageBreakPreview" topLeftCell="A101" zoomScale="85" zoomScaleNormal="70" zoomScaleSheetLayoutView="85" zoomScalePageLayoutView="70" workbookViewId="0">
      <selection activeCell="E87" sqref="E87"/>
    </sheetView>
  </sheetViews>
  <sheetFormatPr baseColWidth="10" defaultColWidth="9.1796875" defaultRowHeight="14"/>
  <cols>
    <col min="1" max="1" width="4.7265625" style="2" bestFit="1" customWidth="1"/>
    <col min="2" max="2" width="19.1796875" style="4" customWidth="1"/>
    <col min="3" max="3" width="87.453125" style="4" customWidth="1"/>
    <col min="4" max="4" width="18" style="23" bestFit="1" customWidth="1"/>
    <col min="5" max="5" width="36.26953125" style="10" bestFit="1" customWidth="1"/>
    <col min="6" max="6" width="16.1796875" style="10" customWidth="1"/>
    <col min="7" max="7" width="19" style="10" customWidth="1"/>
    <col min="8" max="8" width="16.1796875" style="109" customWidth="1"/>
    <col min="9" max="9" width="22.54296875" style="24" bestFit="1" customWidth="1"/>
    <col min="10" max="10" width="4.81640625" style="2" customWidth="1"/>
    <col min="11" max="11" width="13.1796875" style="2" customWidth="1"/>
    <col min="12" max="12" width="12" style="2" bestFit="1" customWidth="1"/>
    <col min="13" max="13" width="10" style="2" bestFit="1" customWidth="1"/>
    <col min="14" max="16384" width="9.1796875" style="2"/>
  </cols>
  <sheetData>
    <row r="1" spans="1:12" ht="14.5" thickBot="1">
      <c r="A1" s="3"/>
      <c r="J1" s="3"/>
    </row>
    <row r="2" spans="1:12" ht="28">
      <c r="A2" s="4"/>
      <c r="B2" s="167"/>
      <c r="C2" s="170" t="s">
        <v>177</v>
      </c>
      <c r="D2" s="171"/>
      <c r="E2" s="171"/>
      <c r="F2" s="171"/>
      <c r="G2" s="171"/>
      <c r="H2" s="171"/>
      <c r="I2" s="12" t="s">
        <v>2</v>
      </c>
      <c r="J2" s="3"/>
    </row>
    <row r="3" spans="1:12" ht="14.25" customHeight="1">
      <c r="A3" s="4"/>
      <c r="B3" s="168"/>
      <c r="C3" s="172"/>
      <c r="D3" s="172"/>
      <c r="E3" s="172"/>
      <c r="F3" s="172"/>
      <c r="G3" s="172"/>
      <c r="H3" s="172"/>
      <c r="I3" s="13" t="s">
        <v>3</v>
      </c>
      <c r="J3" s="3"/>
    </row>
    <row r="4" spans="1:12" ht="15" customHeight="1" thickBot="1">
      <c r="A4" s="4"/>
      <c r="B4" s="169"/>
      <c r="C4" s="173"/>
      <c r="D4" s="173"/>
      <c r="E4" s="173"/>
      <c r="F4" s="173"/>
      <c r="G4" s="173"/>
      <c r="H4" s="173"/>
      <c r="I4" s="14"/>
      <c r="J4" s="3"/>
    </row>
    <row r="5" spans="1:12" ht="14.5" thickBot="1">
      <c r="A5" s="4"/>
      <c r="B5" s="5" t="s">
        <v>4</v>
      </c>
      <c r="C5" s="5"/>
      <c r="D5" s="174" t="s">
        <v>5</v>
      </c>
      <c r="E5" s="175"/>
      <c r="F5" s="175"/>
      <c r="G5" s="175"/>
      <c r="H5" s="175"/>
      <c r="I5" s="176"/>
      <c r="J5" s="19"/>
    </row>
    <row r="6" spans="1:12" ht="14.5" thickBot="1">
      <c r="A6" s="4"/>
      <c r="B6" s="6" t="s">
        <v>6</v>
      </c>
      <c r="C6" s="6"/>
      <c r="D6" s="177" t="s">
        <v>7</v>
      </c>
      <c r="E6" s="175"/>
      <c r="F6" s="175"/>
      <c r="G6" s="175"/>
      <c r="H6" s="175"/>
      <c r="I6" s="176"/>
      <c r="J6" s="19"/>
    </row>
    <row r="7" spans="1:12" ht="15.75" customHeight="1" thickBot="1">
      <c r="A7" s="4"/>
      <c r="B7" s="178" t="s">
        <v>0</v>
      </c>
      <c r="C7" s="179"/>
      <c r="D7" s="179"/>
      <c r="E7" s="179"/>
      <c r="F7" s="179"/>
      <c r="G7" s="179"/>
      <c r="H7" s="179"/>
      <c r="I7" s="180"/>
      <c r="J7" s="3"/>
    </row>
    <row r="8" spans="1:12" s="1" customFormat="1" ht="26.25" customHeight="1">
      <c r="A8" s="7"/>
      <c r="B8" s="8" t="s">
        <v>1</v>
      </c>
      <c r="C8" s="156"/>
      <c r="D8" s="156"/>
      <c r="E8" s="156"/>
      <c r="F8" s="156"/>
      <c r="G8" s="156"/>
      <c r="H8" s="157"/>
      <c r="I8" s="158"/>
      <c r="J8" s="20"/>
    </row>
    <row r="9" spans="1:12" s="1" customFormat="1" ht="49.5" customHeight="1" thickBot="1">
      <c r="A9" s="7"/>
      <c r="B9" s="9" t="s">
        <v>8</v>
      </c>
      <c r="C9" s="183" t="e">
        <f>+#REF!</f>
        <v>#REF!</v>
      </c>
      <c r="D9" s="184"/>
      <c r="E9" s="184"/>
      <c r="F9" s="184"/>
      <c r="G9" s="184"/>
      <c r="H9" s="184"/>
      <c r="I9" s="185"/>
      <c r="J9" s="20"/>
    </row>
    <row r="10" spans="1:12" ht="9" customHeight="1" thickBot="1">
      <c r="A10" s="4"/>
      <c r="B10" s="186"/>
      <c r="C10" s="186"/>
      <c r="D10" s="186"/>
      <c r="E10" s="186"/>
      <c r="F10" s="186"/>
      <c r="G10" s="186"/>
      <c r="H10" s="186"/>
      <c r="I10" s="186"/>
      <c r="J10" s="3"/>
    </row>
    <row r="11" spans="1:12" ht="34.5" customHeight="1" thickBot="1">
      <c r="A11" s="4"/>
      <c r="B11" s="159" t="s">
        <v>129</v>
      </c>
      <c r="C11" s="159"/>
      <c r="D11" s="159"/>
      <c r="E11" s="159"/>
      <c r="F11" s="159"/>
      <c r="G11" s="159"/>
      <c r="H11" s="159"/>
      <c r="I11" s="159"/>
      <c r="J11" s="3"/>
    </row>
    <row r="12" spans="1:12" s="1" customFormat="1" ht="57" customHeight="1">
      <c r="A12" s="7"/>
      <c r="B12" s="36" t="s">
        <v>9</v>
      </c>
      <c r="C12" s="37" t="s">
        <v>10</v>
      </c>
      <c r="D12" s="37" t="s">
        <v>11</v>
      </c>
      <c r="E12" s="38" t="s">
        <v>12</v>
      </c>
      <c r="F12" s="154" t="s">
        <v>13</v>
      </c>
      <c r="G12" s="154"/>
      <c r="H12" s="110" t="s">
        <v>14</v>
      </c>
      <c r="I12" s="39" t="s">
        <v>15</v>
      </c>
      <c r="J12" s="20"/>
    </row>
    <row r="13" spans="1:12" s="1" customFormat="1" ht="36.75" customHeight="1">
      <c r="A13" s="7"/>
      <c r="B13" s="187" t="s">
        <v>103</v>
      </c>
      <c r="C13" s="188"/>
      <c r="D13" s="188"/>
      <c r="E13" s="188"/>
      <c r="F13" s="188"/>
      <c r="G13" s="188"/>
      <c r="H13" s="188"/>
      <c r="I13" s="189"/>
      <c r="J13" s="20"/>
      <c r="K13" s="99"/>
    </row>
    <row r="14" spans="1:12" s="1" customFormat="1" ht="24" customHeight="1">
      <c r="A14" s="7"/>
      <c r="B14" s="34"/>
      <c r="C14" s="58" t="s">
        <v>16</v>
      </c>
      <c r="D14" s="49"/>
      <c r="E14" s="51"/>
      <c r="F14" s="35"/>
      <c r="G14" s="51"/>
      <c r="H14" s="111"/>
      <c r="I14" s="52">
        <f>+SUM(I15:I51)</f>
        <v>8337169.6119999997</v>
      </c>
      <c r="J14" s="20"/>
    </row>
    <row r="15" spans="1:12" s="1" customFormat="1" ht="51" customHeight="1">
      <c r="A15" s="7"/>
      <c r="B15" s="103" t="s">
        <v>17</v>
      </c>
      <c r="C15" s="63" t="s">
        <v>130</v>
      </c>
      <c r="D15" s="62" t="s">
        <v>18</v>
      </c>
      <c r="E15" s="31">
        <f>(1.6*0.6)*2.5</f>
        <v>2.4</v>
      </c>
      <c r="F15" s="32">
        <v>1</v>
      </c>
      <c r="G15" s="31">
        <f>E15</f>
        <v>2.4</v>
      </c>
      <c r="H15" s="64">
        <v>24740</v>
      </c>
      <c r="I15" s="33">
        <f>+H15*E15</f>
        <v>59376</v>
      </c>
      <c r="J15" s="20"/>
    </row>
    <row r="16" spans="1:12" s="1" customFormat="1" ht="36" customHeight="1">
      <c r="A16" s="7"/>
      <c r="B16" s="103" t="s">
        <v>19</v>
      </c>
      <c r="C16" s="63" t="s">
        <v>20</v>
      </c>
      <c r="D16" s="62" t="s">
        <v>21</v>
      </c>
      <c r="E16" s="31">
        <v>2</v>
      </c>
      <c r="F16" s="32">
        <v>1</v>
      </c>
      <c r="G16" s="31">
        <f t="shared" ref="G16:G51" si="0">E16</f>
        <v>2</v>
      </c>
      <c r="H16" s="64">
        <v>10048</v>
      </c>
      <c r="I16" s="33">
        <f t="shared" ref="I16:I51" si="1">+H16*E16</f>
        <v>20096</v>
      </c>
      <c r="J16" s="20"/>
      <c r="L16" s="100"/>
    </row>
    <row r="17" spans="1:13" s="1" customFormat="1" ht="42" customHeight="1">
      <c r="A17" s="7"/>
      <c r="B17" s="103" t="s">
        <v>22</v>
      </c>
      <c r="C17" s="65" t="s">
        <v>23</v>
      </c>
      <c r="D17" s="62" t="s">
        <v>21</v>
      </c>
      <c r="E17" s="31">
        <v>2</v>
      </c>
      <c r="F17" s="32">
        <v>1</v>
      </c>
      <c r="G17" s="31">
        <f t="shared" si="0"/>
        <v>2</v>
      </c>
      <c r="H17" s="64">
        <v>12648.8</v>
      </c>
      <c r="I17" s="33">
        <f t="shared" si="1"/>
        <v>25297.599999999999</v>
      </c>
      <c r="J17" s="20"/>
      <c r="M17" s="100"/>
    </row>
    <row r="18" spans="1:13" s="75" customFormat="1" ht="47.25" customHeight="1">
      <c r="A18" s="72"/>
      <c r="B18" s="103" t="s">
        <v>24</v>
      </c>
      <c r="C18" s="76" t="s">
        <v>25</v>
      </c>
      <c r="D18" s="62" t="s">
        <v>21</v>
      </c>
      <c r="E18" s="31">
        <v>2</v>
      </c>
      <c r="F18" s="32">
        <v>1</v>
      </c>
      <c r="G18" s="31">
        <f t="shared" si="0"/>
        <v>2</v>
      </c>
      <c r="H18" s="64">
        <v>21904</v>
      </c>
      <c r="I18" s="33">
        <f t="shared" si="1"/>
        <v>43808</v>
      </c>
      <c r="J18" s="74"/>
      <c r="L18" s="101"/>
    </row>
    <row r="19" spans="1:13" s="1" customFormat="1" ht="44.25" customHeight="1">
      <c r="A19" s="7"/>
      <c r="B19" s="104" t="s">
        <v>26</v>
      </c>
      <c r="C19" s="77" t="s">
        <v>27</v>
      </c>
      <c r="D19" s="66" t="s">
        <v>28</v>
      </c>
      <c r="E19" s="40">
        <v>5</v>
      </c>
      <c r="F19" s="32">
        <v>1</v>
      </c>
      <c r="G19" s="31">
        <f t="shared" si="0"/>
        <v>5</v>
      </c>
      <c r="H19" s="64">
        <v>2784</v>
      </c>
      <c r="I19" s="33">
        <f t="shared" si="1"/>
        <v>13920</v>
      </c>
      <c r="J19" s="20"/>
      <c r="L19" s="100"/>
    </row>
    <row r="20" spans="1:13" s="1" customFormat="1" ht="37.5" customHeight="1">
      <c r="A20" s="7"/>
      <c r="B20" s="105" t="s">
        <v>29</v>
      </c>
      <c r="C20" s="78" t="s">
        <v>131</v>
      </c>
      <c r="D20" s="67" t="s">
        <v>18</v>
      </c>
      <c r="E20" s="68">
        <v>2</v>
      </c>
      <c r="F20" s="48">
        <v>1</v>
      </c>
      <c r="G20" s="31">
        <f t="shared" si="0"/>
        <v>2</v>
      </c>
      <c r="H20" s="64">
        <v>18486.400000000001</v>
      </c>
      <c r="I20" s="33">
        <f t="shared" si="1"/>
        <v>36972.800000000003</v>
      </c>
      <c r="J20" s="20"/>
      <c r="M20" s="100"/>
    </row>
    <row r="21" spans="1:13" s="75" customFormat="1" ht="51" customHeight="1">
      <c r="A21" s="72"/>
      <c r="B21" s="105" t="s">
        <v>30</v>
      </c>
      <c r="C21" s="76" t="s">
        <v>31</v>
      </c>
      <c r="D21" s="67" t="s">
        <v>18</v>
      </c>
      <c r="E21" s="68">
        <v>3.74</v>
      </c>
      <c r="F21" s="48">
        <v>1</v>
      </c>
      <c r="G21" s="31">
        <f t="shared" si="0"/>
        <v>3.74</v>
      </c>
      <c r="H21" s="64">
        <v>10722.4</v>
      </c>
      <c r="I21" s="33">
        <f t="shared" si="1"/>
        <v>40101.775999999998</v>
      </c>
      <c r="J21" s="74"/>
      <c r="K21" s="102"/>
    </row>
    <row r="22" spans="1:13" s="1" customFormat="1" ht="52.5" customHeight="1">
      <c r="A22" s="7"/>
      <c r="B22" s="103" t="s">
        <v>175</v>
      </c>
      <c r="C22" s="78" t="s">
        <v>132</v>
      </c>
      <c r="D22" s="67" t="s">
        <v>21</v>
      </c>
      <c r="E22" s="79">
        <v>2</v>
      </c>
      <c r="F22" s="32">
        <v>1</v>
      </c>
      <c r="G22" s="31">
        <f t="shared" si="0"/>
        <v>2</v>
      </c>
      <c r="H22" s="64">
        <v>12155.2</v>
      </c>
      <c r="I22" s="33">
        <f t="shared" si="1"/>
        <v>24310.400000000001</v>
      </c>
      <c r="J22" s="20"/>
      <c r="L22" s="100"/>
    </row>
    <row r="23" spans="1:13" s="1" customFormat="1" ht="38.25" customHeight="1">
      <c r="A23" s="7"/>
      <c r="B23" s="103" t="s">
        <v>32</v>
      </c>
      <c r="C23" s="80" t="s">
        <v>35</v>
      </c>
      <c r="D23" s="81" t="s">
        <v>21</v>
      </c>
      <c r="E23" s="82">
        <v>2</v>
      </c>
      <c r="F23" s="32">
        <v>1</v>
      </c>
      <c r="G23" s="31">
        <f t="shared" si="0"/>
        <v>2</v>
      </c>
      <c r="H23" s="64">
        <v>10996.8</v>
      </c>
      <c r="I23" s="33">
        <f t="shared" si="1"/>
        <v>21993.599999999999</v>
      </c>
      <c r="J23" s="20"/>
      <c r="L23" s="100"/>
    </row>
    <row r="24" spans="1:13" s="1" customFormat="1" ht="49.5" customHeight="1">
      <c r="A24" s="7"/>
      <c r="B24" s="105" t="s">
        <v>33</v>
      </c>
      <c r="C24" s="78" t="s">
        <v>133</v>
      </c>
      <c r="D24" s="67" t="s">
        <v>21</v>
      </c>
      <c r="E24" s="68">
        <v>4</v>
      </c>
      <c r="F24" s="48">
        <v>1</v>
      </c>
      <c r="G24" s="31">
        <f t="shared" si="0"/>
        <v>4</v>
      </c>
      <c r="H24" s="64">
        <v>12155.2</v>
      </c>
      <c r="I24" s="33">
        <f t="shared" si="1"/>
        <v>48620.800000000003</v>
      </c>
      <c r="J24" s="20"/>
      <c r="L24" s="100"/>
    </row>
    <row r="25" spans="1:13" s="71" customFormat="1" ht="43.5" customHeight="1">
      <c r="A25" s="69"/>
      <c r="B25" s="105" t="s">
        <v>34</v>
      </c>
      <c r="C25" s="85" t="s">
        <v>38</v>
      </c>
      <c r="D25" s="81" t="s">
        <v>21</v>
      </c>
      <c r="E25" s="86">
        <v>2</v>
      </c>
      <c r="F25" s="48">
        <v>1</v>
      </c>
      <c r="G25" s="31">
        <f t="shared" si="0"/>
        <v>2</v>
      </c>
      <c r="H25" s="112">
        <v>63783.199999999997</v>
      </c>
      <c r="I25" s="33">
        <f t="shared" si="1"/>
        <v>127566.39999999999</v>
      </c>
      <c r="J25" s="70"/>
      <c r="L25" s="106"/>
    </row>
    <row r="26" spans="1:13" s="71" customFormat="1" ht="31.5" customHeight="1">
      <c r="A26" s="69"/>
      <c r="B26" s="105" t="s">
        <v>36</v>
      </c>
      <c r="C26" s="76" t="s">
        <v>135</v>
      </c>
      <c r="D26" s="67" t="s">
        <v>18</v>
      </c>
      <c r="E26" s="68">
        <v>1</v>
      </c>
      <c r="F26" s="48">
        <v>1</v>
      </c>
      <c r="G26" s="31">
        <f t="shared" si="0"/>
        <v>1</v>
      </c>
      <c r="H26" s="113">
        <v>26056</v>
      </c>
      <c r="I26" s="33">
        <f t="shared" si="1"/>
        <v>26056</v>
      </c>
      <c r="J26" s="70"/>
      <c r="K26" s="106"/>
    </row>
    <row r="27" spans="1:13" s="71" customFormat="1" ht="24" customHeight="1">
      <c r="A27" s="69"/>
      <c r="B27" s="105" t="s">
        <v>37</v>
      </c>
      <c r="C27" s="83" t="s">
        <v>41</v>
      </c>
      <c r="D27" s="90" t="s">
        <v>21</v>
      </c>
      <c r="E27" s="91">
        <v>1</v>
      </c>
      <c r="F27" s="48">
        <v>1</v>
      </c>
      <c r="G27" s="31">
        <f t="shared" si="0"/>
        <v>1</v>
      </c>
      <c r="H27" s="114">
        <v>51298.400000000001</v>
      </c>
      <c r="I27" s="33">
        <f t="shared" si="1"/>
        <v>51298.400000000001</v>
      </c>
      <c r="J27" s="70"/>
      <c r="K27" s="106"/>
    </row>
    <row r="28" spans="1:13" s="71" customFormat="1" ht="24" customHeight="1">
      <c r="A28" s="69"/>
      <c r="B28" s="105" t="s">
        <v>39</v>
      </c>
      <c r="C28" s="73" t="s">
        <v>43</v>
      </c>
      <c r="D28" s="67" t="s">
        <v>21</v>
      </c>
      <c r="E28" s="68">
        <v>1</v>
      </c>
      <c r="F28" s="48">
        <v>1</v>
      </c>
      <c r="G28" s="31">
        <f>E28</f>
        <v>1</v>
      </c>
      <c r="H28" s="64">
        <v>83692</v>
      </c>
      <c r="I28" s="33">
        <f t="shared" si="1"/>
        <v>83692</v>
      </c>
      <c r="J28" s="70"/>
      <c r="K28" s="106"/>
    </row>
    <row r="29" spans="1:13" s="71" customFormat="1" ht="24" customHeight="1">
      <c r="A29" s="69"/>
      <c r="B29" s="105" t="s">
        <v>40</v>
      </c>
      <c r="C29" s="73" t="s">
        <v>45</v>
      </c>
      <c r="D29" s="67" t="s">
        <v>28</v>
      </c>
      <c r="E29" s="68">
        <v>5</v>
      </c>
      <c r="F29" s="48">
        <v>1</v>
      </c>
      <c r="G29" s="31">
        <f t="shared" si="0"/>
        <v>5</v>
      </c>
      <c r="H29" s="64">
        <v>13067.2</v>
      </c>
      <c r="I29" s="33">
        <f t="shared" si="1"/>
        <v>65336</v>
      </c>
      <c r="J29" s="70"/>
      <c r="K29" s="106"/>
    </row>
    <row r="30" spans="1:13" s="71" customFormat="1" ht="24" customHeight="1">
      <c r="A30" s="69"/>
      <c r="B30" s="105" t="s">
        <v>42</v>
      </c>
      <c r="C30" s="73" t="s">
        <v>47</v>
      </c>
      <c r="D30" s="67" t="s">
        <v>28</v>
      </c>
      <c r="E30" s="68">
        <v>5</v>
      </c>
      <c r="F30" s="48">
        <v>1</v>
      </c>
      <c r="G30" s="31">
        <f t="shared" si="0"/>
        <v>5</v>
      </c>
      <c r="H30" s="64">
        <v>25490.400000000001</v>
      </c>
      <c r="I30" s="33">
        <f t="shared" si="1"/>
        <v>127452</v>
      </c>
      <c r="J30" s="70"/>
      <c r="K30" s="106"/>
    </row>
    <row r="31" spans="1:13" s="71" customFormat="1" ht="24" customHeight="1">
      <c r="A31" s="69"/>
      <c r="B31" s="105" t="s">
        <v>44</v>
      </c>
      <c r="C31" s="73" t="s">
        <v>49</v>
      </c>
      <c r="D31" s="67" t="s">
        <v>28</v>
      </c>
      <c r="E31" s="68">
        <v>5</v>
      </c>
      <c r="F31" s="48">
        <v>1</v>
      </c>
      <c r="G31" s="31">
        <f t="shared" si="0"/>
        <v>5</v>
      </c>
      <c r="H31" s="64">
        <v>39928</v>
      </c>
      <c r="I31" s="33">
        <f t="shared" si="1"/>
        <v>199640</v>
      </c>
      <c r="J31" s="70"/>
      <c r="K31" s="106"/>
    </row>
    <row r="32" spans="1:13" s="71" customFormat="1" ht="24" customHeight="1">
      <c r="A32" s="69"/>
      <c r="B32" s="105" t="s">
        <v>46</v>
      </c>
      <c r="C32" s="73" t="s">
        <v>51</v>
      </c>
      <c r="D32" s="67" t="s">
        <v>21</v>
      </c>
      <c r="E32" s="68">
        <v>1</v>
      </c>
      <c r="F32" s="48">
        <v>1</v>
      </c>
      <c r="G32" s="31">
        <f t="shared" si="0"/>
        <v>1</v>
      </c>
      <c r="H32" s="64">
        <v>55287.199999999997</v>
      </c>
      <c r="I32" s="33">
        <f t="shared" si="1"/>
        <v>55287.199999999997</v>
      </c>
      <c r="J32" s="70"/>
      <c r="K32" s="106"/>
    </row>
    <row r="33" spans="1:11" s="71" customFormat="1" ht="36.75" customHeight="1">
      <c r="A33" s="69"/>
      <c r="B33" s="105" t="s">
        <v>48</v>
      </c>
      <c r="C33" s="76" t="s">
        <v>53</v>
      </c>
      <c r="D33" s="67" t="s">
        <v>21</v>
      </c>
      <c r="E33" s="68">
        <v>1</v>
      </c>
      <c r="F33" s="48">
        <v>1</v>
      </c>
      <c r="G33" s="31">
        <f t="shared" si="0"/>
        <v>1</v>
      </c>
      <c r="H33" s="64">
        <v>20572</v>
      </c>
      <c r="I33" s="33">
        <f t="shared" si="1"/>
        <v>20572</v>
      </c>
      <c r="J33" s="70"/>
      <c r="K33" s="106"/>
    </row>
    <row r="34" spans="1:11" s="71" customFormat="1" ht="24" customHeight="1">
      <c r="A34" s="69"/>
      <c r="B34" s="105" t="s">
        <v>50</v>
      </c>
      <c r="C34" s="73" t="s">
        <v>55</v>
      </c>
      <c r="D34" s="67" t="s">
        <v>21</v>
      </c>
      <c r="E34" s="68">
        <v>1</v>
      </c>
      <c r="F34" s="48">
        <v>1</v>
      </c>
      <c r="G34" s="31">
        <f t="shared" si="0"/>
        <v>1</v>
      </c>
      <c r="H34" s="64">
        <v>28803.200000000001</v>
      </c>
      <c r="I34" s="33">
        <f t="shared" si="1"/>
        <v>28803.200000000001</v>
      </c>
      <c r="J34" s="70"/>
      <c r="K34" s="106"/>
    </row>
    <row r="35" spans="1:11" s="71" customFormat="1" ht="75" customHeight="1">
      <c r="A35" s="69"/>
      <c r="B35" s="105" t="s">
        <v>52</v>
      </c>
      <c r="C35" s="76" t="s">
        <v>57</v>
      </c>
      <c r="D35" s="67" t="s">
        <v>21</v>
      </c>
      <c r="E35" s="68">
        <v>1</v>
      </c>
      <c r="F35" s="48">
        <v>1</v>
      </c>
      <c r="G35" s="31">
        <f t="shared" si="0"/>
        <v>1</v>
      </c>
      <c r="H35" s="64">
        <v>615568</v>
      </c>
      <c r="I35" s="33">
        <f t="shared" si="1"/>
        <v>615568</v>
      </c>
      <c r="J35" s="70"/>
      <c r="K35" s="106"/>
    </row>
    <row r="36" spans="1:11" s="71" customFormat="1" ht="58.5" customHeight="1">
      <c r="A36" s="69"/>
      <c r="B36" s="105" t="s">
        <v>54</v>
      </c>
      <c r="C36" s="76" t="s">
        <v>59</v>
      </c>
      <c r="D36" s="67" t="s">
        <v>21</v>
      </c>
      <c r="E36" s="68">
        <v>1</v>
      </c>
      <c r="F36" s="48">
        <v>1</v>
      </c>
      <c r="G36" s="31">
        <f t="shared" si="0"/>
        <v>1</v>
      </c>
      <c r="H36" s="64">
        <v>840826</v>
      </c>
      <c r="I36" s="33">
        <f t="shared" si="1"/>
        <v>840826</v>
      </c>
      <c r="J36" s="70"/>
      <c r="K36" s="106"/>
    </row>
    <row r="37" spans="1:11" s="71" customFormat="1" ht="24" customHeight="1">
      <c r="A37" s="69"/>
      <c r="B37" s="107" t="s">
        <v>56</v>
      </c>
      <c r="C37" s="73" t="s">
        <v>61</v>
      </c>
      <c r="D37" s="30" t="s">
        <v>18</v>
      </c>
      <c r="E37" s="68">
        <v>3.74</v>
      </c>
      <c r="F37" s="48">
        <v>1</v>
      </c>
      <c r="G37" s="31">
        <f t="shared" si="0"/>
        <v>3.74</v>
      </c>
      <c r="H37" s="64">
        <v>36790.400000000001</v>
      </c>
      <c r="I37" s="33">
        <f t="shared" si="1"/>
        <v>137596.09600000002</v>
      </c>
      <c r="J37" s="70"/>
      <c r="K37" s="106"/>
    </row>
    <row r="38" spans="1:11" s="71" customFormat="1" ht="47.25" customHeight="1">
      <c r="A38" s="69"/>
      <c r="B38" s="105" t="s">
        <v>58</v>
      </c>
      <c r="C38" s="132" t="s">
        <v>81</v>
      </c>
      <c r="D38" s="133" t="s">
        <v>18</v>
      </c>
      <c r="E38" s="86">
        <f>1.7*2.5</f>
        <v>4.25</v>
      </c>
      <c r="F38" s="89">
        <v>1</v>
      </c>
      <c r="G38" s="40">
        <f t="shared" si="0"/>
        <v>4.25</v>
      </c>
      <c r="H38" s="115">
        <v>109799.2</v>
      </c>
      <c r="I38" s="33">
        <f t="shared" si="1"/>
        <v>466646.6</v>
      </c>
      <c r="J38" s="70"/>
      <c r="K38" s="106"/>
    </row>
    <row r="39" spans="1:11" s="71" customFormat="1" ht="42" customHeight="1">
      <c r="A39" s="69"/>
      <c r="B39" s="105" t="s">
        <v>60</v>
      </c>
      <c r="C39" s="76" t="s">
        <v>127</v>
      </c>
      <c r="D39" s="30" t="s">
        <v>18</v>
      </c>
      <c r="E39" s="68">
        <f>3.74+(6.79*2.5)</f>
        <v>20.715000000000003</v>
      </c>
      <c r="F39" s="48">
        <v>1</v>
      </c>
      <c r="G39" s="31">
        <f t="shared" si="0"/>
        <v>20.715000000000003</v>
      </c>
      <c r="H39" s="64">
        <v>64076</v>
      </c>
      <c r="I39" s="33">
        <f t="shared" si="1"/>
        <v>1327334.3400000003</v>
      </c>
      <c r="J39" s="70"/>
      <c r="K39" s="106"/>
    </row>
    <row r="40" spans="1:11" s="71" customFormat="1" ht="107.25" customHeight="1">
      <c r="A40" s="69"/>
      <c r="B40" s="105" t="s">
        <v>62</v>
      </c>
      <c r="C40" s="76" t="s">
        <v>64</v>
      </c>
      <c r="D40" s="67" t="s">
        <v>21</v>
      </c>
      <c r="E40" s="68">
        <v>1</v>
      </c>
      <c r="F40" s="48">
        <v>1</v>
      </c>
      <c r="G40" s="31">
        <f t="shared" si="0"/>
        <v>1</v>
      </c>
      <c r="H40" s="64">
        <v>132450.4</v>
      </c>
      <c r="I40" s="33">
        <f t="shared" si="1"/>
        <v>132450.4</v>
      </c>
      <c r="J40" s="70"/>
      <c r="K40" s="106"/>
    </row>
    <row r="41" spans="1:11" s="71" customFormat="1" ht="42" customHeight="1">
      <c r="A41" s="69"/>
      <c r="B41" s="105" t="s">
        <v>63</v>
      </c>
      <c r="C41" s="85" t="s">
        <v>66</v>
      </c>
      <c r="D41" s="81" t="s">
        <v>21</v>
      </c>
      <c r="E41" s="86">
        <v>1</v>
      </c>
      <c r="F41" s="48">
        <v>1</v>
      </c>
      <c r="G41" s="31">
        <f>E41</f>
        <v>1</v>
      </c>
      <c r="H41" s="112">
        <v>67136.800000000003</v>
      </c>
      <c r="I41" s="33">
        <f t="shared" si="1"/>
        <v>67136.800000000003</v>
      </c>
      <c r="J41" s="70"/>
      <c r="K41" s="106"/>
    </row>
    <row r="42" spans="1:11" s="71" customFormat="1" ht="51.75" customHeight="1">
      <c r="A42" s="69"/>
      <c r="B42" s="105" t="s">
        <v>65</v>
      </c>
      <c r="C42" s="78" t="s">
        <v>100</v>
      </c>
      <c r="D42" s="30" t="s">
        <v>18</v>
      </c>
      <c r="E42" s="68">
        <v>1</v>
      </c>
      <c r="F42" s="48">
        <v>1</v>
      </c>
      <c r="G42" s="31">
        <f t="shared" si="0"/>
        <v>1</v>
      </c>
      <c r="H42" s="113">
        <v>130312.8</v>
      </c>
      <c r="I42" s="33">
        <f t="shared" si="1"/>
        <v>130312.8</v>
      </c>
      <c r="J42" s="70"/>
    </row>
    <row r="43" spans="1:11" s="71" customFormat="1" ht="52.5" customHeight="1">
      <c r="A43" s="69"/>
      <c r="B43" s="105" t="s">
        <v>67</v>
      </c>
      <c r="C43" s="78" t="s">
        <v>97</v>
      </c>
      <c r="D43" s="67" t="s">
        <v>21</v>
      </c>
      <c r="E43" s="68">
        <v>1</v>
      </c>
      <c r="F43" s="48">
        <v>1</v>
      </c>
      <c r="G43" s="31">
        <f t="shared" si="0"/>
        <v>1</v>
      </c>
      <c r="H43" s="113">
        <v>166680</v>
      </c>
      <c r="I43" s="33">
        <f t="shared" si="1"/>
        <v>166680</v>
      </c>
      <c r="J43" s="70"/>
    </row>
    <row r="44" spans="1:11" s="71" customFormat="1" ht="54.75" customHeight="1">
      <c r="A44" s="69"/>
      <c r="B44" s="105" t="s">
        <v>70</v>
      </c>
      <c r="C44" s="78" t="s">
        <v>98</v>
      </c>
      <c r="D44" s="67" t="s">
        <v>21</v>
      </c>
      <c r="E44" s="68">
        <v>1</v>
      </c>
      <c r="F44" s="48">
        <v>1</v>
      </c>
      <c r="G44" s="31">
        <f t="shared" si="0"/>
        <v>1</v>
      </c>
      <c r="H44" s="113">
        <v>174456.8</v>
      </c>
      <c r="I44" s="33">
        <f t="shared" si="1"/>
        <v>174456.8</v>
      </c>
      <c r="J44" s="70"/>
    </row>
    <row r="45" spans="1:11" s="71" customFormat="1" ht="61.5" customHeight="1">
      <c r="A45" s="69"/>
      <c r="B45" s="105" t="s">
        <v>71</v>
      </c>
      <c r="C45" s="78" t="s">
        <v>99</v>
      </c>
      <c r="D45" s="67" t="s">
        <v>21</v>
      </c>
      <c r="E45" s="68">
        <v>1</v>
      </c>
      <c r="F45" s="48">
        <v>1</v>
      </c>
      <c r="G45" s="31">
        <f t="shared" si="0"/>
        <v>1</v>
      </c>
      <c r="H45" s="113">
        <v>175997.6</v>
      </c>
      <c r="I45" s="33">
        <f t="shared" si="1"/>
        <v>175997.6</v>
      </c>
      <c r="J45" s="70"/>
    </row>
    <row r="46" spans="1:11" s="71" customFormat="1" ht="82.5" customHeight="1">
      <c r="A46" s="69"/>
      <c r="B46" s="105" t="s">
        <v>72</v>
      </c>
      <c r="C46" s="78" t="s">
        <v>101</v>
      </c>
      <c r="D46" s="67" t="s">
        <v>21</v>
      </c>
      <c r="E46" s="68">
        <v>1</v>
      </c>
      <c r="F46" s="48">
        <v>1</v>
      </c>
      <c r="G46" s="31">
        <f t="shared" si="0"/>
        <v>1</v>
      </c>
      <c r="H46" s="113">
        <v>1017644</v>
      </c>
      <c r="I46" s="33">
        <f t="shared" si="1"/>
        <v>1017644</v>
      </c>
      <c r="J46" s="70"/>
      <c r="K46" s="106"/>
    </row>
    <row r="47" spans="1:11" s="71" customFormat="1" ht="82.5" customHeight="1">
      <c r="A47" s="69"/>
      <c r="B47" s="107" t="s">
        <v>73</v>
      </c>
      <c r="C47" s="78" t="s">
        <v>134</v>
      </c>
      <c r="D47" s="30" t="s">
        <v>18</v>
      </c>
      <c r="E47" s="68">
        <v>2</v>
      </c>
      <c r="F47" s="48">
        <v>1</v>
      </c>
      <c r="G47" s="31">
        <f>E47</f>
        <v>2</v>
      </c>
      <c r="H47" s="113">
        <v>648603</v>
      </c>
      <c r="I47" s="33">
        <f t="shared" si="1"/>
        <v>1297206</v>
      </c>
      <c r="J47" s="70"/>
      <c r="K47" s="106"/>
    </row>
    <row r="48" spans="1:11" s="71" customFormat="1" ht="52.5" customHeight="1">
      <c r="A48" s="69"/>
      <c r="B48" s="105" t="s">
        <v>74</v>
      </c>
      <c r="C48" s="77" t="s">
        <v>75</v>
      </c>
      <c r="D48" s="84" t="s">
        <v>28</v>
      </c>
      <c r="E48" s="86">
        <v>10</v>
      </c>
      <c r="F48" s="48">
        <v>1</v>
      </c>
      <c r="G48" s="31">
        <f t="shared" si="0"/>
        <v>10</v>
      </c>
      <c r="H48" s="115">
        <v>10992</v>
      </c>
      <c r="I48" s="33">
        <f t="shared" si="1"/>
        <v>109920</v>
      </c>
      <c r="J48" s="70"/>
      <c r="K48" s="106"/>
    </row>
    <row r="49" spans="1:13" s="1" customFormat="1" ht="63.75" customHeight="1">
      <c r="A49" s="7"/>
      <c r="B49" s="105" t="s">
        <v>76</v>
      </c>
      <c r="C49" s="77" t="s">
        <v>79</v>
      </c>
      <c r="D49" s="81" t="s">
        <v>21</v>
      </c>
      <c r="E49" s="86">
        <v>1</v>
      </c>
      <c r="F49" s="87">
        <v>1</v>
      </c>
      <c r="G49" s="40">
        <f t="shared" si="0"/>
        <v>1</v>
      </c>
      <c r="H49" s="112">
        <v>356807.2</v>
      </c>
      <c r="I49" s="33">
        <f t="shared" si="1"/>
        <v>356807.2</v>
      </c>
      <c r="J49" s="20"/>
      <c r="K49" s="106"/>
    </row>
    <row r="50" spans="1:13" s="1" customFormat="1" ht="61.5" customHeight="1">
      <c r="A50" s="7"/>
      <c r="B50" s="105" t="s">
        <v>77</v>
      </c>
      <c r="C50" s="65" t="s">
        <v>80</v>
      </c>
      <c r="D50" s="67" t="s">
        <v>21</v>
      </c>
      <c r="E50" s="68">
        <v>1</v>
      </c>
      <c r="F50" s="88">
        <v>1</v>
      </c>
      <c r="G50" s="68">
        <f t="shared" si="0"/>
        <v>1</v>
      </c>
      <c r="H50" s="113">
        <v>182275.20000000001</v>
      </c>
      <c r="I50" s="33">
        <f t="shared" si="1"/>
        <v>182275.20000000001</v>
      </c>
      <c r="J50" s="20"/>
      <c r="K50" s="106"/>
    </row>
    <row r="51" spans="1:13" s="1" customFormat="1" ht="61.5" customHeight="1">
      <c r="A51" s="7"/>
      <c r="B51" s="105" t="s">
        <v>78</v>
      </c>
      <c r="C51" s="141" t="s">
        <v>142</v>
      </c>
      <c r="D51" s="142" t="s">
        <v>28</v>
      </c>
      <c r="E51" s="126">
        <v>1.5</v>
      </c>
      <c r="F51" s="88">
        <v>1</v>
      </c>
      <c r="G51" s="68">
        <f t="shared" si="0"/>
        <v>1.5</v>
      </c>
      <c r="H51" s="128">
        <v>12074.4</v>
      </c>
      <c r="I51" s="33">
        <f t="shared" si="1"/>
        <v>18111.599999999999</v>
      </c>
      <c r="J51" s="20"/>
      <c r="K51" s="106"/>
    </row>
    <row r="52" spans="1:13" s="1" customFormat="1" ht="33" customHeight="1">
      <c r="A52" s="7"/>
      <c r="B52" s="160" t="s">
        <v>102</v>
      </c>
      <c r="C52" s="161"/>
      <c r="D52" s="161"/>
      <c r="E52" s="161"/>
      <c r="F52" s="161"/>
      <c r="G52" s="161"/>
      <c r="H52" s="161"/>
      <c r="I52" s="162"/>
      <c r="J52" s="20"/>
      <c r="K52" s="106"/>
    </row>
    <row r="53" spans="1:13" s="1" customFormat="1" ht="36" customHeight="1">
      <c r="A53" s="7"/>
      <c r="B53" s="34"/>
      <c r="C53" s="58" t="s">
        <v>16</v>
      </c>
      <c r="D53" s="49"/>
      <c r="E53" s="51"/>
      <c r="F53" s="35"/>
      <c r="G53" s="51"/>
      <c r="H53" s="111"/>
      <c r="I53" s="52">
        <f>+SUM(I54:I57)</f>
        <v>2104429.7600000002</v>
      </c>
      <c r="J53" s="20"/>
      <c r="K53" s="106"/>
    </row>
    <row r="54" spans="1:13" s="1" customFormat="1" ht="53.25" customHeight="1">
      <c r="A54" s="7"/>
      <c r="B54" s="107" t="s">
        <v>104</v>
      </c>
      <c r="C54" s="77" t="s">
        <v>128</v>
      </c>
      <c r="D54" s="137" t="s">
        <v>18</v>
      </c>
      <c r="E54" s="86">
        <v>2</v>
      </c>
      <c r="F54" s="87">
        <v>1</v>
      </c>
      <c r="G54" s="40">
        <f t="shared" ref="G54:G57" si="2">E54</f>
        <v>2</v>
      </c>
      <c r="H54" s="115">
        <v>135323.20000000001</v>
      </c>
      <c r="I54" s="108">
        <f>+H54*E54</f>
        <v>270646.40000000002</v>
      </c>
      <c r="J54" s="20"/>
      <c r="K54" s="106"/>
    </row>
    <row r="55" spans="1:13" s="1" customFormat="1" ht="105.75" customHeight="1">
      <c r="A55" s="7"/>
      <c r="B55" s="107" t="s">
        <v>105</v>
      </c>
      <c r="C55" s="76" t="s">
        <v>136</v>
      </c>
      <c r="D55" s="125" t="s">
        <v>28</v>
      </c>
      <c r="E55" s="126">
        <f>2+2.6</f>
        <v>4.5999999999999996</v>
      </c>
      <c r="F55" s="87">
        <v>1</v>
      </c>
      <c r="G55" s="40">
        <f t="shared" si="2"/>
        <v>4.5999999999999996</v>
      </c>
      <c r="H55" s="128">
        <v>81745.600000000006</v>
      </c>
      <c r="I55" s="108">
        <f t="shared" ref="I55:I57" si="3">+H55*E55</f>
        <v>376029.76</v>
      </c>
      <c r="J55" s="20"/>
      <c r="K55" s="106"/>
      <c r="L55" s="100"/>
    </row>
    <row r="56" spans="1:13" s="1" customFormat="1" ht="103.5" customHeight="1">
      <c r="A56" s="7"/>
      <c r="B56" s="107" t="s">
        <v>106</v>
      </c>
      <c r="C56" s="76" t="s">
        <v>137</v>
      </c>
      <c r="D56" s="125" t="s">
        <v>18</v>
      </c>
      <c r="E56" s="126">
        <v>5</v>
      </c>
      <c r="F56" s="87">
        <v>1</v>
      </c>
      <c r="G56" s="40">
        <f t="shared" si="2"/>
        <v>5</v>
      </c>
      <c r="H56" s="128">
        <v>188436</v>
      </c>
      <c r="I56" s="108">
        <f t="shared" si="3"/>
        <v>942180</v>
      </c>
      <c r="J56" s="20"/>
      <c r="K56" s="106"/>
      <c r="L56" s="100"/>
    </row>
    <row r="57" spans="1:13" s="1" customFormat="1" ht="53.25" customHeight="1">
      <c r="A57" s="7"/>
      <c r="B57" s="107" t="s">
        <v>107</v>
      </c>
      <c r="C57" s="76" t="s">
        <v>138</v>
      </c>
      <c r="D57" s="125" t="s">
        <v>21</v>
      </c>
      <c r="E57" s="126">
        <v>1</v>
      </c>
      <c r="F57" s="87">
        <v>1</v>
      </c>
      <c r="G57" s="40">
        <f t="shared" si="2"/>
        <v>1</v>
      </c>
      <c r="H57" s="128">
        <v>515573.6</v>
      </c>
      <c r="I57" s="108">
        <f t="shared" si="3"/>
        <v>515573.6</v>
      </c>
      <c r="J57" s="20"/>
      <c r="K57" s="106"/>
    </row>
    <row r="58" spans="1:13" s="1" customFormat="1" ht="31.5" customHeight="1">
      <c r="A58" s="7"/>
      <c r="B58" s="160" t="s">
        <v>139</v>
      </c>
      <c r="C58" s="161"/>
      <c r="D58" s="161"/>
      <c r="E58" s="161"/>
      <c r="F58" s="161"/>
      <c r="G58" s="161"/>
      <c r="H58" s="161"/>
      <c r="I58" s="162"/>
      <c r="J58" s="20"/>
      <c r="K58" s="106"/>
    </row>
    <row r="59" spans="1:13" s="1" customFormat="1" ht="30" customHeight="1">
      <c r="A59" s="7"/>
      <c r="B59" s="92"/>
      <c r="C59" s="58" t="s">
        <v>16</v>
      </c>
      <c r="D59" s="59"/>
      <c r="E59" s="50"/>
      <c r="F59" s="60"/>
      <c r="G59" s="50"/>
      <c r="H59" s="116"/>
      <c r="I59" s="53">
        <f>+I60</f>
        <v>540000</v>
      </c>
      <c r="J59" s="20"/>
      <c r="K59" s="106"/>
    </row>
    <row r="60" spans="1:13" s="1" customFormat="1" ht="89.25" customHeight="1">
      <c r="A60" s="7"/>
      <c r="B60" s="105" t="s">
        <v>140</v>
      </c>
      <c r="C60" s="140" t="s">
        <v>141</v>
      </c>
      <c r="D60" s="125" t="s">
        <v>28</v>
      </c>
      <c r="E60" s="126">
        <v>5</v>
      </c>
      <c r="F60" s="88">
        <v>1</v>
      </c>
      <c r="G60" s="68">
        <f t="shared" ref="G60" si="4">E60</f>
        <v>5</v>
      </c>
      <c r="H60" s="128">
        <v>108000</v>
      </c>
      <c r="I60" s="139">
        <f>+H60*E60</f>
        <v>540000</v>
      </c>
      <c r="J60" s="20"/>
      <c r="K60" s="106"/>
    </row>
    <row r="61" spans="1:13" s="1" customFormat="1" ht="47.25" customHeight="1">
      <c r="A61" s="7"/>
      <c r="B61" s="163" t="s">
        <v>143</v>
      </c>
      <c r="C61" s="164"/>
      <c r="D61" s="164"/>
      <c r="E61" s="164"/>
      <c r="F61" s="164"/>
      <c r="G61" s="164"/>
      <c r="H61" s="164"/>
      <c r="I61" s="165"/>
      <c r="J61" s="20"/>
      <c r="K61" s="106"/>
      <c r="M61" s="100"/>
    </row>
    <row r="62" spans="1:13" s="1" customFormat="1" ht="33.75" customHeight="1">
      <c r="A62" s="7"/>
      <c r="B62" s="93"/>
      <c r="C62" s="94" t="s">
        <v>16</v>
      </c>
      <c r="D62" s="95"/>
      <c r="E62" s="96"/>
      <c r="F62" s="97"/>
      <c r="G62" s="96"/>
      <c r="H62" s="117"/>
      <c r="I62" s="98">
        <f>+SUM(I63:I70)</f>
        <v>2852577.92</v>
      </c>
      <c r="J62" s="20"/>
      <c r="K62" s="106"/>
      <c r="M62" s="100"/>
    </row>
    <row r="63" spans="1:13" s="1" customFormat="1" ht="41.25" customHeight="1">
      <c r="A63" s="7"/>
      <c r="B63" s="105" t="s">
        <v>144</v>
      </c>
      <c r="C63" s="132" t="s">
        <v>81</v>
      </c>
      <c r="D63" s="133" t="s">
        <v>18</v>
      </c>
      <c r="E63" s="86">
        <f>4*2.5</f>
        <v>10</v>
      </c>
      <c r="F63" s="89">
        <v>1</v>
      </c>
      <c r="G63" s="40">
        <f t="shared" ref="G63" si="5">E63</f>
        <v>10</v>
      </c>
      <c r="H63" s="115">
        <v>109799.2</v>
      </c>
      <c r="I63" s="134">
        <f>+H63*E63</f>
        <v>1097992</v>
      </c>
      <c r="J63" s="20"/>
      <c r="K63" s="106"/>
      <c r="M63" s="100"/>
    </row>
    <row r="64" spans="1:13" s="1" customFormat="1" ht="63.75" customHeight="1">
      <c r="A64" s="7"/>
      <c r="B64" s="105" t="s">
        <v>109</v>
      </c>
      <c r="C64" s="122" t="s">
        <v>117</v>
      </c>
      <c r="D64" s="123" t="s">
        <v>18</v>
      </c>
      <c r="E64" s="68">
        <f>(2.9+0.78)*2.5</f>
        <v>9.1999999999999993</v>
      </c>
      <c r="F64" s="88">
        <v>1</v>
      </c>
      <c r="G64" s="31">
        <f t="shared" ref="G64:G70" si="6">E64</f>
        <v>9.1999999999999993</v>
      </c>
      <c r="H64" s="113">
        <v>11237.6</v>
      </c>
      <c r="I64" s="134">
        <f t="shared" ref="I64:I70" si="7">+H64*E64</f>
        <v>103385.92</v>
      </c>
      <c r="J64" s="20"/>
      <c r="K64" s="106"/>
      <c r="M64" s="100"/>
    </row>
    <row r="65" spans="1:13" s="1" customFormat="1" ht="63.75" customHeight="1">
      <c r="A65" s="7"/>
      <c r="B65" s="105" t="s">
        <v>110</v>
      </c>
      <c r="C65" s="132" t="s">
        <v>118</v>
      </c>
      <c r="D65" s="133" t="s">
        <v>18</v>
      </c>
      <c r="E65" s="86">
        <v>1</v>
      </c>
      <c r="F65" s="89">
        <v>1</v>
      </c>
      <c r="G65" s="40">
        <f t="shared" si="6"/>
        <v>1</v>
      </c>
      <c r="H65" s="115">
        <v>175140</v>
      </c>
      <c r="I65" s="134">
        <f t="shared" si="7"/>
        <v>175140</v>
      </c>
      <c r="J65" s="20"/>
      <c r="K65" s="106"/>
      <c r="M65" s="100"/>
    </row>
    <row r="66" spans="1:13" s="1" customFormat="1" ht="63.75" customHeight="1">
      <c r="A66" s="7"/>
      <c r="B66" s="105" t="s">
        <v>111</v>
      </c>
      <c r="C66" s="122" t="s">
        <v>119</v>
      </c>
      <c r="D66" s="123" t="s">
        <v>21</v>
      </c>
      <c r="E66" s="68">
        <v>1</v>
      </c>
      <c r="F66" s="88">
        <v>1</v>
      </c>
      <c r="G66" s="68">
        <f t="shared" si="6"/>
        <v>1</v>
      </c>
      <c r="H66" s="113">
        <v>829900</v>
      </c>
      <c r="I66" s="134">
        <f t="shared" si="7"/>
        <v>829900</v>
      </c>
      <c r="J66" s="20"/>
      <c r="K66" s="106"/>
      <c r="M66" s="100"/>
    </row>
    <row r="67" spans="1:13" s="1" customFormat="1" ht="63.75" customHeight="1">
      <c r="A67" s="7"/>
      <c r="B67" s="105" t="s">
        <v>145</v>
      </c>
      <c r="C67" s="122" t="s">
        <v>120</v>
      </c>
      <c r="D67" s="123" t="s">
        <v>21</v>
      </c>
      <c r="E67" s="68">
        <v>1</v>
      </c>
      <c r="F67" s="88">
        <v>1</v>
      </c>
      <c r="G67" s="68">
        <f t="shared" si="6"/>
        <v>1</v>
      </c>
      <c r="H67" s="113">
        <v>431920</v>
      </c>
      <c r="I67" s="134">
        <f t="shared" si="7"/>
        <v>431920</v>
      </c>
      <c r="J67" s="20"/>
      <c r="K67" s="106"/>
      <c r="M67" s="100"/>
    </row>
    <row r="68" spans="1:13" s="1" customFormat="1" ht="63.75" customHeight="1">
      <c r="A68" s="7"/>
      <c r="B68" s="105" t="s">
        <v>146</v>
      </c>
      <c r="C68" s="122" t="s">
        <v>121</v>
      </c>
      <c r="D68" s="123" t="s">
        <v>21</v>
      </c>
      <c r="E68" s="68">
        <v>1</v>
      </c>
      <c r="F68" s="88">
        <v>1</v>
      </c>
      <c r="G68" s="68">
        <f t="shared" si="6"/>
        <v>1</v>
      </c>
      <c r="H68" s="113">
        <v>99920</v>
      </c>
      <c r="I68" s="134">
        <f t="shared" si="7"/>
        <v>99920</v>
      </c>
      <c r="J68" s="20"/>
      <c r="K68" s="106"/>
      <c r="M68" s="100"/>
    </row>
    <row r="69" spans="1:13" s="1" customFormat="1" ht="63.75" customHeight="1">
      <c r="A69" s="7"/>
      <c r="B69" s="105" t="s">
        <v>147</v>
      </c>
      <c r="C69" s="122" t="s">
        <v>122</v>
      </c>
      <c r="D69" s="123" t="s">
        <v>21</v>
      </c>
      <c r="E69" s="68">
        <v>1</v>
      </c>
      <c r="F69" s="88">
        <v>1</v>
      </c>
      <c r="G69" s="68">
        <f t="shared" si="6"/>
        <v>1</v>
      </c>
      <c r="H69" s="113">
        <v>54320</v>
      </c>
      <c r="I69" s="134">
        <f t="shared" si="7"/>
        <v>54320</v>
      </c>
      <c r="J69" s="20"/>
      <c r="K69" s="106"/>
      <c r="M69" s="100"/>
    </row>
    <row r="70" spans="1:13" s="1" customFormat="1" ht="59.25" customHeight="1">
      <c r="A70" s="7"/>
      <c r="B70" s="105" t="s">
        <v>148</v>
      </c>
      <c r="C70" s="122" t="s">
        <v>123</v>
      </c>
      <c r="D70" s="123" t="s">
        <v>21</v>
      </c>
      <c r="E70" s="68">
        <v>1</v>
      </c>
      <c r="F70" s="88">
        <v>1</v>
      </c>
      <c r="G70" s="68">
        <f t="shared" si="6"/>
        <v>1</v>
      </c>
      <c r="H70" s="113">
        <v>60000</v>
      </c>
      <c r="I70" s="134">
        <f t="shared" si="7"/>
        <v>60000</v>
      </c>
      <c r="J70" s="20"/>
      <c r="K70" s="106"/>
      <c r="M70" s="100"/>
    </row>
    <row r="71" spans="1:13" s="1" customFormat="1" ht="33" customHeight="1">
      <c r="A71" s="7"/>
      <c r="B71" s="197" t="s">
        <v>125</v>
      </c>
      <c r="C71" s="198"/>
      <c r="D71" s="198"/>
      <c r="E71" s="198"/>
      <c r="F71" s="198"/>
      <c r="G71" s="198"/>
      <c r="H71" s="198"/>
      <c r="I71" s="199"/>
      <c r="J71" s="20"/>
    </row>
    <row r="72" spans="1:13" s="1" customFormat="1" ht="53.25" customHeight="1">
      <c r="A72" s="7"/>
      <c r="B72" s="92"/>
      <c r="C72" s="58" t="s">
        <v>16</v>
      </c>
      <c r="D72" s="59"/>
      <c r="E72" s="50"/>
      <c r="F72" s="60"/>
      <c r="G72" s="50"/>
      <c r="H72" s="116"/>
      <c r="I72" s="53">
        <f>+SUM(I73:I74)</f>
        <v>663448</v>
      </c>
      <c r="J72" s="20"/>
    </row>
    <row r="73" spans="1:13" s="1" customFormat="1" ht="53.25" customHeight="1">
      <c r="A73" s="7"/>
      <c r="B73" s="136" t="s">
        <v>112</v>
      </c>
      <c r="C73" s="122" t="s">
        <v>116</v>
      </c>
      <c r="D73" s="123" t="s">
        <v>18</v>
      </c>
      <c r="E73" s="68">
        <v>50</v>
      </c>
      <c r="F73" s="88">
        <v>1</v>
      </c>
      <c r="G73" s="68">
        <f t="shared" ref="G73" si="8">E73</f>
        <v>50</v>
      </c>
      <c r="H73" s="113">
        <v>11237.6</v>
      </c>
      <c r="I73" s="124">
        <f>+H73*E73</f>
        <v>561880</v>
      </c>
      <c r="J73" s="20"/>
    </row>
    <row r="74" spans="1:13" s="1" customFormat="1" ht="60" customHeight="1">
      <c r="A74" s="7"/>
      <c r="B74" s="136" t="s">
        <v>113</v>
      </c>
      <c r="C74" s="122" t="s">
        <v>126</v>
      </c>
      <c r="D74" s="123" t="s">
        <v>18</v>
      </c>
      <c r="E74" s="68">
        <f>E73*30%</f>
        <v>15</v>
      </c>
      <c r="F74" s="88">
        <v>1</v>
      </c>
      <c r="G74" s="68">
        <f t="shared" ref="G74" si="9">+E74</f>
        <v>15</v>
      </c>
      <c r="H74" s="113">
        <v>6771.2</v>
      </c>
      <c r="I74" s="124">
        <f>+H74*E74</f>
        <v>101568</v>
      </c>
      <c r="J74" s="20"/>
    </row>
    <row r="75" spans="1:13" s="1" customFormat="1" ht="59.25" customHeight="1">
      <c r="A75" s="7"/>
      <c r="B75" s="194" t="s">
        <v>82</v>
      </c>
      <c r="C75" s="195"/>
      <c r="D75" s="195"/>
      <c r="E75" s="195"/>
      <c r="F75" s="195"/>
      <c r="G75" s="195"/>
      <c r="H75" s="195"/>
      <c r="I75" s="196"/>
      <c r="J75" s="20"/>
    </row>
    <row r="76" spans="1:13" s="1" customFormat="1" ht="30" customHeight="1">
      <c r="A76" s="7"/>
      <c r="B76" s="93"/>
      <c r="C76" s="94" t="s">
        <v>16</v>
      </c>
      <c r="D76" s="95"/>
      <c r="E76" s="96"/>
      <c r="F76" s="97"/>
      <c r="G76" s="96"/>
      <c r="H76" s="117"/>
      <c r="I76" s="98">
        <f>I77</f>
        <v>691200</v>
      </c>
      <c r="J76" s="20"/>
    </row>
    <row r="77" spans="1:13" s="1" customFormat="1" ht="49.5" customHeight="1" thickBot="1">
      <c r="A77" s="7"/>
      <c r="B77" s="135" t="s">
        <v>149</v>
      </c>
      <c r="C77" s="122" t="s">
        <v>124</v>
      </c>
      <c r="D77" s="123" t="s">
        <v>18</v>
      </c>
      <c r="E77" s="68">
        <f>3.2*2</f>
        <v>6.4</v>
      </c>
      <c r="F77" s="88">
        <v>1</v>
      </c>
      <c r="G77" s="68">
        <f t="shared" ref="G77" si="10">E77</f>
        <v>6.4</v>
      </c>
      <c r="H77" s="113">
        <v>108000</v>
      </c>
      <c r="I77" s="124">
        <f>+H77*E77</f>
        <v>691200</v>
      </c>
      <c r="J77" s="20"/>
    </row>
    <row r="78" spans="1:13" ht="34.5" customHeight="1" thickBot="1">
      <c r="A78" s="4"/>
      <c r="B78" s="166" t="s">
        <v>150</v>
      </c>
      <c r="C78" s="166"/>
      <c r="D78" s="166"/>
      <c r="E78" s="166"/>
      <c r="F78" s="166"/>
      <c r="G78" s="166"/>
      <c r="H78" s="166"/>
      <c r="I78" s="166"/>
      <c r="J78" s="3"/>
    </row>
    <row r="79" spans="1:13" s="1" customFormat="1" ht="57" customHeight="1">
      <c r="A79" s="7"/>
      <c r="B79" s="36" t="s">
        <v>9</v>
      </c>
      <c r="C79" s="37" t="s">
        <v>10</v>
      </c>
      <c r="D79" s="37" t="s">
        <v>11</v>
      </c>
      <c r="E79" s="38" t="s">
        <v>12</v>
      </c>
      <c r="F79" s="154" t="s">
        <v>13</v>
      </c>
      <c r="G79" s="154"/>
      <c r="H79" s="110" t="s">
        <v>14</v>
      </c>
      <c r="I79" s="39" t="s">
        <v>15</v>
      </c>
      <c r="J79" s="20"/>
    </row>
    <row r="80" spans="1:13" s="1" customFormat="1" ht="36.75" customHeight="1">
      <c r="A80" s="7"/>
      <c r="B80" s="200" t="s">
        <v>151</v>
      </c>
      <c r="C80" s="201"/>
      <c r="D80" s="201"/>
      <c r="E80" s="201"/>
      <c r="F80" s="201"/>
      <c r="G80" s="201"/>
      <c r="H80" s="201"/>
      <c r="I80" s="202"/>
      <c r="J80" s="20"/>
      <c r="K80" s="99"/>
    </row>
    <row r="81" spans="1:13" s="1" customFormat="1" ht="24" customHeight="1">
      <c r="A81" s="7"/>
      <c r="B81" s="34"/>
      <c r="C81" s="58" t="s">
        <v>16</v>
      </c>
      <c r="D81" s="49"/>
      <c r="E81" s="51"/>
      <c r="F81" s="35"/>
      <c r="G81" s="51"/>
      <c r="H81" s="111"/>
      <c r="I81" s="52">
        <f>+SUM(I82:I90)</f>
        <v>2746272.5759999999</v>
      </c>
      <c r="J81" s="20"/>
    </row>
    <row r="82" spans="1:13" s="1" customFormat="1" ht="51" customHeight="1">
      <c r="A82" s="7"/>
      <c r="B82" s="103" t="s">
        <v>174</v>
      </c>
      <c r="C82" s="122" t="s">
        <v>152</v>
      </c>
      <c r="D82" s="129" t="s">
        <v>18</v>
      </c>
      <c r="E82" s="130">
        <f>(1.9+0.43+0.5)*2.4</f>
        <v>6.7919999999999998</v>
      </c>
      <c r="F82" s="88">
        <v>1</v>
      </c>
      <c r="G82" s="126">
        <f>E82</f>
        <v>6.7919999999999998</v>
      </c>
      <c r="H82" s="131">
        <v>34687.199999999997</v>
      </c>
      <c r="I82" s="143">
        <f>+H82*E82</f>
        <v>235595.46239999996</v>
      </c>
      <c r="J82" s="20"/>
    </row>
    <row r="83" spans="1:13" s="1" customFormat="1" ht="36" customHeight="1">
      <c r="A83" s="7"/>
      <c r="B83" s="103" t="s">
        <v>155</v>
      </c>
      <c r="C83" s="122" t="s">
        <v>114</v>
      </c>
      <c r="D83" s="129" t="s">
        <v>18</v>
      </c>
      <c r="E83" s="126">
        <f>E82*2</f>
        <v>13.584</v>
      </c>
      <c r="F83" s="88">
        <v>1</v>
      </c>
      <c r="G83" s="126">
        <f t="shared" ref="G83:G87" si="11">E83</f>
        <v>13.584</v>
      </c>
      <c r="H83" s="131">
        <v>13151.2</v>
      </c>
      <c r="I83" s="143">
        <f t="shared" ref="I83:I90" si="12">+H83*E83</f>
        <v>178645.9008</v>
      </c>
      <c r="J83" s="20"/>
      <c r="L83" s="100"/>
    </row>
    <row r="84" spans="1:13" s="1" customFormat="1" ht="42" customHeight="1">
      <c r="A84" s="7"/>
      <c r="B84" s="103" t="s">
        <v>156</v>
      </c>
      <c r="C84" s="122" t="s">
        <v>115</v>
      </c>
      <c r="D84" s="129" t="s">
        <v>18</v>
      </c>
      <c r="E84" s="126">
        <f>E83*2</f>
        <v>27.167999999999999</v>
      </c>
      <c r="F84" s="88">
        <v>1</v>
      </c>
      <c r="G84" s="126">
        <f t="shared" si="11"/>
        <v>27.167999999999999</v>
      </c>
      <c r="H84" s="131">
        <v>8019.2</v>
      </c>
      <c r="I84" s="143">
        <f t="shared" si="12"/>
        <v>217865.6256</v>
      </c>
      <c r="J84" s="20"/>
      <c r="M84" s="100"/>
    </row>
    <row r="85" spans="1:13" s="75" customFormat="1" ht="47.25" customHeight="1">
      <c r="A85" s="72"/>
      <c r="B85" s="103" t="s">
        <v>157</v>
      </c>
      <c r="C85" s="122" t="s">
        <v>116</v>
      </c>
      <c r="D85" s="129" t="s">
        <v>18</v>
      </c>
      <c r="E85" s="130">
        <f>(1.9+0.43+0.5+1.7)*2.4</f>
        <v>10.872</v>
      </c>
      <c r="F85" s="88">
        <v>1</v>
      </c>
      <c r="G85" s="126">
        <f t="shared" si="11"/>
        <v>10.872</v>
      </c>
      <c r="H85" s="131">
        <v>11237.6</v>
      </c>
      <c r="I85" s="143">
        <f t="shared" si="12"/>
        <v>122175.1872</v>
      </c>
      <c r="J85" s="74"/>
      <c r="L85" s="101"/>
    </row>
    <row r="86" spans="1:13" s="1" customFormat="1" ht="75.75" customHeight="1">
      <c r="A86" s="7"/>
      <c r="B86" s="105" t="s">
        <v>158</v>
      </c>
      <c r="C86" s="76" t="s">
        <v>108</v>
      </c>
      <c r="D86" s="125" t="s">
        <v>18</v>
      </c>
      <c r="E86" s="126">
        <v>2</v>
      </c>
      <c r="F86" s="88">
        <v>1</v>
      </c>
      <c r="G86" s="126">
        <f t="shared" si="11"/>
        <v>2</v>
      </c>
      <c r="H86" s="128">
        <v>688056</v>
      </c>
      <c r="I86" s="143">
        <f t="shared" si="12"/>
        <v>1376112</v>
      </c>
      <c r="J86" s="20"/>
      <c r="M86" s="100"/>
    </row>
    <row r="87" spans="1:13" s="75" customFormat="1" ht="104.25" customHeight="1">
      <c r="A87" s="72"/>
      <c r="B87" s="107" t="s">
        <v>159</v>
      </c>
      <c r="C87" s="85" t="s">
        <v>64</v>
      </c>
      <c r="D87" s="81" t="s">
        <v>21</v>
      </c>
      <c r="E87" s="86">
        <v>1</v>
      </c>
      <c r="F87" s="87">
        <v>1</v>
      </c>
      <c r="G87" s="40">
        <f t="shared" si="11"/>
        <v>1</v>
      </c>
      <c r="H87" s="112">
        <v>132450.4</v>
      </c>
      <c r="I87" s="143">
        <f t="shared" si="12"/>
        <v>132450.4</v>
      </c>
      <c r="J87" s="74"/>
      <c r="K87" s="102"/>
    </row>
    <row r="88" spans="1:13" s="1" customFormat="1" ht="52.5" customHeight="1">
      <c r="A88" s="7"/>
      <c r="B88" s="105" t="s">
        <v>160</v>
      </c>
      <c r="C88" s="76" t="s">
        <v>153</v>
      </c>
      <c r="D88" s="67" t="s">
        <v>21</v>
      </c>
      <c r="E88" s="68">
        <v>1</v>
      </c>
      <c r="F88" s="88">
        <v>1</v>
      </c>
      <c r="G88" s="68">
        <f>E88</f>
        <v>1</v>
      </c>
      <c r="H88" s="113">
        <v>67136.800000000003</v>
      </c>
      <c r="I88" s="143">
        <f t="shared" si="12"/>
        <v>67136.800000000003</v>
      </c>
      <c r="J88" s="20"/>
      <c r="L88" s="100"/>
    </row>
    <row r="89" spans="1:13" s="1" customFormat="1" ht="67.5" customHeight="1">
      <c r="A89" s="7"/>
      <c r="B89" s="144" t="s">
        <v>161</v>
      </c>
      <c r="C89" s="76" t="s">
        <v>68</v>
      </c>
      <c r="D89" s="125" t="s">
        <v>21</v>
      </c>
      <c r="E89" s="126">
        <v>2</v>
      </c>
      <c r="F89" s="88">
        <v>1</v>
      </c>
      <c r="G89" s="68">
        <f t="shared" ref="G89:G90" si="13">E89</f>
        <v>2</v>
      </c>
      <c r="H89" s="131">
        <v>77000.800000000003</v>
      </c>
      <c r="I89" s="143">
        <f t="shared" si="12"/>
        <v>154001.60000000001</v>
      </c>
      <c r="J89" s="20"/>
      <c r="L89" s="100"/>
    </row>
    <row r="90" spans="1:13" s="1" customFormat="1" ht="49.5" customHeight="1" thickBot="1">
      <c r="A90" s="7"/>
      <c r="B90" s="103" t="s">
        <v>162</v>
      </c>
      <c r="C90" s="76" t="s">
        <v>69</v>
      </c>
      <c r="D90" s="125" t="s">
        <v>21</v>
      </c>
      <c r="E90" s="126">
        <v>2</v>
      </c>
      <c r="F90" s="88">
        <v>1</v>
      </c>
      <c r="G90" s="68">
        <f t="shared" si="13"/>
        <v>2</v>
      </c>
      <c r="H90" s="131">
        <v>131144.79999999999</v>
      </c>
      <c r="I90" s="143">
        <f t="shared" si="12"/>
        <v>262289.59999999998</v>
      </c>
      <c r="J90" s="20"/>
      <c r="L90" s="100"/>
    </row>
    <row r="91" spans="1:13" ht="34.5" customHeight="1" thickBot="1">
      <c r="A91" s="4"/>
      <c r="B91" s="155" t="s">
        <v>173</v>
      </c>
      <c r="C91" s="155"/>
      <c r="D91" s="155"/>
      <c r="E91" s="155"/>
      <c r="F91" s="155"/>
      <c r="G91" s="155"/>
      <c r="H91" s="155"/>
      <c r="I91" s="155"/>
      <c r="J91" s="3"/>
    </row>
    <row r="92" spans="1:13" s="1" customFormat="1" ht="57" customHeight="1">
      <c r="A92" s="7"/>
      <c r="B92" s="36" t="s">
        <v>9</v>
      </c>
      <c r="C92" s="37" t="s">
        <v>10</v>
      </c>
      <c r="D92" s="37" t="s">
        <v>11</v>
      </c>
      <c r="E92" s="38" t="s">
        <v>12</v>
      </c>
      <c r="F92" s="154" t="s">
        <v>13</v>
      </c>
      <c r="G92" s="154"/>
      <c r="H92" s="110" t="s">
        <v>14</v>
      </c>
      <c r="I92" s="39" t="s">
        <v>15</v>
      </c>
      <c r="J92" s="20"/>
    </row>
    <row r="93" spans="1:13" s="1" customFormat="1" ht="36.75" customHeight="1">
      <c r="A93" s="7"/>
      <c r="B93" s="151" t="s">
        <v>163</v>
      </c>
      <c r="C93" s="152"/>
      <c r="D93" s="152"/>
      <c r="E93" s="152"/>
      <c r="F93" s="152"/>
      <c r="G93" s="152"/>
      <c r="H93" s="152"/>
      <c r="I93" s="153"/>
      <c r="J93" s="20"/>
      <c r="K93" s="99"/>
    </row>
    <row r="94" spans="1:13" s="1" customFormat="1" ht="24" customHeight="1">
      <c r="A94" s="7"/>
      <c r="B94" s="93"/>
      <c r="C94" s="94" t="s">
        <v>16</v>
      </c>
      <c r="D94" s="95"/>
      <c r="E94" s="96"/>
      <c r="F94" s="97"/>
      <c r="G94" s="96"/>
      <c r="H94" s="117"/>
      <c r="I94" s="98">
        <f>+I95</f>
        <v>515573.6</v>
      </c>
      <c r="J94" s="20"/>
    </row>
    <row r="95" spans="1:13" s="1" customFormat="1" ht="51" customHeight="1" thickBot="1">
      <c r="A95" s="7"/>
      <c r="B95" s="135" t="s">
        <v>154</v>
      </c>
      <c r="C95" s="76" t="s">
        <v>138</v>
      </c>
      <c r="D95" s="125" t="s">
        <v>21</v>
      </c>
      <c r="E95" s="126">
        <v>1</v>
      </c>
      <c r="F95" s="88">
        <v>1</v>
      </c>
      <c r="G95" s="68">
        <f t="shared" ref="G95" si="14">E95</f>
        <v>1</v>
      </c>
      <c r="H95" s="128">
        <v>515573.6</v>
      </c>
      <c r="I95" s="138">
        <f>+H95*E95</f>
        <v>515573.6</v>
      </c>
      <c r="J95" s="20"/>
    </row>
    <row r="96" spans="1:13" ht="34.5" customHeight="1" thickBot="1">
      <c r="A96" s="4"/>
      <c r="B96" s="155" t="s">
        <v>164</v>
      </c>
      <c r="C96" s="155"/>
      <c r="D96" s="155"/>
      <c r="E96" s="155"/>
      <c r="F96" s="155"/>
      <c r="G96" s="155"/>
      <c r="H96" s="155"/>
      <c r="I96" s="155"/>
      <c r="J96" s="3"/>
    </row>
    <row r="97" spans="1:11" s="1" customFormat="1" ht="57" customHeight="1">
      <c r="A97" s="7"/>
      <c r="B97" s="36" t="s">
        <v>9</v>
      </c>
      <c r="C97" s="37" t="s">
        <v>10</v>
      </c>
      <c r="D97" s="37" t="s">
        <v>11</v>
      </c>
      <c r="E97" s="38" t="s">
        <v>12</v>
      </c>
      <c r="F97" s="154" t="s">
        <v>13</v>
      </c>
      <c r="G97" s="154"/>
      <c r="H97" s="110" t="s">
        <v>14</v>
      </c>
      <c r="I97" s="39" t="s">
        <v>15</v>
      </c>
      <c r="J97" s="20"/>
    </row>
    <row r="98" spans="1:11" s="1" customFormat="1" ht="36.75" customHeight="1">
      <c r="A98" s="7"/>
      <c r="B98" s="151" t="s">
        <v>165</v>
      </c>
      <c r="C98" s="152"/>
      <c r="D98" s="152"/>
      <c r="E98" s="152"/>
      <c r="F98" s="152"/>
      <c r="G98" s="152"/>
      <c r="H98" s="152"/>
      <c r="I98" s="153"/>
      <c r="J98" s="20"/>
      <c r="K98" s="99"/>
    </row>
    <row r="99" spans="1:11" s="1" customFormat="1" ht="24" customHeight="1">
      <c r="A99" s="7"/>
      <c r="B99" s="93"/>
      <c r="C99" s="94" t="s">
        <v>16</v>
      </c>
      <c r="D99" s="95"/>
      <c r="E99" s="96"/>
      <c r="F99" s="97"/>
      <c r="G99" s="96"/>
      <c r="H99" s="117"/>
      <c r="I99" s="98">
        <f>+SUM(I100:I103)</f>
        <v>1875512</v>
      </c>
      <c r="J99" s="20"/>
    </row>
    <row r="100" spans="1:11" s="1" customFormat="1" ht="51" customHeight="1">
      <c r="A100" s="7"/>
      <c r="B100" s="135" t="s">
        <v>154</v>
      </c>
      <c r="C100" s="76" t="s">
        <v>166</v>
      </c>
      <c r="D100" s="67" t="s">
        <v>18</v>
      </c>
      <c r="E100" s="68">
        <v>240</v>
      </c>
      <c r="F100" s="88">
        <v>1</v>
      </c>
      <c r="G100" s="68">
        <f t="shared" ref="G100:G103" si="15">E100</f>
        <v>240</v>
      </c>
      <c r="H100" s="145">
        <v>2068.8000000000002</v>
      </c>
      <c r="I100" s="124">
        <f>+H100*E100</f>
        <v>496512.00000000006</v>
      </c>
      <c r="J100" s="20"/>
    </row>
    <row r="101" spans="1:11" s="1" customFormat="1" ht="51" customHeight="1">
      <c r="A101" s="7"/>
      <c r="B101" s="135" t="s">
        <v>155</v>
      </c>
      <c r="C101" s="76" t="s">
        <v>167</v>
      </c>
      <c r="D101" s="125" t="s">
        <v>18</v>
      </c>
      <c r="E101" s="126">
        <v>20</v>
      </c>
      <c r="F101" s="127">
        <v>1</v>
      </c>
      <c r="G101" s="68">
        <f t="shared" si="15"/>
        <v>20</v>
      </c>
      <c r="H101" s="146">
        <v>25231.200000000001</v>
      </c>
      <c r="I101" s="124">
        <f t="shared" ref="I101:I103" si="16">+H101*E101</f>
        <v>504624</v>
      </c>
      <c r="J101" s="20"/>
    </row>
    <row r="102" spans="1:11" s="1" customFormat="1" ht="51" customHeight="1">
      <c r="A102" s="7"/>
      <c r="B102" s="135" t="s">
        <v>156</v>
      </c>
      <c r="C102" s="122" t="s">
        <v>171</v>
      </c>
      <c r="D102" s="123" t="s">
        <v>28</v>
      </c>
      <c r="E102" s="68">
        <v>20</v>
      </c>
      <c r="F102" s="88">
        <v>1</v>
      </c>
      <c r="G102" s="68">
        <f t="shared" si="15"/>
        <v>20</v>
      </c>
      <c r="H102" s="113">
        <v>31156</v>
      </c>
      <c r="I102" s="124">
        <f t="shared" si="16"/>
        <v>623120</v>
      </c>
      <c r="J102" s="20"/>
    </row>
    <row r="103" spans="1:11" s="1" customFormat="1" ht="51" customHeight="1">
      <c r="A103" s="7"/>
      <c r="B103" s="135" t="s">
        <v>157</v>
      </c>
      <c r="C103" s="76" t="s">
        <v>172</v>
      </c>
      <c r="D103" s="147" t="s">
        <v>18</v>
      </c>
      <c r="E103" s="126">
        <v>5</v>
      </c>
      <c r="F103" s="88">
        <v>1</v>
      </c>
      <c r="G103" s="68">
        <f t="shared" si="15"/>
        <v>5</v>
      </c>
      <c r="H103" s="128">
        <v>50251.199999999997</v>
      </c>
      <c r="I103" s="124">
        <f t="shared" si="16"/>
        <v>251256</v>
      </c>
      <c r="J103" s="20"/>
    </row>
    <row r="104" spans="1:11" s="1" customFormat="1" ht="51" customHeight="1">
      <c r="A104" s="7"/>
      <c r="B104" s="151" t="s">
        <v>168</v>
      </c>
      <c r="C104" s="152"/>
      <c r="D104" s="152"/>
      <c r="E104" s="152"/>
      <c r="F104" s="152"/>
      <c r="G104" s="152"/>
      <c r="H104" s="152"/>
      <c r="I104" s="153"/>
      <c r="J104" s="20"/>
    </row>
    <row r="105" spans="1:11" s="1" customFormat="1" ht="51" customHeight="1">
      <c r="A105" s="7"/>
      <c r="B105" s="93"/>
      <c r="C105" s="94" t="s">
        <v>16</v>
      </c>
      <c r="D105" s="95"/>
      <c r="E105" s="96"/>
      <c r="F105" s="97"/>
      <c r="G105" s="96"/>
      <c r="H105" s="117"/>
      <c r="I105" s="98">
        <f>+I106</f>
        <v>303769.59999999998</v>
      </c>
      <c r="J105" s="20"/>
    </row>
    <row r="106" spans="1:11" s="1" customFormat="1" ht="51" customHeight="1">
      <c r="A106" s="7"/>
      <c r="B106" s="135" t="s">
        <v>176</v>
      </c>
      <c r="C106" s="76" t="s">
        <v>169</v>
      </c>
      <c r="D106" s="125" t="s">
        <v>170</v>
      </c>
      <c r="E106" s="126">
        <v>1</v>
      </c>
      <c r="F106" s="127">
        <v>1</v>
      </c>
      <c r="G106" s="68">
        <f t="shared" ref="G106" si="17">E106</f>
        <v>1</v>
      </c>
      <c r="H106" s="146">
        <v>303769.59999999998</v>
      </c>
      <c r="I106" s="124">
        <f>+H106*E106</f>
        <v>303769.59999999998</v>
      </c>
      <c r="J106" s="20"/>
    </row>
    <row r="107" spans="1:11" ht="19.5" customHeight="1" thickBot="1">
      <c r="A107" s="4"/>
      <c r="B107" s="54"/>
      <c r="C107" s="55"/>
      <c r="D107" s="55"/>
      <c r="E107" s="56"/>
      <c r="F107" s="190" t="s">
        <v>83</v>
      </c>
      <c r="G107" s="190"/>
      <c r="H107" s="191"/>
      <c r="I107" s="57">
        <f>+I14+I53+I59+I62+I72+I76+I81+I94+I99+I105</f>
        <v>20629953.068000004</v>
      </c>
      <c r="J107" s="3"/>
    </row>
    <row r="108" spans="1:11" ht="14.5" thickBot="1">
      <c r="A108" s="4"/>
      <c r="B108" s="41"/>
      <c r="C108" s="42"/>
      <c r="D108" s="43"/>
      <c r="E108" s="44"/>
      <c r="F108" s="45"/>
      <c r="G108" s="45"/>
      <c r="H108" s="118"/>
      <c r="I108" s="46"/>
      <c r="J108" s="3"/>
    </row>
    <row r="109" spans="1:11" ht="15.75" customHeight="1">
      <c r="A109" s="4"/>
      <c r="B109" s="21"/>
      <c r="C109" s="21"/>
      <c r="D109" s="17"/>
      <c r="E109" s="15"/>
      <c r="F109" s="192" t="s">
        <v>84</v>
      </c>
      <c r="G109" s="193"/>
      <c r="H109" s="148">
        <v>0.15</v>
      </c>
      <c r="I109" s="47">
        <f>+I107*H109</f>
        <v>3094492.9602000006</v>
      </c>
      <c r="J109" s="3"/>
    </row>
    <row r="110" spans="1:11">
      <c r="A110" s="4"/>
      <c r="B110" s="21"/>
      <c r="C110" s="21"/>
      <c r="D110" s="17"/>
      <c r="E110" s="15"/>
      <c r="F110" s="203" t="s">
        <v>85</v>
      </c>
      <c r="G110" s="204"/>
      <c r="H110" s="149">
        <v>0.05</v>
      </c>
      <c r="I110" s="26">
        <f>+I107*H110</f>
        <v>1031497.6534000002</v>
      </c>
      <c r="J110" s="3"/>
    </row>
    <row r="111" spans="1:11">
      <c r="A111" s="4"/>
      <c r="B111" s="21"/>
      <c r="C111" s="21"/>
      <c r="D111" s="17"/>
      <c r="E111" s="15"/>
      <c r="F111" s="203" t="s">
        <v>86</v>
      </c>
      <c r="G111" s="204"/>
      <c r="H111" s="149">
        <v>0.05</v>
      </c>
      <c r="I111" s="26">
        <f>+I107*H111</f>
        <v>1031497.6534000002</v>
      </c>
      <c r="J111" s="3"/>
    </row>
    <row r="112" spans="1:11" ht="14.5" thickBot="1">
      <c r="A112" s="4"/>
      <c r="B112" s="21"/>
      <c r="C112" s="21"/>
      <c r="D112" s="17"/>
      <c r="E112" s="4"/>
      <c r="F112" s="205" t="s">
        <v>87</v>
      </c>
      <c r="G112" s="206"/>
      <c r="H112" s="150">
        <v>0.19</v>
      </c>
      <c r="I112" s="27">
        <f>+I111*H112</f>
        <v>195984.55414600004</v>
      </c>
      <c r="J112" s="3"/>
    </row>
    <row r="113" spans="1:10" ht="18" customHeight="1" thickBot="1">
      <c r="A113" s="4"/>
      <c r="B113" s="21"/>
      <c r="C113" s="21"/>
      <c r="D113" s="17"/>
      <c r="E113" s="4"/>
      <c r="F113" s="2"/>
      <c r="G113" s="2"/>
      <c r="H113" s="119"/>
      <c r="I113" s="2"/>
      <c r="J113" s="3"/>
    </row>
    <row r="114" spans="1:10" ht="18" customHeight="1" thickBot="1">
      <c r="A114" s="4"/>
      <c r="B114" s="21"/>
      <c r="C114" s="21"/>
      <c r="D114" s="17"/>
      <c r="E114" s="4"/>
      <c r="F114" s="207" t="s">
        <v>88</v>
      </c>
      <c r="G114" s="208"/>
      <c r="H114" s="209"/>
      <c r="I114" s="29">
        <f>SUM(I109:I112)</f>
        <v>5353472.8211460011</v>
      </c>
      <c r="J114" s="3"/>
    </row>
    <row r="115" spans="1:10" ht="18" customHeight="1" thickBot="1">
      <c r="A115" s="4"/>
      <c r="B115" s="21"/>
      <c r="C115" s="21"/>
      <c r="D115" s="17"/>
      <c r="E115" s="4"/>
      <c r="F115" s="2"/>
      <c r="G115" s="2"/>
      <c r="H115" s="119"/>
      <c r="I115" s="2"/>
      <c r="J115" s="3"/>
    </row>
    <row r="116" spans="1:10" ht="19.5" customHeight="1" thickBot="1">
      <c r="A116" s="3"/>
      <c r="B116" s="21"/>
      <c r="C116" s="210" t="s">
        <v>89</v>
      </c>
      <c r="D116" s="211"/>
      <c r="E116" s="211"/>
      <c r="F116" s="211"/>
      <c r="G116" s="211"/>
      <c r="H116" s="212"/>
      <c r="I116" s="22">
        <f>+I114+I107</f>
        <v>25983425.889146004</v>
      </c>
      <c r="J116" s="3"/>
    </row>
    <row r="117" spans="1:10">
      <c r="A117" s="3"/>
      <c r="B117" s="11"/>
      <c r="C117" s="11"/>
      <c r="D117" s="17"/>
      <c r="E117" s="4"/>
      <c r="G117" s="18"/>
      <c r="H117" s="120"/>
      <c r="I117" s="16"/>
      <c r="J117" s="3"/>
    </row>
    <row r="118" spans="1:10">
      <c r="A118" s="3"/>
      <c r="B118" s="11"/>
      <c r="C118" s="11"/>
      <c r="D118" s="17"/>
      <c r="E118" s="4"/>
      <c r="G118" s="18"/>
      <c r="H118" s="120"/>
      <c r="I118" s="61"/>
      <c r="J118" s="3"/>
    </row>
    <row r="119" spans="1:10">
      <c r="A119" s="3"/>
      <c r="B119" s="11"/>
      <c r="C119" s="11"/>
      <c r="D119" s="17"/>
      <c r="E119" s="4"/>
      <c r="G119" s="18"/>
      <c r="H119" s="120"/>
      <c r="I119" s="16"/>
      <c r="J119" s="3"/>
    </row>
    <row r="120" spans="1:10" ht="28.5" customHeight="1">
      <c r="A120" s="3"/>
      <c r="B120" s="181" t="s">
        <v>90</v>
      </c>
      <c r="C120" s="182" t="s">
        <v>91</v>
      </c>
      <c r="D120" s="182"/>
      <c r="E120" s="182"/>
      <c r="F120" s="182"/>
      <c r="G120" s="182"/>
      <c r="H120" s="182"/>
      <c r="I120" s="182"/>
      <c r="J120" s="3"/>
    </row>
    <row r="121" spans="1:10" ht="20.25" customHeight="1">
      <c r="A121" s="3"/>
      <c r="B121" s="181"/>
      <c r="C121" s="182" t="s">
        <v>92</v>
      </c>
      <c r="D121" s="182"/>
      <c r="E121" s="182"/>
      <c r="F121" s="182"/>
      <c r="G121" s="182"/>
      <c r="H121" s="182"/>
      <c r="I121" s="182"/>
      <c r="J121" s="3"/>
    </row>
    <row r="122" spans="1:10" ht="20.25" customHeight="1">
      <c r="A122" s="3"/>
      <c r="B122" s="181"/>
      <c r="C122" s="182" t="s">
        <v>93</v>
      </c>
      <c r="D122" s="182"/>
      <c r="E122" s="182"/>
      <c r="F122" s="182"/>
      <c r="G122" s="182"/>
      <c r="H122" s="182"/>
      <c r="I122" s="182"/>
      <c r="J122" s="3"/>
    </row>
    <row r="123" spans="1:10" ht="27" customHeight="1">
      <c r="A123" s="3"/>
      <c r="B123" s="28"/>
      <c r="C123" s="182" t="s">
        <v>94</v>
      </c>
      <c r="D123" s="182"/>
      <c r="E123" s="182"/>
      <c r="F123" s="182"/>
      <c r="G123" s="182"/>
      <c r="H123" s="182"/>
      <c r="I123" s="182"/>
      <c r="J123" s="3"/>
    </row>
    <row r="124" spans="1:10">
      <c r="A124" s="3"/>
      <c r="D124" s="4"/>
      <c r="E124" s="25"/>
      <c r="F124" s="25"/>
      <c r="J124" s="3"/>
    </row>
    <row r="125" spans="1:10">
      <c r="A125" s="3"/>
      <c r="B125" s="4" t="s">
        <v>95</v>
      </c>
      <c r="C125" s="4" t="s">
        <v>96</v>
      </c>
      <c r="D125" s="4"/>
      <c r="E125" s="25"/>
      <c r="F125" s="25"/>
      <c r="H125" s="121"/>
      <c r="J125" s="3"/>
    </row>
    <row r="126" spans="1:10">
      <c r="A126" s="3"/>
      <c r="H126" s="121"/>
    </row>
    <row r="127" spans="1:10">
      <c r="A127" s="3"/>
      <c r="H127" s="121"/>
    </row>
  </sheetData>
  <mergeCells count="38">
    <mergeCell ref="C123:I123"/>
    <mergeCell ref="F110:G110"/>
    <mergeCell ref="F111:G111"/>
    <mergeCell ref="F112:G112"/>
    <mergeCell ref="F114:H114"/>
    <mergeCell ref="C116:H116"/>
    <mergeCell ref="B120:B122"/>
    <mergeCell ref="C120:I120"/>
    <mergeCell ref="C121:I121"/>
    <mergeCell ref="C122:I122"/>
    <mergeCell ref="C9:I9"/>
    <mergeCell ref="B10:I10"/>
    <mergeCell ref="F12:G12"/>
    <mergeCell ref="B13:I13"/>
    <mergeCell ref="F107:H107"/>
    <mergeCell ref="F109:G109"/>
    <mergeCell ref="B75:I75"/>
    <mergeCell ref="B58:I58"/>
    <mergeCell ref="B71:I71"/>
    <mergeCell ref="F79:G79"/>
    <mergeCell ref="B80:I80"/>
    <mergeCell ref="B91:I91"/>
    <mergeCell ref="B2:B4"/>
    <mergeCell ref="C2:H4"/>
    <mergeCell ref="D5:I5"/>
    <mergeCell ref="D6:I6"/>
    <mergeCell ref="B7:I7"/>
    <mergeCell ref="C8:I8"/>
    <mergeCell ref="B11:I11"/>
    <mergeCell ref="B52:I52"/>
    <mergeCell ref="B61:I61"/>
    <mergeCell ref="B78:I78"/>
    <mergeCell ref="B104:I104"/>
    <mergeCell ref="F92:G92"/>
    <mergeCell ref="B93:I93"/>
    <mergeCell ref="B96:I96"/>
    <mergeCell ref="F97:G97"/>
    <mergeCell ref="B98:I98"/>
  </mergeCells>
  <pageMargins left="0.7" right="0.7" top="0.75" bottom="0.75" header="0.3" footer="0.3"/>
  <pageSetup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DT SURORIENTE</vt:lpstr>
      <vt:lpstr>'DT SURORIENTE'!Área_de_impresión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 Duban Parra Romero</dc:creator>
  <cp:keywords/>
  <dc:description/>
  <cp:lastModifiedBy>Hamilton Mosquera</cp:lastModifiedBy>
  <cp:revision/>
  <dcterms:created xsi:type="dcterms:W3CDTF">2018-03-01T20:19:32Z</dcterms:created>
  <dcterms:modified xsi:type="dcterms:W3CDTF">2026-09-02T13:36:12Z</dcterms:modified>
  <cp:category/>
  <cp:contentStatus/>
</cp:coreProperties>
</file>