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ttps://icbfgob-my.sharepoint.com/personal/ednam_vargas_icbf_gov_co/Documents/ESTRATEGIA/ESTRUCTURAS DE COSTOS SERVICIO INTEGRADO 2026_2/"/>
    </mc:Choice>
  </mc:AlternateContent>
  <xr:revisionPtr revIDLastSave="129" documentId="8_{898C8355-1E4B-4A18-935F-E841300BEC04}" xr6:coauthVersionLast="47" xr6:coauthVersionMax="47" xr10:uidLastSave="{991E2F17-8CAC-4D6B-994B-F12113239FF0}"/>
  <bookViews>
    <workbookView xWindow="-108" yWindow="-108" windowWidth="23256" windowHeight="12456" tabRatio="682" activeTab="1" xr2:uid="{7614B80D-9A48-4464-A3A5-8F301973FD1F}"/>
  </bookViews>
  <sheets>
    <sheet name="EXTRAMURAL" sheetId="15" r:id="rId1"/>
    <sheet name="INTRAMURAL" sheetId="14" r:id="rId2"/>
  </sheets>
  <definedNames>
    <definedName name="_278">#REF!</definedName>
    <definedName name="A">#REF!</definedName>
    <definedName name="a_componente">#REF!</definedName>
    <definedName name="a_tipo_visita">#REF!</definedName>
    <definedName name="a_variable">#REF!</definedName>
    <definedName name="a_visita">#REF!</definedName>
    <definedName name="AICPAD">#REF!</definedName>
    <definedName name="AP">#REF!</definedName>
    <definedName name="_xlnm.Print_Area" localSheetId="1">INTRAMURAL!$A$1:$K$39</definedName>
    <definedName name="BARRIO">#REF!</definedName>
    <definedName name="_xlnm.Database">#REF!</definedName>
    <definedName name="claudia">#REF!</definedName>
    <definedName name="COBERTURA">#REF!</definedName>
    <definedName name="CODIGO">#REF!</definedName>
    <definedName name="COFIS">#REF!</definedName>
    <definedName name="CONTRATISTAS">#REF!</definedName>
    <definedName name="CONTRATISTAS_2009">#REF!</definedName>
    <definedName name="CONVENIO">#REF!</definedName>
    <definedName name="CRDCLISTA">#REF!</definedName>
    <definedName name="DATOS">#REF!</definedName>
    <definedName name="Dependencia">#REF!</definedName>
    <definedName name="EDNA">#REF!</definedName>
    <definedName name="ELEMENTOS_DE_ASEO_EN_GENERAL">#REF!</definedName>
    <definedName name="ESTADISTICA">#REF!</definedName>
    <definedName name="GENERAL">#REF!</definedName>
    <definedName name="Grupo_Costeo">#REF!</definedName>
    <definedName name="HolidayTable">#REF!</definedName>
    <definedName name="Interventor">#REF!</definedName>
    <definedName name="jd">#REF!</definedName>
    <definedName name="JONNY">#REF!</definedName>
    <definedName name="JUAN">#REF!</definedName>
    <definedName name="LILIANA">#REF!</definedName>
    <definedName name="lista1">#REF!</definedName>
    <definedName name="LISTACOFIS">#REF!</definedName>
    <definedName name="LISTACOMEDORES">#REF!</definedName>
    <definedName name="LISTADO_CARGOS_SDIS">#REF!</definedName>
    <definedName name="LISTADO3">#REF!</definedName>
    <definedName name="LOCALIDAD">#REF!</definedName>
    <definedName name="LOTE">#REF!</definedName>
    <definedName name="nombre">#REF!</definedName>
    <definedName name="NOMBRE_DEL_CARGO">#REF!</definedName>
    <definedName name="PLAN_DE_DESARROLLO">#REF!</definedName>
    <definedName name="POBLACION">#REF!</definedName>
    <definedName name="RH_1">#REF!</definedName>
    <definedName name="RTAS">#REF!</definedName>
    <definedName name="SUBMODALIDADES">NA()</definedName>
    <definedName name="TABLA_CENTROS_DE_ATENCION">NA()</definedName>
    <definedName name="TABLA_DE_METAS">#REF!</definedName>
    <definedName name="TABLA_DE_MODALIDADES">#REF!</definedName>
    <definedName name="TABLA_DE_SERVICIOS">#REF!</definedName>
    <definedName name="TABLA_PROYECTOS">#REF!</definedName>
    <definedName name="TABLA_TERRITORIALIZACION">#REF!</definedName>
    <definedName name="TERRITORIALIZACION_UPZ">#REF!</definedName>
    <definedName name="total">#REF!</definedName>
    <definedName name="u">#REF!</definedName>
    <definedName name="UNIDAD_OPERATIVA">#REF!</definedName>
    <definedName name="Unidades">#REF!</definedName>
    <definedName name="VALIDACION_CALAIFICACION">#REF!</definedName>
    <definedName name="VALORES">#REF!</definedName>
    <definedName name="VARMAX">#REF!</definedName>
    <definedName name="VARMED">#REF!</definedName>
    <definedName name="VARMI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7" i="14" l="1"/>
  <c r="J16" i="14"/>
  <c r="I17" i="14"/>
  <c r="I16" i="14"/>
  <c r="I15" i="14" l="1"/>
  <c r="F16" i="14"/>
  <c r="F17" i="14"/>
  <c r="J46" i="15" l="1"/>
  <c r="I46" i="15"/>
  <c r="H44" i="15" l="1"/>
  <c r="H39" i="15"/>
  <c r="H38" i="15"/>
  <c r="H37" i="15"/>
  <c r="J36" i="15"/>
  <c r="H36" i="15"/>
  <c r="F36" i="15"/>
  <c r="J35" i="15"/>
  <c r="I35" i="15"/>
  <c r="H35" i="15"/>
  <c r="F35" i="15"/>
  <c r="J34" i="15"/>
  <c r="I34" i="15"/>
  <c r="H34" i="15"/>
  <c r="F34" i="15"/>
  <c r="J33" i="15"/>
  <c r="I33" i="15"/>
  <c r="H33" i="15"/>
  <c r="F33" i="15"/>
  <c r="H32" i="15"/>
  <c r="F32" i="15"/>
  <c r="I32" i="15" s="1"/>
  <c r="H31" i="15"/>
  <c r="F31" i="15"/>
  <c r="H30" i="15"/>
  <c r="H29" i="15"/>
  <c r="J28" i="15"/>
  <c r="J29" i="15" s="1"/>
  <c r="I28" i="15"/>
  <c r="I29" i="15" s="1"/>
  <c r="H28" i="15"/>
  <c r="F28" i="15"/>
  <c r="F29" i="15" s="1"/>
  <c r="H27" i="15"/>
  <c r="J26" i="15"/>
  <c r="I26" i="15"/>
  <c r="H26" i="15"/>
  <c r="F26" i="15"/>
  <c r="J25" i="15"/>
  <c r="I25" i="15"/>
  <c r="H25" i="15"/>
  <c r="F25" i="15"/>
  <c r="J24" i="15"/>
  <c r="I24" i="15"/>
  <c r="H24" i="15"/>
  <c r="F24" i="15"/>
  <c r="J23" i="15"/>
  <c r="I23" i="15"/>
  <c r="H23" i="15"/>
  <c r="F23" i="15"/>
  <c r="J22" i="15"/>
  <c r="I22" i="15"/>
  <c r="H22" i="15"/>
  <c r="F22" i="15"/>
  <c r="J21" i="15"/>
  <c r="I21" i="15"/>
  <c r="H21" i="15"/>
  <c r="F21" i="15"/>
  <c r="J20" i="15"/>
  <c r="I20" i="15"/>
  <c r="H20" i="15"/>
  <c r="F20" i="15"/>
  <c r="J19" i="15"/>
  <c r="I19" i="15"/>
  <c r="H19" i="15"/>
  <c r="F19" i="15"/>
  <c r="H18" i="15"/>
  <c r="H17" i="15"/>
  <c r="H16" i="15"/>
  <c r="F11" i="15"/>
  <c r="D17" i="15" l="1"/>
  <c r="F17" i="15" s="1"/>
  <c r="I17" i="15"/>
  <c r="I16" i="15"/>
  <c r="F27" i="15"/>
  <c r="I27" i="15"/>
  <c r="I30" i="15"/>
  <c r="I43" i="15" s="1"/>
  <c r="J27" i="15"/>
  <c r="J30" i="15" s="1"/>
  <c r="J43" i="15" s="1"/>
  <c r="J37" i="15"/>
  <c r="J44" i="15" s="1"/>
  <c r="D16" i="15"/>
  <c r="F16" i="15" s="1"/>
  <c r="F30" i="15"/>
  <c r="E43" i="15" s="1"/>
  <c r="F37" i="15"/>
  <c r="E44" i="15" s="1"/>
  <c r="F18" i="15"/>
  <c r="F38" i="15" s="1"/>
  <c r="I31" i="15"/>
  <c r="I37" i="15" s="1"/>
  <c r="I44" i="15" s="1"/>
  <c r="J17" i="15"/>
  <c r="J16" i="15"/>
  <c r="J18" i="15" s="1"/>
  <c r="I18" i="15" l="1"/>
  <c r="I42" i="15" s="1"/>
  <c r="J42" i="15"/>
  <c r="J38" i="15"/>
  <c r="J45" i="15" s="1"/>
  <c r="E45" i="15"/>
  <c r="E42" i="15"/>
  <c r="I38" i="15" l="1"/>
  <c r="I45" i="15" s="1"/>
  <c r="I49" i="15" s="1"/>
  <c r="E46" i="15"/>
  <c r="E49" i="15" s="1"/>
  <c r="J49" i="15"/>
  <c r="F15" i="14" l="1"/>
  <c r="I21" i="14" l="1"/>
  <c r="F21" i="14"/>
  <c r="H23" i="14"/>
  <c r="F24" i="14" l="1"/>
  <c r="E30" i="14" s="1"/>
  <c r="F11" i="14"/>
  <c r="I23" i="14"/>
  <c r="I24" i="14" s="1"/>
  <c r="I30" i="14" s="1"/>
  <c r="J21" i="14"/>
  <c r="J20" i="14"/>
  <c r="I20" i="14"/>
  <c r="J19" i="14"/>
  <c r="I19" i="14"/>
  <c r="J18" i="14"/>
  <c r="I18" i="14"/>
  <c r="J15" i="14"/>
  <c r="J22" i="14" s="1"/>
  <c r="J25" i="14" s="1"/>
  <c r="J31" i="14" s="1"/>
  <c r="F20" i="14"/>
  <c r="F19" i="14"/>
  <c r="F18" i="14"/>
  <c r="H24" i="14"/>
  <c r="H22" i="14"/>
  <c r="J24" i="14"/>
  <c r="J30" i="14" s="1"/>
  <c r="I22" i="14" l="1"/>
  <c r="I25" i="14" s="1"/>
  <c r="I31" i="14" s="1"/>
  <c r="F22" i="14"/>
  <c r="F25" i="14" s="1"/>
  <c r="E31" i="14" s="1"/>
  <c r="H30" i="14"/>
  <c r="H25" i="14"/>
  <c r="E29" i="14" l="1"/>
  <c r="E32" i="14"/>
  <c r="E35" i="14" s="1"/>
  <c r="I29" i="14" l="1"/>
  <c r="I32" i="14" s="1"/>
  <c r="J29" i="14"/>
  <c r="J32" i="14" s="1"/>
  <c r="I35" i="14" l="1"/>
  <c r="J35" i="14"/>
</calcChain>
</file>

<file path=xl/sharedStrings.xml><?xml version="1.0" encoding="utf-8"?>
<sst xmlns="http://schemas.openxmlformats.org/spreadsheetml/2006/main" count="116" uniqueCount="62">
  <si>
    <t>ESTRUCTURA DE COSTOS SERVICIO INTEGRADO DE ATENCIÓN Y PREVENCIÓN DE LA DESNUTRICIÓN</t>
  </si>
  <si>
    <t>REGIONAL</t>
  </si>
  <si>
    <t xml:space="preserve">Meses de Operación </t>
  </si>
  <si>
    <t>CUPOS</t>
  </si>
  <si>
    <t>CONCEPTOS</t>
  </si>
  <si>
    <t>CANTIDAD</t>
  </si>
  <si>
    <t>VR UNITARIO</t>
  </si>
  <si>
    <t>VALOR TOTAL OPERACIÓN</t>
  </si>
  <si>
    <t>CONCEPTO</t>
  </si>
  <si>
    <t>Auxiliar de Enfermería</t>
  </si>
  <si>
    <t>SUBTOTAL COSTOS FIJOS</t>
  </si>
  <si>
    <t>SUBTOTAL COSTOS INDIRECTOS</t>
  </si>
  <si>
    <t>Gastos operacionales</t>
  </si>
  <si>
    <t>TOTAL COSTOS FIJOS</t>
  </si>
  <si>
    <t>TOTAL COSTOS INDIRECTOS</t>
  </si>
  <si>
    <t>TOTAL GASTOS OPERACIONALES</t>
  </si>
  <si>
    <t>Gravamen movimiento financiero</t>
  </si>
  <si>
    <t>PERIODO</t>
  </si>
  <si>
    <t>TOTAL COSTO MENSUAL</t>
  </si>
  <si>
    <t/>
  </si>
  <si>
    <t>Aseo para Niñas y Niños</t>
  </si>
  <si>
    <t>Aseo Punto de Atención Intramural</t>
  </si>
  <si>
    <t>Servicios Públicos</t>
  </si>
  <si>
    <t>Arriendo</t>
  </si>
  <si>
    <t>Unidades de Servicio Entorno Intramural</t>
  </si>
  <si>
    <t>COSTOS FIJOS</t>
  </si>
  <si>
    <t>Reposición de Dotación</t>
  </si>
  <si>
    <t>1 MES 2026</t>
  </si>
  <si>
    <t>2 MES 2026</t>
  </si>
  <si>
    <t xml:space="preserve"> SERVICIO INTRAMURAL</t>
  </si>
  <si>
    <t>SERVICIO INTRAMURAL</t>
  </si>
  <si>
    <t>COSTO SERVICIO INTRAMURAL OPERACIÓN 2026</t>
  </si>
  <si>
    <t>NARIÑO</t>
  </si>
  <si>
    <t>ENTORNO EXTRAMURAL</t>
  </si>
  <si>
    <t xml:space="preserve"> SERVICIO EXTRAMURAL</t>
  </si>
  <si>
    <t xml:space="preserve">Unidades de Servicio </t>
  </si>
  <si>
    <t>COSTOS VARIABLES</t>
  </si>
  <si>
    <t>Raciones Familiares para Preparar - RFPP (300 mensuales)</t>
  </si>
  <si>
    <t>Preparación demostrativa y comunitaria  (300 usuarios)</t>
  </si>
  <si>
    <t>SUBTOTAL COSTOS VARIABLES</t>
  </si>
  <si>
    <t>Profesional con funciones de coordinación</t>
  </si>
  <si>
    <t>Profesional en pedagogía</t>
  </si>
  <si>
    <t>Dinamizador de acciones complementarias en el marco del DHAA*</t>
  </si>
  <si>
    <t>Apoyo administrativo</t>
  </si>
  <si>
    <t>Profesional Nutricionista</t>
  </si>
  <si>
    <t xml:space="preserve">Profesional del área social </t>
  </si>
  <si>
    <t>Gestores Comunitarios</t>
  </si>
  <si>
    <t>SUBTOTAL TALENTO HUMANO</t>
  </si>
  <si>
    <t>Transporte</t>
  </si>
  <si>
    <t>SUBTOTAL TRANSPORTE</t>
  </si>
  <si>
    <t>COSTOS INDIRECTOS</t>
  </si>
  <si>
    <t>Reposición de dotación</t>
  </si>
  <si>
    <t xml:space="preserve">Elementos entregables para la dinamización del DHAA </t>
  </si>
  <si>
    <t>Elementos de Aseo - Talento Humano</t>
  </si>
  <si>
    <t>Papeleria</t>
  </si>
  <si>
    <t>Comunicaciones</t>
  </si>
  <si>
    <t xml:space="preserve"> Material para fortalecimiento  Vigilancia Basada en Comunidad - VBC</t>
  </si>
  <si>
    <t>TOTAL COSTOS VARIABLES</t>
  </si>
  <si>
    <t>TOTAL COSTO 1 UDS OPERACIÓN 2026</t>
  </si>
  <si>
    <r>
      <rPr>
        <b/>
        <sz val="11"/>
        <color rgb="FFFF0000"/>
        <rFont val="Arial Narrow"/>
        <family val="2"/>
      </rPr>
      <t xml:space="preserve">Nota 1: </t>
    </r>
    <r>
      <rPr>
        <b/>
        <sz val="11"/>
        <color rgb="FF000000"/>
        <rFont val="Arial Narrow"/>
        <family val="2"/>
      </rPr>
      <t xml:space="preserve">El valor de la RFPP incluye los valores asociados a transporte de los mismos (incluyendo alistamiento, embalaje y almacenamiento) y empaque secundario (incluyendo el envío de este a los puntos de entrega) .
</t>
    </r>
    <r>
      <rPr>
        <b/>
        <sz val="11"/>
        <color rgb="FFFF0000"/>
        <rFont val="Arial Narrow"/>
        <family val="2"/>
      </rPr>
      <t>Nota 2:</t>
    </r>
    <r>
      <rPr>
        <b/>
        <sz val="11"/>
        <rFont val="Arial Narrow"/>
        <family val="2"/>
      </rPr>
      <t>En relación con el valor de la RFPP, en el caso en que  esta no sea suministrada incluyendo el Alimento de Alto Valor Proteico, se deberá descontar por cada una de las raciones que se entregue a los usuarios del servicio el valor de</t>
    </r>
    <r>
      <rPr>
        <b/>
        <sz val="11"/>
        <color rgb="FFFF0000"/>
        <rFont val="Arial Narrow"/>
        <family val="2"/>
      </rPr>
      <t xml:space="preserve"> $101.150.</t>
    </r>
    <r>
      <rPr>
        <b/>
        <sz val="11"/>
        <color rgb="FF000000"/>
        <rFont val="Arial Narrow"/>
        <family val="2"/>
      </rPr>
      <t xml:space="preserve">
Las RFPP se comenzarán a entregar desde el primer mes de atención para todos los usuarios.</t>
    </r>
  </si>
  <si>
    <t>Auxiliar de Servicios Generales</t>
  </si>
  <si>
    <t>Manipulador de Alimentos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</si>
</sst>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1" formatCode="_-* #,##0_-;\-* #,##0_-;_-* &quot;-&quot;_-;_-@_-"/>
    <numFmt numFmtId="44" formatCode="_-&quot;$&quot;\ * #,##0.00_-;\-&quot;$&quot;\ * #,##0.00_-;_-&quot;$&quot;\ * &quot;-&quot;??_-;_-@_-"/>
    <numFmt numFmtId="164" formatCode="#,##0.0"/>
    <numFmt numFmtId="165" formatCode="_-&quot;$&quot;\ * #,##0_-;\-&quot;$&quot;\ * #,##0_-;_-&quot;$&quot;\ * &quot;-&quot;??_-;_-@_-"/>
    <numFmt numFmtId="166" formatCode="&quot;$&quot;\ #,##0"/>
    <numFmt numFmtId="167" formatCode="_(* #,##0.00_);_(* \(#,##0.00\);_(* &quot;-&quot;??_);_(@_)"/>
    <numFmt numFmtId="168" formatCode="_(&quot;$&quot;\ * #,##0.00_);_(&quot;$&quot;\ * \(#,##0.00\);_(&quot;$&quot;\ * &quot;-&quot;??_);_(@_)"/>
  </numFmts>
  <fonts count="16" x14ac:knownFonts="1">
    <font>
      <sz val="11"/>
      <color theme="1"/>
      <name val="Aptos Narrow"/>
      <family val="2"/>
      <scheme val="minor"/>
    </font>
    <font>
      <sz val="11"/>
      <color theme="1"/>
      <name val="Aptos Narrow"/>
      <family val="2"/>
      <scheme val="minor"/>
    </font>
    <font>
      <sz val="10"/>
      <name val="Arial"/>
      <family val="2"/>
    </font>
    <font>
      <sz val="11"/>
      <color theme="1"/>
      <name val="Arial Narrow"/>
      <family val="2"/>
    </font>
    <font>
      <b/>
      <sz val="11"/>
      <color theme="1"/>
      <name val="Arial Narrow"/>
      <family val="2"/>
    </font>
    <font>
      <b/>
      <sz val="11"/>
      <name val="Arial Narrow"/>
      <family val="2"/>
    </font>
    <font>
      <b/>
      <sz val="12"/>
      <color theme="1"/>
      <name val="Arial Narrow"/>
      <family val="2"/>
    </font>
    <font>
      <sz val="8"/>
      <name val="Aptos Narrow"/>
      <family val="2"/>
      <scheme val="minor"/>
    </font>
    <font>
      <b/>
      <sz val="11"/>
      <color theme="0"/>
      <name val="Arial Narrow"/>
      <family val="2"/>
    </font>
    <font>
      <sz val="11"/>
      <color theme="0"/>
      <name val="Arial Narrow"/>
      <family val="2"/>
    </font>
    <font>
      <sz val="11"/>
      <name val="Arial Narrow"/>
      <family val="2"/>
    </font>
    <font>
      <b/>
      <sz val="12"/>
      <name val="Arial Narrow"/>
      <family val="2"/>
    </font>
    <font>
      <b/>
      <sz val="16"/>
      <color theme="0"/>
      <name val="Arial Narrow"/>
      <family val="2"/>
    </font>
    <font>
      <b/>
      <sz val="8"/>
      <color theme="1"/>
      <name val="Arial Narrow"/>
      <family val="2"/>
    </font>
    <font>
      <b/>
      <sz val="11"/>
      <color rgb="FFFF0000"/>
      <name val="Arial Narrow"/>
      <family val="2"/>
    </font>
    <font>
      <b/>
      <sz val="11"/>
      <color rgb="FF000000"/>
      <name val="Arial Narrow"/>
      <family val="2"/>
    </font>
  </fonts>
  <fills count="12">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002060"/>
        <bgColor indexed="64"/>
      </patternFill>
    </fill>
    <fill>
      <patternFill patternType="solid">
        <fgColor theme="3"/>
        <bgColor indexed="64"/>
      </patternFill>
    </fill>
    <fill>
      <patternFill patternType="solid">
        <fgColor theme="9" tint="-0.499984740745262"/>
        <bgColor indexed="64"/>
      </patternFill>
    </fill>
    <fill>
      <patternFill patternType="solid">
        <fgColor theme="2" tint="-0.749992370372631"/>
        <bgColor indexed="64"/>
      </patternFill>
    </fill>
    <fill>
      <patternFill patternType="solid">
        <fgColor theme="5" tint="0.79998168889431442"/>
        <bgColor indexed="64"/>
      </patternFill>
    </fill>
    <fill>
      <patternFill patternType="solid">
        <fgColor theme="9" tint="0.59999389629810485"/>
        <bgColor indexed="64"/>
      </patternFill>
    </fill>
  </fills>
  <borders count="28">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7">
    <xf numFmtId="0" fontId="0" fillId="0" borderId="0"/>
    <xf numFmtId="41" fontId="1" fillId="0" borderId="0" applyFont="0" applyFill="0" applyBorder="0" applyAlignment="0" applyProtection="0"/>
    <xf numFmtId="44" fontId="1" fillId="0" borderId="0" applyFont="0" applyFill="0" applyBorder="0" applyAlignment="0" applyProtection="0"/>
    <xf numFmtId="0" fontId="1" fillId="0" borderId="0"/>
    <xf numFmtId="167" fontId="2" fillId="0" borderId="0" applyFont="0" applyFill="0" applyBorder="0" applyAlignment="0" applyProtection="0"/>
    <xf numFmtId="0" fontId="2" fillId="0" borderId="0"/>
    <xf numFmtId="168" fontId="1" fillId="0" borderId="0" applyFont="0" applyFill="0" applyBorder="0" applyAlignment="0" applyProtection="0"/>
  </cellStyleXfs>
  <cellXfs count="134">
    <xf numFmtId="0" fontId="0" fillId="0" borderId="0" xfId="0"/>
    <xf numFmtId="0" fontId="3" fillId="0" borderId="0" xfId="0" applyFont="1"/>
    <xf numFmtId="165" fontId="8" fillId="7" borderId="3" xfId="2" applyNumberFormat="1" applyFont="1" applyFill="1" applyBorder="1" applyAlignment="1">
      <alignment horizontal="center" vertical="center" wrapText="1"/>
    </xf>
    <xf numFmtId="0" fontId="4" fillId="2" borderId="1" xfId="0" applyFont="1" applyFill="1" applyBorder="1" applyAlignment="1">
      <alignment horizontal="center"/>
    </xf>
    <xf numFmtId="0" fontId="4" fillId="2" borderId="0" xfId="0" applyFont="1" applyFill="1" applyAlignment="1">
      <alignment horizontal="center"/>
    </xf>
    <xf numFmtId="0" fontId="9" fillId="2" borderId="0" xfId="0" applyFont="1" applyFill="1"/>
    <xf numFmtId="0" fontId="3" fillId="2" borderId="1" xfId="0" applyFont="1" applyFill="1" applyBorder="1"/>
    <xf numFmtId="0" fontId="3" fillId="2" borderId="0" xfId="0" applyFont="1" applyFill="1"/>
    <xf numFmtId="3" fontId="3" fillId="2" borderId="0" xfId="0" applyNumberFormat="1" applyFont="1" applyFill="1" applyAlignment="1">
      <alignment horizontal="center"/>
    </xf>
    <xf numFmtId="4" fontId="3" fillId="2" borderId="0" xfId="0" applyNumberFormat="1" applyFont="1" applyFill="1" applyAlignment="1">
      <alignment horizontal="center"/>
    </xf>
    <xf numFmtId="164" fontId="9" fillId="2" borderId="0" xfId="0" applyNumberFormat="1" applyFont="1" applyFill="1" applyAlignment="1">
      <alignment horizontal="center"/>
    </xf>
    <xf numFmtId="0" fontId="3" fillId="2" borderId="2" xfId="0" applyFont="1" applyFill="1" applyBorder="1"/>
    <xf numFmtId="0" fontId="3" fillId="2" borderId="6" xfId="0" applyFont="1" applyFill="1" applyBorder="1"/>
    <xf numFmtId="165" fontId="8" fillId="7" borderId="3" xfId="2" applyNumberFormat="1" applyFont="1" applyFill="1" applyBorder="1" applyAlignment="1">
      <alignment horizontal="center" vertical="center"/>
    </xf>
    <xf numFmtId="165" fontId="3" fillId="7" borderId="3" xfId="2" applyNumberFormat="1" applyFont="1" applyFill="1" applyBorder="1" applyAlignment="1">
      <alignment horizontal="center" vertical="center"/>
    </xf>
    <xf numFmtId="165" fontId="3" fillId="0" borderId="3" xfId="2" applyNumberFormat="1" applyFont="1" applyBorder="1"/>
    <xf numFmtId="166" fontId="3" fillId="0" borderId="3" xfId="0" applyNumberFormat="1" applyFont="1" applyBorder="1"/>
    <xf numFmtId="0" fontId="3" fillId="2" borderId="3" xfId="0" applyFont="1" applyFill="1" applyBorder="1" applyAlignment="1">
      <alignment horizontal="left" wrapText="1"/>
    </xf>
    <xf numFmtId="166" fontId="4" fillId="2" borderId="3" xfId="0" applyNumberFormat="1" applyFont="1" applyFill="1" applyBorder="1"/>
    <xf numFmtId="165" fontId="5" fillId="5" borderId="3" xfId="2" applyNumberFormat="1" applyFont="1" applyFill="1" applyBorder="1"/>
    <xf numFmtId="0" fontId="4" fillId="2" borderId="0" xfId="0" applyFont="1" applyFill="1" applyAlignment="1">
      <alignment horizontal="center" vertical="center" wrapText="1"/>
    </xf>
    <xf numFmtId="0" fontId="3" fillId="2" borderId="0" xfId="0" applyFont="1" applyFill="1" applyAlignment="1">
      <alignment horizontal="left" wrapText="1"/>
    </xf>
    <xf numFmtId="10" fontId="4" fillId="2" borderId="0" xfId="0" applyNumberFormat="1" applyFont="1" applyFill="1" applyAlignment="1">
      <alignment horizontal="center" wrapText="1"/>
    </xf>
    <xf numFmtId="166" fontId="4" fillId="2" borderId="0" xfId="0" applyNumberFormat="1" applyFont="1" applyFill="1"/>
    <xf numFmtId="0" fontId="3" fillId="2" borderId="0" xfId="0" applyFont="1" applyFill="1" applyAlignment="1">
      <alignment horizontal="center" vertical="center" wrapText="1"/>
    </xf>
    <xf numFmtId="0" fontId="3" fillId="2" borderId="0" xfId="0" applyFont="1" applyFill="1" applyAlignment="1">
      <alignment horizontal="left"/>
    </xf>
    <xf numFmtId="166" fontId="3" fillId="2" borderId="0" xfId="0" applyNumberFormat="1" applyFont="1" applyFill="1"/>
    <xf numFmtId="0" fontId="3" fillId="0" borderId="2" xfId="0" applyFont="1" applyBorder="1"/>
    <xf numFmtId="165" fontId="10" fillId="0" borderId="0" xfId="2" applyNumberFormat="1" applyFont="1" applyBorder="1"/>
    <xf numFmtId="0" fontId="4" fillId="2" borderId="0" xfId="0" applyFont="1" applyFill="1" applyAlignment="1">
      <alignment horizontal="left" wrapText="1"/>
    </xf>
    <xf numFmtId="0" fontId="3" fillId="2" borderId="0" xfId="0" applyFont="1" applyFill="1" applyAlignment="1">
      <alignment vertical="center" wrapText="1"/>
    </xf>
    <xf numFmtId="0" fontId="3" fillId="2" borderId="0" xfId="0" applyFont="1" applyFill="1" applyAlignment="1">
      <alignment horizontal="left" vertical="center" wrapText="1"/>
    </xf>
    <xf numFmtId="0" fontId="3" fillId="2" borderId="1" xfId="0" applyFont="1" applyFill="1" applyBorder="1" applyProtection="1">
      <protection locked="0"/>
    </xf>
    <xf numFmtId="0" fontId="3" fillId="2" borderId="0" xfId="0" applyFont="1" applyFill="1" applyProtection="1">
      <protection locked="0"/>
    </xf>
    <xf numFmtId="0" fontId="8" fillId="7" borderId="3" xfId="0" applyFont="1" applyFill="1" applyBorder="1" applyAlignment="1">
      <alignment horizontal="center" vertical="center" wrapText="1"/>
    </xf>
    <xf numFmtId="166" fontId="8" fillId="8" borderId="3" xfId="0" applyNumberFormat="1" applyFont="1" applyFill="1" applyBorder="1" applyAlignment="1">
      <alignment horizontal="center" vertical="center"/>
    </xf>
    <xf numFmtId="0" fontId="10" fillId="2" borderId="0" xfId="0" applyFont="1" applyFill="1"/>
    <xf numFmtId="0" fontId="6" fillId="2" borderId="0" xfId="0" applyFont="1" applyFill="1" applyAlignment="1">
      <alignment horizontal="center"/>
    </xf>
    <xf numFmtId="165" fontId="8" fillId="9" borderId="3" xfId="2" applyNumberFormat="1" applyFont="1" applyFill="1" applyBorder="1"/>
    <xf numFmtId="0" fontId="8" fillId="9" borderId="0" xfId="0" applyFont="1" applyFill="1"/>
    <xf numFmtId="0" fontId="11" fillId="4" borderId="3" xfId="0" applyFont="1" applyFill="1" applyBorder="1" applyAlignment="1">
      <alignment horizontal="center" vertical="center" wrapText="1"/>
    </xf>
    <xf numFmtId="0" fontId="11" fillId="4" borderId="3" xfId="0" applyFont="1" applyFill="1" applyBorder="1" applyAlignment="1">
      <alignment horizontal="center" vertical="center"/>
    </xf>
    <xf numFmtId="0" fontId="9" fillId="0" borderId="0" xfId="0" applyFont="1"/>
    <xf numFmtId="166" fontId="3" fillId="2" borderId="2" xfId="0" applyNumberFormat="1" applyFont="1" applyFill="1" applyBorder="1"/>
    <xf numFmtId="0" fontId="3" fillId="0" borderId="11" xfId="0" applyFont="1" applyBorder="1" applyAlignment="1">
      <alignment horizontal="left"/>
    </xf>
    <xf numFmtId="0" fontId="3" fillId="0" borderId="12" xfId="0" applyFont="1" applyBorder="1" applyAlignment="1">
      <alignment horizontal="center"/>
    </xf>
    <xf numFmtId="166" fontId="3" fillId="0" borderId="12" xfId="0" applyNumberFormat="1" applyFont="1" applyBorder="1"/>
    <xf numFmtId="166" fontId="3" fillId="2" borderId="13" xfId="1" applyNumberFormat="1" applyFont="1" applyFill="1" applyBorder="1" applyProtection="1"/>
    <xf numFmtId="166" fontId="3" fillId="2" borderId="14" xfId="1" applyNumberFormat="1" applyFont="1" applyFill="1" applyBorder="1" applyProtection="1"/>
    <xf numFmtId="166" fontId="8" fillId="7" borderId="14" xfId="0" applyNumberFormat="1" applyFont="1" applyFill="1" applyBorder="1"/>
    <xf numFmtId="0" fontId="11" fillId="10" borderId="3" xfId="0" applyFont="1" applyFill="1" applyBorder="1" applyAlignment="1">
      <alignment horizontal="center" vertical="center" wrapText="1"/>
    </xf>
    <xf numFmtId="0" fontId="11" fillId="10" borderId="3" xfId="0" applyFont="1" applyFill="1" applyBorder="1" applyAlignment="1">
      <alignment horizontal="center" vertical="center"/>
    </xf>
    <xf numFmtId="166" fontId="8" fillId="7" borderId="20" xfId="0" applyNumberFormat="1" applyFont="1" applyFill="1" applyBorder="1" applyAlignment="1">
      <alignment wrapText="1"/>
    </xf>
    <xf numFmtId="165" fontId="3" fillId="0" borderId="12" xfId="2" applyNumberFormat="1" applyFont="1" applyBorder="1"/>
    <xf numFmtId="0" fontId="8" fillId="9" borderId="21" xfId="0" applyFont="1" applyFill="1" applyBorder="1"/>
    <xf numFmtId="165" fontId="5" fillId="0" borderId="3" xfId="2" applyNumberFormat="1" applyFont="1" applyFill="1" applyBorder="1"/>
    <xf numFmtId="166" fontId="10" fillId="2" borderId="0" xfId="0" applyNumberFormat="1" applyFont="1" applyFill="1"/>
    <xf numFmtId="166" fontId="4" fillId="2" borderId="0" xfId="0" applyNumberFormat="1" applyFont="1" applyFill="1" applyAlignment="1">
      <alignment horizontal="left" wrapText="1"/>
    </xf>
    <xf numFmtId="0" fontId="8" fillId="7" borderId="3" xfId="0" applyFont="1" applyFill="1" applyBorder="1" applyAlignment="1">
      <alignment horizontal="center" vertical="center" wrapText="1"/>
    </xf>
    <xf numFmtId="0" fontId="8" fillId="7" borderId="3" xfId="0" applyFont="1" applyFill="1" applyBorder="1" applyAlignment="1">
      <alignment horizontal="center" vertical="center" wrapText="1"/>
    </xf>
    <xf numFmtId="0" fontId="11" fillId="0" borderId="0" xfId="0" applyFont="1" applyAlignment="1">
      <alignment horizontal="center" vertical="center" wrapText="1"/>
    </xf>
    <xf numFmtId="0" fontId="3" fillId="2" borderId="3" xfId="0" applyFont="1" applyFill="1" applyBorder="1" applyAlignment="1">
      <alignment vertical="center"/>
    </xf>
    <xf numFmtId="0" fontId="3" fillId="2" borderId="4" xfId="0" applyFont="1" applyFill="1" applyBorder="1" applyAlignment="1">
      <alignment horizontal="center" vertical="center"/>
    </xf>
    <xf numFmtId="166" fontId="3" fillId="11" borderId="3" xfId="1" applyNumberFormat="1" applyFont="1" applyFill="1" applyBorder="1" applyAlignment="1" applyProtection="1">
      <alignment vertical="center"/>
    </xf>
    <xf numFmtId="166" fontId="3" fillId="2" borderId="3" xfId="0" applyNumberFormat="1" applyFont="1" applyFill="1" applyBorder="1" applyAlignment="1">
      <alignment vertical="center"/>
    </xf>
    <xf numFmtId="165" fontId="3" fillId="0" borderId="3" xfId="2" applyNumberFormat="1" applyFont="1" applyFill="1" applyBorder="1"/>
    <xf numFmtId="166" fontId="3" fillId="0" borderId="3" xfId="1" applyNumberFormat="1" applyFont="1" applyFill="1" applyBorder="1" applyAlignment="1" applyProtection="1">
      <alignment vertical="center"/>
    </xf>
    <xf numFmtId="165" fontId="4" fillId="0" borderId="3" xfId="2" applyNumberFormat="1" applyFont="1" applyBorder="1"/>
    <xf numFmtId="165" fontId="8" fillId="7" borderId="3" xfId="2" applyNumberFormat="1" applyFont="1" applyFill="1" applyBorder="1"/>
    <xf numFmtId="0" fontId="3" fillId="0" borderId="3" xfId="0" applyFont="1" applyBorder="1"/>
    <xf numFmtId="0" fontId="3" fillId="0" borderId="3" xfId="0" applyFont="1" applyBorder="1" applyAlignment="1">
      <alignment horizontal="center"/>
    </xf>
    <xf numFmtId="166" fontId="3" fillId="2" borderId="3" xfId="0" applyNumberFormat="1" applyFont="1" applyFill="1" applyBorder="1"/>
    <xf numFmtId="0" fontId="3" fillId="0" borderId="4" xfId="0" applyFont="1" applyBorder="1" applyAlignment="1">
      <alignment horizontal="center"/>
    </xf>
    <xf numFmtId="166" fontId="3" fillId="0" borderId="3" xfId="1" applyNumberFormat="1" applyFont="1" applyFill="1" applyBorder="1" applyProtection="1"/>
    <xf numFmtId="166" fontId="8" fillId="7" borderId="3" xfId="0" applyNumberFormat="1" applyFont="1" applyFill="1" applyBorder="1"/>
    <xf numFmtId="0" fontId="3" fillId="0" borderId="4" xfId="0" applyFont="1" applyBorder="1" applyAlignment="1">
      <alignment horizontal="center" vertical="center"/>
    </xf>
    <xf numFmtId="166" fontId="3" fillId="0" borderId="3" xfId="1" applyNumberFormat="1" applyFont="1" applyFill="1" applyBorder="1" applyAlignment="1" applyProtection="1">
      <alignment horizontal="right"/>
    </xf>
    <xf numFmtId="166" fontId="8" fillId="7" borderId="3" xfId="1" applyNumberFormat="1" applyFont="1" applyFill="1" applyBorder="1" applyProtection="1"/>
    <xf numFmtId="0" fontId="8" fillId="7" borderId="3" xfId="0" applyFont="1" applyFill="1" applyBorder="1" applyAlignment="1">
      <alignment horizontal="centerContinuous" wrapText="1"/>
    </xf>
    <xf numFmtId="0" fontId="8" fillId="7" borderId="4" xfId="0" applyFont="1" applyFill="1" applyBorder="1" applyAlignment="1">
      <alignment horizontal="centerContinuous" wrapText="1"/>
    </xf>
    <xf numFmtId="165" fontId="4" fillId="0" borderId="3" xfId="2" applyNumberFormat="1" applyFont="1" applyFill="1" applyBorder="1"/>
    <xf numFmtId="0" fontId="3" fillId="2" borderId="3" xfId="0" applyFont="1" applyFill="1" applyBorder="1" applyAlignment="1">
      <alignment horizontal="left" vertical="center" wrapText="1"/>
    </xf>
    <xf numFmtId="166" fontId="3" fillId="2" borderId="3" xfId="1" applyNumberFormat="1" applyFont="1" applyFill="1" applyBorder="1" applyProtection="1"/>
    <xf numFmtId="165" fontId="3" fillId="0" borderId="3" xfId="2" applyNumberFormat="1" applyFont="1" applyFill="1" applyBorder="1" applyAlignment="1">
      <alignment horizontal="left"/>
    </xf>
    <xf numFmtId="165" fontId="3" fillId="0" borderId="3" xfId="2" applyNumberFormat="1" applyFont="1" applyBorder="1" applyAlignment="1">
      <alignment horizontal="left"/>
    </xf>
    <xf numFmtId="0" fontId="8" fillId="7" borderId="3" xfId="0" applyFont="1" applyFill="1" applyBorder="1" applyAlignment="1">
      <alignment horizontal="center" vertical="center" wrapText="1"/>
    </xf>
    <xf numFmtId="0" fontId="8" fillId="8" borderId="4" xfId="0" applyFont="1" applyFill="1" applyBorder="1" applyAlignment="1">
      <alignment horizontal="center" vertical="center"/>
    </xf>
    <xf numFmtId="0" fontId="8" fillId="8" borderId="5" xfId="0" applyFont="1" applyFill="1" applyBorder="1" applyAlignment="1">
      <alignment horizontal="center" vertical="center"/>
    </xf>
    <xf numFmtId="166" fontId="8" fillId="8" borderId="4" xfId="0" applyNumberFormat="1" applyFont="1" applyFill="1" applyBorder="1" applyAlignment="1">
      <alignment horizontal="right" vertical="center"/>
    </xf>
    <xf numFmtId="166" fontId="8" fillId="8" borderId="5" xfId="0" applyNumberFormat="1" applyFont="1" applyFill="1" applyBorder="1" applyAlignment="1">
      <alignment horizontal="right" vertical="center"/>
    </xf>
    <xf numFmtId="0" fontId="4" fillId="4" borderId="3" xfId="0" applyFont="1" applyFill="1" applyBorder="1" applyAlignment="1">
      <alignment horizontal="left" vertical="center" wrapText="1"/>
    </xf>
    <xf numFmtId="0" fontId="3" fillId="4" borderId="3" xfId="0" applyFont="1" applyFill="1" applyBorder="1" applyAlignment="1">
      <alignment horizontal="left" vertical="center" wrapText="1"/>
    </xf>
    <xf numFmtId="0" fontId="4" fillId="2" borderId="4" xfId="0" applyFont="1" applyFill="1" applyBorder="1" applyAlignment="1">
      <alignment horizontal="center"/>
    </xf>
    <xf numFmtId="0" fontId="4" fillId="2" borderId="7" xfId="0" applyFont="1" applyFill="1" applyBorder="1" applyAlignment="1">
      <alignment horizontal="center"/>
    </xf>
    <xf numFmtId="166" fontId="4" fillId="2" borderId="3" xfId="0" applyNumberFormat="1" applyFont="1" applyFill="1" applyBorder="1" applyAlignment="1">
      <alignment horizontal="right"/>
    </xf>
    <xf numFmtId="0" fontId="4" fillId="2" borderId="3" xfId="0" applyFont="1" applyFill="1" applyBorder="1" applyAlignment="1">
      <alignment horizontal="center"/>
    </xf>
    <xf numFmtId="0" fontId="8" fillId="7" borderId="8" xfId="0" applyFont="1" applyFill="1" applyBorder="1" applyAlignment="1">
      <alignment horizontal="center" vertical="center" wrapText="1"/>
    </xf>
    <xf numFmtId="0" fontId="8" fillId="7" borderId="9"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2" borderId="3" xfId="0" applyFont="1" applyFill="1" applyBorder="1" applyAlignment="1">
      <alignment horizontal="left"/>
    </xf>
    <xf numFmtId="0" fontId="3" fillId="2" borderId="4" xfId="0" applyFont="1" applyFill="1" applyBorder="1" applyAlignment="1">
      <alignment horizontal="left"/>
    </xf>
    <xf numFmtId="0" fontId="3" fillId="0" borderId="3" xfId="0" applyFont="1" applyBorder="1" applyAlignment="1">
      <alignment horizontal="left" wrapText="1"/>
    </xf>
    <xf numFmtId="0" fontId="3" fillId="0" borderId="4" xfId="0" applyFont="1" applyBorder="1" applyAlignment="1">
      <alignment horizontal="left" wrapText="1"/>
    </xf>
    <xf numFmtId="10" fontId="4" fillId="2" borderId="4" xfId="0" applyNumberFormat="1" applyFont="1" applyFill="1" applyBorder="1" applyAlignment="1">
      <alignment horizontal="center" wrapText="1"/>
    </xf>
    <xf numFmtId="10" fontId="4" fillId="2" borderId="5" xfId="0" applyNumberFormat="1" applyFont="1" applyFill="1" applyBorder="1" applyAlignment="1">
      <alignment horizontal="center" wrapText="1"/>
    </xf>
    <xf numFmtId="0" fontId="12" fillId="6" borderId="10" xfId="0" applyFont="1" applyFill="1" applyBorder="1" applyAlignment="1">
      <alignment horizontal="center" vertical="center" wrapText="1"/>
    </xf>
    <xf numFmtId="0" fontId="12" fillId="6" borderId="0" xfId="0" applyFont="1" applyFill="1" applyAlignment="1">
      <alignment horizontal="center" vertical="center" wrapText="1"/>
    </xf>
    <xf numFmtId="0" fontId="6" fillId="4"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4" fillId="5" borderId="26" xfId="0" applyFont="1" applyFill="1" applyBorder="1" applyAlignment="1">
      <alignment horizontal="center" vertical="center" wrapText="1"/>
    </xf>
    <xf numFmtId="0" fontId="4" fillId="5" borderId="27" xfId="0" applyFont="1" applyFill="1" applyBorder="1" applyAlignment="1">
      <alignment horizontal="center" vertical="center" wrapText="1"/>
    </xf>
    <xf numFmtId="0" fontId="8" fillId="7" borderId="4" xfId="0" applyFont="1" applyFill="1" applyBorder="1" applyAlignment="1">
      <alignment horizontal="center" wrapText="1"/>
    </xf>
    <xf numFmtId="0" fontId="8" fillId="7" borderId="7" xfId="0" applyFont="1" applyFill="1" applyBorder="1" applyAlignment="1">
      <alignment horizontal="center" wrapText="1"/>
    </xf>
    <xf numFmtId="0" fontId="8" fillId="7" borderId="5" xfId="0" applyFont="1" applyFill="1" applyBorder="1" applyAlignment="1">
      <alignment horizontal="center" wrapText="1"/>
    </xf>
    <xf numFmtId="0" fontId="3" fillId="0" borderId="0" xfId="0" applyFont="1" applyFill="1" applyBorder="1" applyAlignment="1">
      <alignment horizontal="left" vertical="center" wrapText="1"/>
    </xf>
    <xf numFmtId="0" fontId="6" fillId="10" borderId="3" xfId="0" applyFont="1" applyFill="1" applyBorder="1" applyAlignment="1">
      <alignment horizontal="center" vertical="center"/>
    </xf>
    <xf numFmtId="0" fontId="13" fillId="10" borderId="15" xfId="0" applyFont="1" applyFill="1" applyBorder="1" applyAlignment="1">
      <alignment horizontal="center" vertical="center" textRotation="255" wrapText="1"/>
    </xf>
    <xf numFmtId="0" fontId="13" fillId="10" borderId="16" xfId="0" applyFont="1" applyFill="1" applyBorder="1" applyAlignment="1">
      <alignment horizontal="center" vertical="center" textRotation="255" wrapText="1"/>
    </xf>
    <xf numFmtId="0" fontId="13" fillId="10" borderId="17" xfId="0" applyFont="1" applyFill="1" applyBorder="1" applyAlignment="1">
      <alignment horizontal="center" vertical="center" textRotation="255" wrapText="1"/>
    </xf>
    <xf numFmtId="0" fontId="3" fillId="2" borderId="5" xfId="0" applyFont="1" applyFill="1" applyBorder="1" applyAlignment="1">
      <alignment horizontal="left"/>
    </xf>
    <xf numFmtId="0" fontId="3" fillId="2" borderId="7" xfId="0" applyFont="1" applyFill="1" applyBorder="1" applyAlignment="1">
      <alignment horizontal="left"/>
    </xf>
    <xf numFmtId="0" fontId="8" fillId="7" borderId="18" xfId="0" applyFont="1" applyFill="1" applyBorder="1" applyAlignment="1">
      <alignment horizontal="center" wrapText="1"/>
    </xf>
    <xf numFmtId="0" fontId="8" fillId="7" borderId="19" xfId="0" applyFont="1" applyFill="1" applyBorder="1" applyAlignment="1">
      <alignment horizontal="center" wrapText="1"/>
    </xf>
    <xf numFmtId="0" fontId="4" fillId="5" borderId="23" xfId="0" applyFont="1" applyFill="1" applyBorder="1" applyAlignment="1">
      <alignment horizontal="center" vertical="center" wrapText="1"/>
    </xf>
    <xf numFmtId="0" fontId="4" fillId="5" borderId="25" xfId="0" applyFont="1" applyFill="1" applyBorder="1" applyAlignment="1">
      <alignment horizontal="center" vertical="center" wrapText="1"/>
    </xf>
    <xf numFmtId="0" fontId="4" fillId="5" borderId="22" xfId="0" applyFont="1" applyFill="1" applyBorder="1" applyAlignment="1">
      <alignment horizontal="center" vertical="center" wrapText="1"/>
    </xf>
    <xf numFmtId="0" fontId="4" fillId="5" borderId="24" xfId="0" applyFont="1" applyFill="1" applyBorder="1" applyAlignment="1">
      <alignment horizontal="center" vertical="center" wrapText="1"/>
    </xf>
    <xf numFmtId="0" fontId="3" fillId="0" borderId="9" xfId="0" applyFont="1" applyBorder="1" applyAlignment="1">
      <alignment horizontal="left"/>
    </xf>
    <xf numFmtId="0" fontId="3" fillId="0" borderId="8" xfId="0" applyFont="1" applyBorder="1" applyAlignment="1">
      <alignment horizontal="center"/>
    </xf>
    <xf numFmtId="166" fontId="3" fillId="0" borderId="27" xfId="0" applyNumberFormat="1" applyFont="1" applyBorder="1"/>
    <xf numFmtId="166" fontId="4" fillId="2" borderId="0" xfId="0" applyNumberFormat="1" applyFont="1" applyFill="1" applyAlignment="1">
      <alignment horizontal="center"/>
    </xf>
  </cellXfs>
  <cellStyles count="7">
    <cellStyle name="Millares [0]" xfId="1" builtinId="6"/>
    <cellStyle name="Millares 2 2" xfId="4" xr:uid="{6664A3C0-56B5-407C-8D7F-B7181BAFBB61}"/>
    <cellStyle name="Moneda 2" xfId="2" xr:uid="{55CCF732-0B51-4DFD-AFCF-513867138F1F}"/>
    <cellStyle name="Moneda 4" xfId="6" xr:uid="{E0C1826E-C580-439F-BC96-6A860A293B50}"/>
    <cellStyle name="Normal" xfId="0" builtinId="0"/>
    <cellStyle name="Normal 2" xfId="3" xr:uid="{5328106C-5F5F-4D2E-801A-BF6434B44F08}"/>
    <cellStyle name="Normal 2 2 2" xfId="5" xr:uid="{9230F31E-128B-4C6C-9087-B8B831FC4434}"/>
  </cellStyles>
  <dxfs count="10">
    <dxf>
      <font>
        <b/>
        <i val="0"/>
        <color theme="0"/>
      </font>
      <fill>
        <patternFill>
          <bgColor theme="4" tint="-0.499984740745262"/>
        </patternFill>
      </fill>
    </dxf>
    <dxf>
      <font>
        <b/>
        <i val="0"/>
        <color theme="0"/>
      </font>
      <fill>
        <patternFill>
          <bgColor theme="4" tint="-0.499984740745262"/>
        </patternFill>
      </fill>
    </dxf>
    <dxf>
      <font>
        <b/>
        <i val="0"/>
        <color theme="0"/>
      </font>
      <fill>
        <patternFill>
          <bgColor theme="4" tint="-0.499984740745262"/>
        </patternFill>
      </fill>
    </dxf>
    <dxf>
      <font>
        <b/>
        <i val="0"/>
        <color theme="0"/>
      </font>
      <fill>
        <patternFill>
          <bgColor theme="4" tint="-0.499984740745262"/>
        </patternFill>
      </fill>
    </dxf>
    <dxf>
      <font>
        <b/>
        <i val="0"/>
        <color theme="0"/>
      </font>
      <fill>
        <patternFill>
          <bgColor theme="4" tint="-0.499984740745262"/>
        </patternFill>
      </fill>
    </dxf>
    <dxf>
      <font>
        <b/>
        <i val="0"/>
        <color theme="0"/>
      </font>
      <fill>
        <patternFill>
          <bgColor theme="4" tint="-0.499984740745262"/>
        </patternFill>
      </fill>
    </dxf>
    <dxf>
      <font>
        <b/>
        <i val="0"/>
        <color theme="0"/>
      </font>
      <fill>
        <patternFill>
          <bgColor theme="4" tint="-0.499984740745262"/>
        </patternFill>
      </fill>
    </dxf>
    <dxf>
      <font>
        <b/>
        <i val="0"/>
        <color theme="0"/>
      </font>
      <fill>
        <patternFill>
          <bgColor theme="4" tint="-0.499984740745262"/>
        </patternFill>
      </fill>
    </dxf>
    <dxf>
      <font>
        <b/>
        <i val="0"/>
        <color theme="0"/>
      </font>
      <fill>
        <patternFill>
          <bgColor theme="4" tint="-0.499984740745262"/>
        </patternFill>
      </fill>
    </dxf>
    <dxf>
      <font>
        <b/>
        <i val="0"/>
        <color theme="0"/>
      </font>
      <fill>
        <patternFill>
          <bgColor theme="4" tint="-0.499984740745262"/>
        </patternFill>
      </fill>
    </dxf>
  </dxfs>
  <tableStyles count="1" defaultTableStyle="TableStyleMedium2" defaultPivotStyle="PivotStyleLight16">
    <tableStyle name="Invisible" pivot="0" table="0" count="0" xr9:uid="{6295ECCF-6AFD-427D-9C26-6E08656CEAAC}"/>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444499</xdr:colOff>
      <xdr:row>0</xdr:row>
      <xdr:rowOff>148165</xdr:rowOff>
    </xdr:from>
    <xdr:ext cx="772583" cy="788350"/>
    <xdr:pic>
      <xdr:nvPicPr>
        <xdr:cNvPr id="2" name="Imagen 4" descr="LOGO-ICBF">
          <a:extLst>
            <a:ext uri="{FF2B5EF4-FFF2-40B4-BE49-F238E27FC236}">
              <a16:creationId xmlns:a16="http://schemas.microsoft.com/office/drawing/2014/main" id="{35220152-37AD-408E-9AF5-B12F4EDB887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2359" y="148165"/>
          <a:ext cx="772583" cy="788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444499</xdr:colOff>
      <xdr:row>0</xdr:row>
      <xdr:rowOff>148165</xdr:rowOff>
    </xdr:from>
    <xdr:ext cx="772583" cy="788350"/>
    <xdr:pic>
      <xdr:nvPicPr>
        <xdr:cNvPr id="2" name="Imagen 4" descr="LOGO-ICBF">
          <a:extLst>
            <a:ext uri="{FF2B5EF4-FFF2-40B4-BE49-F238E27FC236}">
              <a16:creationId xmlns:a16="http://schemas.microsoft.com/office/drawing/2014/main" id="{D5AED45A-92F4-4DCB-B369-C7BE52A4CCB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20924" y="148165"/>
          <a:ext cx="772583" cy="788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0E581-D6B0-4855-B5B0-E0D7BFE0D61E}">
  <dimension ref="A1:P60"/>
  <sheetViews>
    <sheetView topLeftCell="A45" workbookViewId="0">
      <selection activeCell="L17" sqref="L17"/>
    </sheetView>
  </sheetViews>
  <sheetFormatPr baseColWidth="10" defaultColWidth="11.44140625" defaultRowHeight="16.5" customHeight="1" x14ac:dyDescent="0.25"/>
  <cols>
    <col min="1" max="1" width="11.44140625" style="1"/>
    <col min="2" max="2" width="16.6640625" style="1" customWidth="1"/>
    <col min="3" max="3" width="55" style="1" customWidth="1"/>
    <col min="4" max="4" width="11.5546875" style="1" bestFit="1" customWidth="1"/>
    <col min="5" max="5" width="24" style="1" bestFit="1" customWidth="1"/>
    <col min="6" max="6" width="26.5546875" style="1" bestFit="1" customWidth="1"/>
    <col min="7" max="7" width="11.5546875" style="1" bestFit="1" customWidth="1"/>
    <col min="8" max="8" width="54.109375" style="1" customWidth="1"/>
    <col min="9" max="10" width="13.6640625" style="1" bestFit="1" customWidth="1"/>
    <col min="11" max="16384" width="11.44140625" style="1"/>
  </cols>
  <sheetData>
    <row r="1" spans="1:16" ht="13.8" x14ac:dyDescent="0.25">
      <c r="A1" s="3"/>
      <c r="B1" s="4"/>
      <c r="C1" s="4"/>
      <c r="D1" s="4"/>
      <c r="E1" s="4"/>
      <c r="F1" s="4"/>
      <c r="G1" s="4"/>
      <c r="H1" s="4"/>
      <c r="I1" s="4"/>
      <c r="J1" s="4"/>
      <c r="K1" s="4"/>
      <c r="L1" s="4"/>
      <c r="M1" s="4"/>
    </row>
    <row r="2" spans="1:16" ht="18" customHeight="1" x14ac:dyDescent="0.25">
      <c r="A2" s="3"/>
      <c r="B2" s="4"/>
      <c r="D2" s="107" t="s">
        <v>0</v>
      </c>
      <c r="E2" s="108"/>
      <c r="F2" s="108"/>
      <c r="G2" s="108"/>
      <c r="H2" s="108"/>
      <c r="I2" s="108"/>
      <c r="J2" s="5"/>
      <c r="K2" s="5"/>
      <c r="L2" s="4"/>
      <c r="M2" s="4"/>
    </row>
    <row r="3" spans="1:16" ht="18" customHeight="1" x14ac:dyDescent="0.25">
      <c r="A3" s="3"/>
      <c r="B3" s="4"/>
      <c r="C3" s="4"/>
      <c r="D3" s="107"/>
      <c r="E3" s="108"/>
      <c r="F3" s="108"/>
      <c r="G3" s="108"/>
      <c r="H3" s="108"/>
      <c r="I3" s="108"/>
      <c r="J3" s="5"/>
      <c r="K3" s="5"/>
      <c r="L3" s="4"/>
      <c r="M3" s="4"/>
    </row>
    <row r="4" spans="1:16" ht="18" customHeight="1" x14ac:dyDescent="0.25">
      <c r="A4" s="3"/>
      <c r="B4" s="4"/>
      <c r="C4" s="4"/>
      <c r="D4" s="4"/>
      <c r="E4" s="4"/>
      <c r="F4" s="4"/>
      <c r="G4" s="4"/>
      <c r="H4" s="4"/>
      <c r="I4" s="5"/>
      <c r="J4" s="5"/>
      <c r="K4" s="5"/>
      <c r="L4" s="4"/>
      <c r="M4" s="4"/>
    </row>
    <row r="5" spans="1:16" ht="30" customHeight="1" x14ac:dyDescent="0.25">
      <c r="A5" s="3"/>
      <c r="B5" s="4"/>
      <c r="C5" s="4"/>
      <c r="D5" s="107" t="s">
        <v>33</v>
      </c>
      <c r="E5" s="108"/>
      <c r="F5" s="108"/>
      <c r="G5" s="108"/>
      <c r="H5" s="108"/>
      <c r="I5" s="108"/>
      <c r="J5" s="5"/>
      <c r="K5" s="5"/>
      <c r="L5" s="4"/>
      <c r="M5" s="4"/>
    </row>
    <row r="6" spans="1:16" ht="18" customHeight="1" x14ac:dyDescent="0.25">
      <c r="A6" s="3"/>
      <c r="B6" s="4"/>
      <c r="C6" s="4"/>
      <c r="D6" s="4"/>
      <c r="E6" s="4"/>
      <c r="F6" s="4"/>
      <c r="G6" s="4"/>
      <c r="H6" s="4"/>
      <c r="I6" s="5"/>
      <c r="J6" s="5"/>
      <c r="K6" s="5"/>
      <c r="L6" s="4"/>
      <c r="M6" s="4"/>
    </row>
    <row r="7" spans="1:16" ht="21.75" customHeight="1" x14ac:dyDescent="0.3">
      <c r="A7" s="3"/>
      <c r="B7" s="4"/>
      <c r="C7" s="40" t="s">
        <v>1</v>
      </c>
      <c r="D7" s="37"/>
      <c r="E7" s="37"/>
      <c r="F7" s="37"/>
      <c r="G7" s="4"/>
      <c r="H7" s="4"/>
      <c r="I7" s="4"/>
      <c r="J7" s="4"/>
      <c r="K7" s="4"/>
      <c r="L7" s="4"/>
      <c r="M7" s="4"/>
    </row>
    <row r="8" spans="1:16" ht="21.75" customHeight="1" x14ac:dyDescent="0.3">
      <c r="A8" s="6"/>
      <c r="B8" s="4"/>
      <c r="C8" s="41" t="s">
        <v>32</v>
      </c>
      <c r="D8" s="37"/>
      <c r="E8" s="109" t="s">
        <v>34</v>
      </c>
      <c r="F8" s="109"/>
      <c r="G8" s="5"/>
      <c r="H8" s="5"/>
      <c r="I8" s="5"/>
      <c r="J8" s="4"/>
      <c r="K8" s="5"/>
      <c r="L8" s="5"/>
      <c r="M8" s="4"/>
    </row>
    <row r="9" spans="1:16" ht="22.5" customHeight="1" x14ac:dyDescent="0.3">
      <c r="A9" s="6"/>
      <c r="B9" s="7"/>
      <c r="C9" s="37"/>
      <c r="D9" s="37"/>
      <c r="E9" s="40" t="s">
        <v>2</v>
      </c>
      <c r="F9" s="41">
        <v>2</v>
      </c>
      <c r="G9" s="5"/>
      <c r="H9" s="8"/>
      <c r="I9" s="8"/>
      <c r="J9" s="4"/>
      <c r="K9" s="8"/>
      <c r="L9" s="8"/>
      <c r="M9" s="4"/>
    </row>
    <row r="10" spans="1:16" ht="22.5" customHeight="1" x14ac:dyDescent="0.3">
      <c r="A10" s="6"/>
      <c r="B10" s="7"/>
      <c r="C10" s="37"/>
      <c r="D10" s="37"/>
      <c r="E10" s="40" t="s">
        <v>35</v>
      </c>
      <c r="F10" s="41">
        <v>1</v>
      </c>
      <c r="G10" s="5">
        <v>5</v>
      </c>
      <c r="H10" s="8"/>
      <c r="I10" s="8"/>
      <c r="J10" s="4"/>
      <c r="K10" s="8"/>
      <c r="L10" s="8"/>
      <c r="M10" s="4"/>
    </row>
    <row r="11" spans="1:16" ht="22.5" customHeight="1" x14ac:dyDescent="0.3">
      <c r="A11" s="6"/>
      <c r="B11" s="7"/>
      <c r="C11" s="37"/>
      <c r="D11" s="37"/>
      <c r="E11" s="40" t="s">
        <v>3</v>
      </c>
      <c r="F11" s="41">
        <f>$F$10*300</f>
        <v>300</v>
      </c>
      <c r="G11" s="4"/>
      <c r="H11" s="5"/>
      <c r="I11" s="5"/>
      <c r="J11" s="5"/>
      <c r="K11" s="5"/>
      <c r="L11" s="5"/>
      <c r="M11" s="4"/>
      <c r="N11" s="5"/>
      <c r="O11" s="5"/>
      <c r="P11" s="5"/>
    </row>
    <row r="12" spans="1:16" ht="15.6" x14ac:dyDescent="0.3">
      <c r="A12" s="6"/>
      <c r="B12" s="7"/>
      <c r="C12" s="37"/>
      <c r="D12" s="37"/>
      <c r="E12" s="60"/>
      <c r="F12" s="5"/>
      <c r="G12" s="42"/>
      <c r="H12" s="4"/>
      <c r="I12" s="5"/>
      <c r="J12" s="5"/>
      <c r="K12" s="5"/>
      <c r="L12" s="5"/>
      <c r="M12" s="4"/>
      <c r="N12" s="5"/>
      <c r="O12" s="5"/>
      <c r="P12" s="5"/>
    </row>
    <row r="13" spans="1:16" ht="13.8" x14ac:dyDescent="0.25">
      <c r="A13" s="6"/>
      <c r="B13" s="7"/>
      <c r="C13" s="36"/>
      <c r="D13" s="9"/>
      <c r="E13" s="10"/>
      <c r="F13" s="10"/>
      <c r="G13" s="10"/>
      <c r="H13" s="5"/>
      <c r="I13" s="5"/>
      <c r="J13" s="5"/>
      <c r="K13" s="5"/>
      <c r="L13" s="5"/>
      <c r="M13" s="4"/>
      <c r="N13" s="5"/>
      <c r="O13" s="5"/>
      <c r="P13" s="5"/>
    </row>
    <row r="14" spans="1:16" ht="27" customHeight="1" x14ac:dyDescent="0.25">
      <c r="A14" s="6"/>
      <c r="B14" s="7"/>
      <c r="C14" s="7"/>
      <c r="D14" s="7"/>
      <c r="E14" s="110">
        <v>2026</v>
      </c>
      <c r="F14" s="111"/>
      <c r="G14" s="5"/>
      <c r="H14" s="5"/>
      <c r="I14" s="4"/>
      <c r="J14" s="4"/>
      <c r="K14" s="4"/>
      <c r="L14" s="4"/>
      <c r="M14" s="4"/>
    </row>
    <row r="15" spans="1:16" ht="21.75" customHeight="1" x14ac:dyDescent="0.25">
      <c r="A15" s="6"/>
      <c r="B15" s="12"/>
      <c r="C15" s="13" t="s">
        <v>4</v>
      </c>
      <c r="D15" s="13" t="s">
        <v>5</v>
      </c>
      <c r="E15" s="13" t="s">
        <v>6</v>
      </c>
      <c r="F15" s="14" t="s">
        <v>7</v>
      </c>
      <c r="G15" s="11"/>
      <c r="H15" s="2" t="s">
        <v>8</v>
      </c>
      <c r="I15" s="2" t="s">
        <v>27</v>
      </c>
      <c r="J15" s="2" t="s">
        <v>28</v>
      </c>
      <c r="K15" s="5"/>
      <c r="L15" s="5"/>
      <c r="M15" s="5"/>
    </row>
    <row r="16" spans="1:16" ht="13.8" x14ac:dyDescent="0.25">
      <c r="A16" s="6"/>
      <c r="B16" s="98" t="s">
        <v>36</v>
      </c>
      <c r="C16" s="61" t="s">
        <v>37</v>
      </c>
      <c r="D16" s="62">
        <f>($F$11*F9)</f>
        <v>600</v>
      </c>
      <c r="E16" s="63">
        <v>513944</v>
      </c>
      <c r="F16" s="64">
        <f>ROUND(D16*E16,0)</f>
        <v>308366400</v>
      </c>
      <c r="G16" s="11"/>
      <c r="H16" s="15" t="str">
        <f>C16</f>
        <v>Raciones Familiares para Preparar - RFPP (300 mensuales)</v>
      </c>
      <c r="I16" s="65">
        <f>$E$16*$F$11</f>
        <v>154183200</v>
      </c>
      <c r="J16" s="15">
        <f>$E$16*$F$11</f>
        <v>154183200</v>
      </c>
      <c r="K16" s="5"/>
      <c r="L16" s="5"/>
      <c r="M16" s="5"/>
    </row>
    <row r="17" spans="1:13" ht="13.8" x14ac:dyDescent="0.25">
      <c r="A17" s="6"/>
      <c r="B17" s="98"/>
      <c r="C17" s="61" t="s">
        <v>38</v>
      </c>
      <c r="D17" s="62">
        <f>($F$11*F9)</f>
        <v>600</v>
      </c>
      <c r="E17" s="66">
        <v>6858.88</v>
      </c>
      <c r="F17" s="64">
        <f>ROUNDUP(D17*E17,0)</f>
        <v>4115328</v>
      </c>
      <c r="G17" s="11"/>
      <c r="H17" s="15" t="str">
        <f t="shared" ref="H17:H39" si="0">C17</f>
        <v>Preparación demostrativa y comunitaria  (300 usuarios)</v>
      </c>
      <c r="I17" s="65">
        <f>$E$17*$F$11</f>
        <v>2057664</v>
      </c>
      <c r="J17" s="15">
        <f t="shared" ref="J17" si="1">$E$17*$F$11</f>
        <v>2057664</v>
      </c>
      <c r="K17" s="5"/>
      <c r="L17" s="5"/>
      <c r="M17" s="5"/>
    </row>
    <row r="18" spans="1:13" ht="13.8" x14ac:dyDescent="0.25">
      <c r="A18" s="6"/>
      <c r="B18" s="98"/>
      <c r="C18" s="67" t="s">
        <v>39</v>
      </c>
      <c r="D18" s="68"/>
      <c r="E18" s="68"/>
      <c r="F18" s="68">
        <f>SUM(F16:F17)</f>
        <v>312481728</v>
      </c>
      <c r="G18" s="11"/>
      <c r="H18" s="39" t="str">
        <f t="shared" si="0"/>
        <v>SUBTOTAL COSTOS VARIABLES</v>
      </c>
      <c r="I18" s="38">
        <f>+I16+I17</f>
        <v>156240864</v>
      </c>
      <c r="J18" s="38">
        <f t="shared" ref="J18" si="2">SUM(J16:J17)</f>
        <v>156240864</v>
      </c>
      <c r="K18" s="5"/>
      <c r="L18" s="5"/>
      <c r="M18" s="5"/>
    </row>
    <row r="19" spans="1:13" ht="13.8" x14ac:dyDescent="0.25">
      <c r="A19" s="6"/>
      <c r="B19" s="112" t="s">
        <v>25</v>
      </c>
      <c r="C19" s="69" t="s">
        <v>40</v>
      </c>
      <c r="D19" s="70">
        <v>1</v>
      </c>
      <c r="E19" s="16">
        <v>4600000</v>
      </c>
      <c r="F19" s="71">
        <f>ROUND((((D19*E19)*$F$9)*$F$10),0)</f>
        <v>9200000</v>
      </c>
      <c r="G19" s="11"/>
      <c r="H19" s="15" t="str">
        <f t="shared" si="0"/>
        <v>Profesional con funciones de coordinación</v>
      </c>
      <c r="I19" s="15">
        <f t="shared" ref="I19:J19" si="3">ROUND((($E$19*$D$19)*$F$10),0)</f>
        <v>4600000</v>
      </c>
      <c r="J19" s="15">
        <f t="shared" si="3"/>
        <v>4600000</v>
      </c>
      <c r="K19" s="5"/>
      <c r="L19" s="5"/>
      <c r="M19" s="5"/>
    </row>
    <row r="20" spans="1:13" ht="13.8" x14ac:dyDescent="0.25">
      <c r="A20" s="6"/>
      <c r="B20" s="112"/>
      <c r="C20" s="69" t="s">
        <v>41</v>
      </c>
      <c r="D20" s="72">
        <v>1</v>
      </c>
      <c r="E20" s="16">
        <v>4371009</v>
      </c>
      <c r="F20" s="71">
        <f>ROUND((((D20*E20)*$F$9)*$F$10),0)</f>
        <v>8742018</v>
      </c>
      <c r="G20" s="11"/>
      <c r="H20" s="15" t="str">
        <f t="shared" si="0"/>
        <v>Profesional en pedagogía</v>
      </c>
      <c r="I20" s="15">
        <f t="shared" ref="I20:J20" si="4">ROUND(($E$20*$D$20)*$F$10,0)</f>
        <v>4371009</v>
      </c>
      <c r="J20" s="15">
        <f t="shared" si="4"/>
        <v>4371009</v>
      </c>
      <c r="K20" s="5"/>
      <c r="L20" s="5"/>
      <c r="M20" s="5"/>
    </row>
    <row r="21" spans="1:13" ht="13.8" x14ac:dyDescent="0.25">
      <c r="A21" s="6"/>
      <c r="B21" s="112"/>
      <c r="C21" s="69" t="s">
        <v>42</v>
      </c>
      <c r="D21" s="72">
        <v>1</v>
      </c>
      <c r="E21" s="73">
        <v>2583285</v>
      </c>
      <c r="F21" s="71">
        <f>ROUND((((D21*E21)*$F$9)*$F$10),0)</f>
        <v>5166570</v>
      </c>
      <c r="G21" s="11"/>
      <c r="H21" s="15" t="str">
        <f t="shared" si="0"/>
        <v>Dinamizador de acciones complementarias en el marco del DHAA*</v>
      </c>
      <c r="I21" s="15">
        <f t="shared" ref="I21:J21" si="5">ROUND(($E$21*$D$21)*$F$10,0)</f>
        <v>2583285</v>
      </c>
      <c r="J21" s="15">
        <f t="shared" si="5"/>
        <v>2583285</v>
      </c>
      <c r="K21" s="5"/>
      <c r="L21" s="5"/>
      <c r="M21" s="5"/>
    </row>
    <row r="22" spans="1:13" ht="13.8" x14ac:dyDescent="0.25">
      <c r="A22" s="6"/>
      <c r="B22" s="112"/>
      <c r="C22" s="69" t="s">
        <v>43</v>
      </c>
      <c r="D22" s="72">
        <v>1</v>
      </c>
      <c r="E22" s="73">
        <v>2389806</v>
      </c>
      <c r="F22" s="71">
        <f t="shared" ref="F22:F25" si="6">ROUND((((D22*E22)*$F$9)*$F$10),0)</f>
        <v>4779612</v>
      </c>
      <c r="G22" s="11"/>
      <c r="H22" s="15" t="str">
        <f t="shared" si="0"/>
        <v>Apoyo administrativo</v>
      </c>
      <c r="I22" s="15">
        <f t="shared" ref="I22:J22" si="7">ROUND(($E$22*$D$22)*$F$10,0)</f>
        <v>2389806</v>
      </c>
      <c r="J22" s="15">
        <f t="shared" si="7"/>
        <v>2389806</v>
      </c>
      <c r="K22" s="5"/>
      <c r="L22" s="5"/>
      <c r="M22" s="5"/>
    </row>
    <row r="23" spans="1:13" ht="13.8" x14ac:dyDescent="0.25">
      <c r="A23" s="6"/>
      <c r="B23" s="112"/>
      <c r="C23" s="69" t="s">
        <v>44</v>
      </c>
      <c r="D23" s="72">
        <v>3</v>
      </c>
      <c r="E23" s="73">
        <v>4371009</v>
      </c>
      <c r="F23" s="71">
        <f t="shared" si="6"/>
        <v>26226054</v>
      </c>
      <c r="G23" s="11"/>
      <c r="H23" s="15" t="str">
        <f t="shared" si="0"/>
        <v>Profesional Nutricionista</v>
      </c>
      <c r="I23" s="15">
        <f t="shared" ref="I23:J23" si="8">ROUND(($E$23*$D$23)*$F$10,0)</f>
        <v>13113027</v>
      </c>
      <c r="J23" s="15">
        <f t="shared" si="8"/>
        <v>13113027</v>
      </c>
      <c r="K23" s="5"/>
      <c r="L23" s="5"/>
      <c r="M23" s="5"/>
    </row>
    <row r="24" spans="1:13" ht="13.8" x14ac:dyDescent="0.25">
      <c r="A24" s="6"/>
      <c r="B24" s="112"/>
      <c r="C24" s="69" t="s">
        <v>45</v>
      </c>
      <c r="D24" s="72">
        <v>3</v>
      </c>
      <c r="E24" s="73">
        <v>4371009</v>
      </c>
      <c r="F24" s="71">
        <f>ROUND((((D24*E24)*$F$9)*$F$10),0)</f>
        <v>26226054</v>
      </c>
      <c r="G24" s="11"/>
      <c r="H24" s="15" t="str">
        <f t="shared" si="0"/>
        <v xml:space="preserve">Profesional del área social </v>
      </c>
      <c r="I24" s="15">
        <f t="shared" ref="I24:J24" si="9">ROUND(($E$24*$D$24)*$F$10,0)</f>
        <v>13113027</v>
      </c>
      <c r="J24" s="15">
        <f t="shared" si="9"/>
        <v>13113027</v>
      </c>
      <c r="K24" s="5"/>
      <c r="L24" s="5"/>
      <c r="M24" s="5"/>
    </row>
    <row r="25" spans="1:13" ht="13.8" x14ac:dyDescent="0.25">
      <c r="A25" s="6"/>
      <c r="B25" s="112"/>
      <c r="C25" s="69" t="s">
        <v>9</v>
      </c>
      <c r="D25" s="72">
        <v>3</v>
      </c>
      <c r="E25" s="73">
        <v>4180070</v>
      </c>
      <c r="F25" s="71">
        <f t="shared" si="6"/>
        <v>25080420</v>
      </c>
      <c r="G25" s="11"/>
      <c r="H25" s="15" t="str">
        <f t="shared" si="0"/>
        <v>Auxiliar de Enfermería</v>
      </c>
      <c r="I25" s="15">
        <f t="shared" ref="I25:J25" si="10">ROUND(($E$25*$D$25)*$F$10,0)</f>
        <v>12540210</v>
      </c>
      <c r="J25" s="15">
        <f t="shared" si="10"/>
        <v>12540210</v>
      </c>
      <c r="K25" s="5"/>
      <c r="L25" s="5"/>
      <c r="M25" s="5"/>
    </row>
    <row r="26" spans="1:13" ht="13.8" x14ac:dyDescent="0.25">
      <c r="A26" s="6"/>
      <c r="B26" s="112"/>
      <c r="C26" s="69" t="s">
        <v>46</v>
      </c>
      <c r="D26" s="72">
        <v>3</v>
      </c>
      <c r="E26" s="73">
        <v>2389806</v>
      </c>
      <c r="F26" s="71">
        <f>ROUND((((D26*E26)*$F$9)*$F$10),0)</f>
        <v>14338836</v>
      </c>
      <c r="G26" s="11"/>
      <c r="H26" s="15" t="str">
        <f t="shared" si="0"/>
        <v>Gestores Comunitarios</v>
      </c>
      <c r="I26" s="15">
        <f t="shared" ref="I26:J26" si="11">ROUND(($E$26*$D$26)*$F$10,0)</f>
        <v>7169418</v>
      </c>
      <c r="J26" s="15">
        <f t="shared" si="11"/>
        <v>7169418</v>
      </c>
      <c r="K26" s="5"/>
      <c r="L26" s="5"/>
      <c r="M26" s="5"/>
    </row>
    <row r="27" spans="1:13" ht="13.8" x14ac:dyDescent="0.25">
      <c r="A27" s="6"/>
      <c r="B27" s="112"/>
      <c r="C27" s="114" t="s">
        <v>47</v>
      </c>
      <c r="D27" s="115"/>
      <c r="E27" s="116"/>
      <c r="F27" s="74">
        <f>ROUND(SUM(F19:F26),0)</f>
        <v>119759564</v>
      </c>
      <c r="G27" s="11"/>
      <c r="H27" s="15" t="str">
        <f t="shared" si="0"/>
        <v>SUBTOTAL TALENTO HUMANO</v>
      </c>
      <c r="I27" s="19">
        <f>ROUND(SUM(I19:I26),0)</f>
        <v>59879782</v>
      </c>
      <c r="J27" s="19">
        <f t="shared" ref="J27" si="12">SUM(J19:J26)</f>
        <v>59879782</v>
      </c>
      <c r="K27" s="5"/>
      <c r="L27" s="5"/>
      <c r="M27" s="5"/>
    </row>
    <row r="28" spans="1:13" ht="13.8" x14ac:dyDescent="0.25">
      <c r="A28" s="6"/>
      <c r="B28" s="112"/>
      <c r="C28" s="69" t="s">
        <v>48</v>
      </c>
      <c r="D28" s="75">
        <v>1</v>
      </c>
      <c r="E28" s="76">
        <v>4716261</v>
      </c>
      <c r="F28" s="71">
        <f>ROUND(($F$10*$E$28)*$F$9,0)</f>
        <v>9432522</v>
      </c>
      <c r="G28" s="11"/>
      <c r="H28" s="15" t="str">
        <f t="shared" si="0"/>
        <v>Transporte</v>
      </c>
      <c r="I28" s="65">
        <f>ROUNDDOWN($E$28*$F$10,0)</f>
        <v>4716261</v>
      </c>
      <c r="J28" s="15">
        <f>ROUND($E$28*$F$10,0)</f>
        <v>4716261</v>
      </c>
      <c r="K28" s="5"/>
      <c r="L28" s="5"/>
      <c r="M28" s="5"/>
    </row>
    <row r="29" spans="1:13" ht="13.8" x14ac:dyDescent="0.25">
      <c r="A29" s="6"/>
      <c r="B29" s="112"/>
      <c r="C29" s="114" t="s">
        <v>49</v>
      </c>
      <c r="D29" s="115"/>
      <c r="E29" s="116"/>
      <c r="F29" s="77">
        <f>SUM(F28)</f>
        <v>9432522</v>
      </c>
      <c r="G29" s="11"/>
      <c r="H29" s="15" t="str">
        <f t="shared" si="0"/>
        <v>SUBTOTAL TRANSPORTE</v>
      </c>
      <c r="I29" s="19">
        <f>I28</f>
        <v>4716261</v>
      </c>
      <c r="J29" s="19">
        <f t="shared" ref="J29" si="13">J28</f>
        <v>4716261</v>
      </c>
      <c r="K29" s="5"/>
      <c r="L29" s="5"/>
      <c r="M29" s="5"/>
    </row>
    <row r="30" spans="1:13" ht="13.8" x14ac:dyDescent="0.25">
      <c r="A30" s="6"/>
      <c r="B30" s="113"/>
      <c r="C30" s="78" t="s">
        <v>10</v>
      </c>
      <c r="D30" s="79"/>
      <c r="E30" s="78"/>
      <c r="F30" s="74">
        <f>F27+F29</f>
        <v>129192086</v>
      </c>
      <c r="G30" s="11"/>
      <c r="H30" s="39" t="str">
        <f t="shared" si="0"/>
        <v>SUBTOTAL COSTOS FIJOS</v>
      </c>
      <c r="I30" s="38">
        <f>ROUNDDOWN(I27+I29,0)</f>
        <v>64596043</v>
      </c>
      <c r="J30" s="38">
        <f t="shared" ref="J30" si="14">J27+J29</f>
        <v>64596043</v>
      </c>
      <c r="K30" s="5"/>
      <c r="L30" s="5"/>
      <c r="M30" s="5"/>
    </row>
    <row r="31" spans="1:13" ht="16.5" customHeight="1" x14ac:dyDescent="0.25">
      <c r="A31" s="6"/>
      <c r="B31" s="98" t="s">
        <v>50</v>
      </c>
      <c r="C31" s="69" t="s">
        <v>51</v>
      </c>
      <c r="D31" s="70">
        <v>1</v>
      </c>
      <c r="E31" s="16">
        <v>3007624</v>
      </c>
      <c r="F31" s="71">
        <f>E31*$F$10</f>
        <v>3007624</v>
      </c>
      <c r="G31" s="11"/>
      <c r="H31" s="15" t="str">
        <f>C31</f>
        <v>Reposición de dotación</v>
      </c>
      <c r="I31" s="80">
        <f>F31</f>
        <v>3007624</v>
      </c>
      <c r="J31" s="5"/>
      <c r="K31" s="5"/>
      <c r="L31" s="5"/>
      <c r="M31" s="5"/>
    </row>
    <row r="32" spans="1:13" ht="13.8" x14ac:dyDescent="0.25">
      <c r="A32" s="6"/>
      <c r="B32" s="98"/>
      <c r="C32" s="81" t="s">
        <v>52</v>
      </c>
      <c r="D32" s="70">
        <v>1</v>
      </c>
      <c r="E32" s="16">
        <v>28719732</v>
      </c>
      <c r="F32" s="71">
        <f>E32*$F$10</f>
        <v>28719732</v>
      </c>
      <c r="G32" s="11"/>
      <c r="H32" s="15" t="str">
        <f>C32</f>
        <v xml:space="preserve">Elementos entregables para la dinamización del DHAA </v>
      </c>
      <c r="I32" s="80">
        <f>F32</f>
        <v>28719732</v>
      </c>
      <c r="J32" s="5"/>
      <c r="K32" s="5"/>
      <c r="L32" s="5"/>
      <c r="M32" s="5"/>
    </row>
    <row r="33" spans="1:13" ht="16.5" customHeight="1" x14ac:dyDescent="0.25">
      <c r="A33" s="6"/>
      <c r="B33" s="98"/>
      <c r="C33" s="99" t="s">
        <v>53</v>
      </c>
      <c r="D33" s="100"/>
      <c r="E33" s="76">
        <v>102462</v>
      </c>
      <c r="F33" s="82">
        <f>ROUND((E33*$F$9)*$F$10,0)</f>
        <v>204924</v>
      </c>
      <c r="G33" s="11"/>
      <c r="H33" s="15" t="str">
        <f t="shared" si="0"/>
        <v>Elementos de Aseo - Talento Humano</v>
      </c>
      <c r="I33" s="83">
        <f t="shared" ref="I33:J33" si="15">ROUND($E$33*$F$10,0)</f>
        <v>102462</v>
      </c>
      <c r="J33" s="84">
        <f t="shared" si="15"/>
        <v>102462</v>
      </c>
      <c r="K33" s="5"/>
      <c r="L33" s="5"/>
      <c r="M33" s="5"/>
    </row>
    <row r="34" spans="1:13" ht="13.8" x14ac:dyDescent="0.25">
      <c r="A34" s="6"/>
      <c r="B34" s="98"/>
      <c r="C34" s="101" t="s">
        <v>54</v>
      </c>
      <c r="D34" s="102"/>
      <c r="E34" s="16">
        <v>1441145</v>
      </c>
      <c r="F34" s="82">
        <f>ROUND((E34*$F$9)*$F$10,0)</f>
        <v>2882290</v>
      </c>
      <c r="G34" s="11"/>
      <c r="H34" s="15" t="str">
        <f t="shared" si="0"/>
        <v>Papeleria</v>
      </c>
      <c r="I34" s="83">
        <f t="shared" ref="I34:J34" si="16">ROUND($E$34*$F$10,0)</f>
        <v>1441145</v>
      </c>
      <c r="J34" s="84">
        <f t="shared" si="16"/>
        <v>1441145</v>
      </c>
      <c r="K34" s="5"/>
      <c r="L34" s="5"/>
      <c r="M34" s="5"/>
    </row>
    <row r="35" spans="1:13" ht="13.8" x14ac:dyDescent="0.25">
      <c r="A35" s="6"/>
      <c r="B35" s="98"/>
      <c r="C35" s="99" t="s">
        <v>55</v>
      </c>
      <c r="D35" s="100"/>
      <c r="E35" s="16">
        <v>314400</v>
      </c>
      <c r="F35" s="82">
        <f t="shared" ref="F35" si="17">ROUND((E35*$F$9)*$F$10,0)</f>
        <v>628800</v>
      </c>
      <c r="G35" s="11"/>
      <c r="H35" s="15" t="str">
        <f t="shared" si="0"/>
        <v>Comunicaciones</v>
      </c>
      <c r="I35" s="83">
        <f t="shared" ref="I35:J35" si="18">ROUND($E$35*$F$10,0)</f>
        <v>314400</v>
      </c>
      <c r="J35" s="84">
        <f t="shared" si="18"/>
        <v>314400</v>
      </c>
      <c r="K35" s="5"/>
      <c r="L35" s="5"/>
      <c r="M35" s="5"/>
    </row>
    <row r="36" spans="1:13" ht="13.8" x14ac:dyDescent="0.25">
      <c r="A36" s="6"/>
      <c r="B36" s="98"/>
      <c r="C36" s="103" t="s">
        <v>56</v>
      </c>
      <c r="D36" s="104"/>
      <c r="E36" s="16">
        <v>1137566</v>
      </c>
      <c r="F36" s="82">
        <f>ROUND((E36*F9)*$F$10,0)</f>
        <v>2275132</v>
      </c>
      <c r="G36" s="11"/>
      <c r="H36" s="15" t="str">
        <f t="shared" si="0"/>
        <v xml:space="preserve"> Material para fortalecimiento  Vigilancia Basada en Comunidad - VBC</v>
      </c>
      <c r="I36" s="83">
        <v>1137566</v>
      </c>
      <c r="J36" s="84">
        <f>ROUND($E$36*$F$10,0)</f>
        <v>1137566</v>
      </c>
      <c r="K36" s="5"/>
      <c r="L36" s="5"/>
      <c r="M36" s="5"/>
    </row>
    <row r="37" spans="1:13" ht="13.8" x14ac:dyDescent="0.25">
      <c r="A37" s="6"/>
      <c r="B37" s="98"/>
      <c r="C37" s="78" t="s">
        <v>11</v>
      </c>
      <c r="D37" s="79"/>
      <c r="E37" s="78"/>
      <c r="F37" s="74">
        <f>SUM(F31:F36)</f>
        <v>37718502</v>
      </c>
      <c r="G37" s="11"/>
      <c r="H37" s="39" t="str">
        <f t="shared" si="0"/>
        <v>SUBTOTAL COSTOS INDIRECTOS</v>
      </c>
      <c r="I37" s="38">
        <f>ROUNDDOWN(SUM(I31:I36),0)</f>
        <v>34722929</v>
      </c>
      <c r="J37" s="38">
        <f t="shared" ref="J37" si="19">SUM(J31:J36)</f>
        <v>2995573</v>
      </c>
      <c r="K37" s="5"/>
      <c r="L37" s="5"/>
      <c r="M37" s="5"/>
    </row>
    <row r="38" spans="1:13" ht="13.8" x14ac:dyDescent="0.25">
      <c r="A38" s="6"/>
      <c r="B38" s="20"/>
      <c r="C38" s="17" t="s">
        <v>12</v>
      </c>
      <c r="D38" s="105">
        <v>8.2400000000000001E-2</v>
      </c>
      <c r="E38" s="106"/>
      <c r="F38" s="18">
        <f>ROUND(((F18+F27+F29+F37)*$D$38),0)</f>
        <v>39501927</v>
      </c>
      <c r="G38" s="11"/>
      <c r="H38" s="15" t="str">
        <f t="shared" si="0"/>
        <v>Gastos operacionales</v>
      </c>
      <c r="I38" s="19">
        <f>ROUNDDOWN(((I18+I27+I29+I37)*$D$38),0)</f>
        <v>21058130</v>
      </c>
      <c r="J38" s="19">
        <f t="shared" ref="J38" si="20">ROUNDUP(((J18+J27+J29+J37)*$D$38),0)</f>
        <v>18443797</v>
      </c>
      <c r="K38" s="5"/>
      <c r="L38" s="5"/>
      <c r="M38" s="5"/>
    </row>
    <row r="39" spans="1:13" ht="13.8" x14ac:dyDescent="0.25">
      <c r="A39" s="6"/>
      <c r="B39" s="20"/>
      <c r="C39" s="21"/>
      <c r="D39" s="22"/>
      <c r="E39" s="22"/>
      <c r="F39" s="23"/>
      <c r="G39" s="11"/>
      <c r="H39" s="5">
        <f t="shared" si="0"/>
        <v>0</v>
      </c>
      <c r="I39" s="5"/>
      <c r="J39" s="5"/>
      <c r="K39" s="5"/>
      <c r="L39" s="5"/>
      <c r="M39" s="5"/>
    </row>
    <row r="40" spans="1:13" ht="13.8" x14ac:dyDescent="0.25">
      <c r="A40" s="6"/>
      <c r="B40" s="24"/>
      <c r="C40" s="25"/>
      <c r="D40" s="25"/>
      <c r="E40" s="26"/>
      <c r="F40" s="26"/>
      <c r="G40" s="11"/>
      <c r="H40" s="5"/>
      <c r="I40" s="5"/>
      <c r="J40" s="5"/>
      <c r="K40" s="5"/>
      <c r="L40" s="5"/>
      <c r="M40" s="5"/>
    </row>
    <row r="41" spans="1:13" ht="13.8" x14ac:dyDescent="0.25">
      <c r="A41" s="6"/>
      <c r="B41" s="24"/>
      <c r="C41" s="96" t="s">
        <v>8</v>
      </c>
      <c r="D41" s="97"/>
      <c r="E41" s="85" t="s">
        <v>7</v>
      </c>
      <c r="F41" s="85"/>
      <c r="G41" s="11"/>
      <c r="H41" s="59" t="s">
        <v>8</v>
      </c>
      <c r="I41" s="2" t="s">
        <v>27</v>
      </c>
      <c r="J41" s="2" t="s">
        <v>28</v>
      </c>
      <c r="K41" s="5"/>
      <c r="L41" s="5"/>
      <c r="M41" s="5"/>
    </row>
    <row r="42" spans="1:13" ht="13.8" x14ac:dyDescent="0.25">
      <c r="A42" s="6"/>
      <c r="B42" s="24"/>
      <c r="C42" s="92" t="s">
        <v>57</v>
      </c>
      <c r="D42" s="93"/>
      <c r="E42" s="94">
        <f>F18</f>
        <v>312481728</v>
      </c>
      <c r="F42" s="94"/>
      <c r="G42" s="11"/>
      <c r="H42" s="18" t="s">
        <v>57</v>
      </c>
      <c r="I42" s="18">
        <f t="shared" ref="I42:J42" si="21">I18</f>
        <v>156240864</v>
      </c>
      <c r="J42" s="18">
        <f t="shared" si="21"/>
        <v>156240864</v>
      </c>
      <c r="K42" s="5"/>
      <c r="L42" s="5"/>
      <c r="M42" s="5"/>
    </row>
    <row r="43" spans="1:13" ht="13.8" x14ac:dyDescent="0.25">
      <c r="A43" s="6"/>
      <c r="B43" s="24"/>
      <c r="C43" s="92" t="s">
        <v>13</v>
      </c>
      <c r="D43" s="93"/>
      <c r="E43" s="94">
        <f>F30</f>
        <v>129192086</v>
      </c>
      <c r="F43" s="94"/>
      <c r="G43" s="11"/>
      <c r="H43" s="18" t="s">
        <v>13</v>
      </c>
      <c r="I43" s="18">
        <f>I30</f>
        <v>64596043</v>
      </c>
      <c r="J43" s="18">
        <f t="shared" ref="J43" si="22">J30</f>
        <v>64596043</v>
      </c>
      <c r="K43" s="5"/>
      <c r="L43" s="5"/>
      <c r="M43" s="5"/>
    </row>
    <row r="44" spans="1:13" ht="13.8" x14ac:dyDescent="0.25">
      <c r="A44" s="6"/>
      <c r="B44" s="7"/>
      <c r="C44" s="92" t="s">
        <v>14</v>
      </c>
      <c r="D44" s="93"/>
      <c r="E44" s="94">
        <f>F37</f>
        <v>37718502</v>
      </c>
      <c r="F44" s="94"/>
      <c r="G44" s="11"/>
      <c r="H44" s="18" t="str">
        <f>C44</f>
        <v>TOTAL COSTOS INDIRECTOS</v>
      </c>
      <c r="I44" s="18">
        <f>I37</f>
        <v>34722929</v>
      </c>
      <c r="J44" s="18">
        <f t="shared" ref="J44:J45" si="23">J37</f>
        <v>2995573</v>
      </c>
      <c r="K44" s="5"/>
      <c r="L44" s="5"/>
      <c r="M44" s="5"/>
    </row>
    <row r="45" spans="1:13" ht="13.8" x14ac:dyDescent="0.25">
      <c r="A45" s="6"/>
      <c r="B45" s="7"/>
      <c r="C45" s="92" t="s">
        <v>15</v>
      </c>
      <c r="D45" s="93"/>
      <c r="E45" s="94">
        <f>F38</f>
        <v>39501927</v>
      </c>
      <c r="F45" s="94"/>
      <c r="G45" s="27"/>
      <c r="H45" s="18" t="s">
        <v>15</v>
      </c>
      <c r="I45" s="18">
        <f>I38</f>
        <v>21058130</v>
      </c>
      <c r="J45" s="18">
        <f t="shared" si="23"/>
        <v>18443797</v>
      </c>
      <c r="K45" s="5"/>
      <c r="L45" s="5"/>
      <c r="M45" s="5"/>
    </row>
    <row r="46" spans="1:13" ht="13.8" x14ac:dyDescent="0.25">
      <c r="A46" s="6"/>
      <c r="B46" s="7"/>
      <c r="C46" s="95" t="s">
        <v>16</v>
      </c>
      <c r="D46" s="95"/>
      <c r="E46" s="94">
        <f>ROUND(SUM(E42:F45)*0.004,0)</f>
        <v>2075577</v>
      </c>
      <c r="F46" s="94"/>
      <c r="G46" s="27"/>
      <c r="H46" s="18" t="s">
        <v>16</v>
      </c>
      <c r="I46" s="18">
        <f>ROUNDUP(SUM(I42:I45)*0.004,0)</f>
        <v>1106472</v>
      </c>
      <c r="J46" s="18">
        <f t="shared" ref="J46" si="24">ROUND(SUM(J42:J45)*0.004,0)</f>
        <v>969105</v>
      </c>
      <c r="K46" s="5"/>
      <c r="L46" s="5"/>
      <c r="M46" s="5"/>
    </row>
    <row r="47" spans="1:13" ht="13.8" x14ac:dyDescent="0.25">
      <c r="A47" s="6"/>
      <c r="B47" s="7"/>
      <c r="C47" s="4"/>
      <c r="D47" s="4"/>
      <c r="E47" s="4"/>
      <c r="F47" s="4"/>
      <c r="G47" s="11"/>
      <c r="H47" s="28"/>
      <c r="I47" s="28"/>
      <c r="J47" s="28"/>
      <c r="K47" s="5"/>
      <c r="L47" s="5"/>
      <c r="M47" s="5"/>
    </row>
    <row r="48" spans="1:13" ht="27.75" customHeight="1" x14ac:dyDescent="0.25">
      <c r="A48" s="6"/>
      <c r="B48" s="7"/>
      <c r="C48" s="4"/>
      <c r="D48" s="4"/>
      <c r="E48" s="85" t="s">
        <v>7</v>
      </c>
      <c r="F48" s="85"/>
      <c r="G48" s="11"/>
      <c r="H48" s="59" t="s">
        <v>17</v>
      </c>
      <c r="I48" s="2" t="s">
        <v>27</v>
      </c>
      <c r="J48" s="2" t="s">
        <v>28</v>
      </c>
      <c r="K48" s="5"/>
      <c r="L48" s="5"/>
      <c r="M48" s="5"/>
    </row>
    <row r="49" spans="1:13" ht="28.5" customHeight="1" x14ac:dyDescent="0.25">
      <c r="A49" s="6"/>
      <c r="B49" s="7"/>
      <c r="C49" s="86" t="s">
        <v>58</v>
      </c>
      <c r="D49" s="87"/>
      <c r="E49" s="88">
        <f>ROUND(SUM(E42:F46),0)</f>
        <v>520969820</v>
      </c>
      <c r="F49" s="89"/>
      <c r="G49" s="11"/>
      <c r="H49" s="35" t="s">
        <v>18</v>
      </c>
      <c r="I49" s="35">
        <f>ROUND(SUM(I42:I46),0)</f>
        <v>277724438</v>
      </c>
      <c r="J49" s="35">
        <f t="shared" ref="J49" si="25">ROUND(SUM(J42:J46),0)</f>
        <v>243245382</v>
      </c>
      <c r="K49" s="5"/>
      <c r="L49" s="5"/>
      <c r="M49" s="5"/>
    </row>
    <row r="50" spans="1:13" ht="13.8" x14ac:dyDescent="0.25">
      <c r="A50" s="6"/>
      <c r="B50" s="29"/>
      <c r="C50" s="29"/>
      <c r="D50" s="29"/>
      <c r="E50" s="29"/>
      <c r="F50" s="29"/>
      <c r="G50" s="29"/>
      <c r="H50" s="29"/>
      <c r="I50" s="57"/>
      <c r="J50" s="57"/>
      <c r="K50" s="29"/>
      <c r="L50" s="29"/>
      <c r="M50" s="5"/>
    </row>
    <row r="51" spans="1:13" ht="13.8" x14ac:dyDescent="0.25">
      <c r="A51" s="6"/>
      <c r="B51" s="29"/>
      <c r="C51" s="29"/>
      <c r="D51" s="29"/>
      <c r="E51" s="29"/>
      <c r="F51" s="29"/>
      <c r="G51" s="29"/>
      <c r="H51" s="29"/>
      <c r="I51" s="57"/>
      <c r="J51" s="29"/>
      <c r="K51" s="29"/>
      <c r="L51" s="29"/>
      <c r="M51" s="5"/>
    </row>
    <row r="52" spans="1:13" ht="141" customHeight="1" x14ac:dyDescent="0.25">
      <c r="A52" s="90" t="s">
        <v>59</v>
      </c>
      <c r="B52" s="91"/>
      <c r="C52" s="91"/>
      <c r="D52" s="91"/>
      <c r="E52" s="91"/>
      <c r="F52" s="91"/>
      <c r="G52" s="29"/>
      <c r="H52" s="29"/>
      <c r="I52" s="57"/>
      <c r="J52" s="29"/>
      <c r="K52" s="29"/>
      <c r="L52" s="29"/>
      <c r="M52" s="5"/>
    </row>
    <row r="53" spans="1:13" ht="13.8" x14ac:dyDescent="0.25">
      <c r="A53" s="6"/>
      <c r="B53" s="25" t="s">
        <v>19</v>
      </c>
      <c r="C53" s="29"/>
      <c r="D53" s="29"/>
      <c r="E53" s="29"/>
      <c r="F53" s="29"/>
      <c r="G53" s="29"/>
      <c r="H53" s="29"/>
      <c r="I53" s="29"/>
      <c r="J53" s="29"/>
      <c r="K53" s="29"/>
      <c r="L53" s="29"/>
      <c r="M53" s="5"/>
    </row>
    <row r="54" spans="1:13" ht="13.8" x14ac:dyDescent="0.25">
      <c r="A54" s="6"/>
      <c r="B54" s="7"/>
      <c r="C54" s="4"/>
      <c r="D54" s="4"/>
      <c r="E54" s="4"/>
      <c r="F54" s="23"/>
      <c r="G54" s="23"/>
      <c r="H54" s="23"/>
      <c r="I54" s="23"/>
      <c r="J54" s="23"/>
      <c r="K54" s="23"/>
      <c r="L54" s="23"/>
      <c r="M54" s="5"/>
    </row>
    <row r="55" spans="1:13" ht="13.8" x14ac:dyDescent="0.25">
      <c r="A55" s="6"/>
      <c r="B55" s="7"/>
      <c r="C55" s="30"/>
      <c r="D55" s="7"/>
      <c r="E55" s="31"/>
      <c r="F55" s="7"/>
      <c r="G55" s="7"/>
      <c r="H55" s="7"/>
      <c r="I55" s="7"/>
      <c r="J55" s="7"/>
      <c r="K55" s="7"/>
      <c r="L55" s="7"/>
    </row>
    <row r="56" spans="1:13" ht="13.8" x14ac:dyDescent="0.25">
      <c r="A56" s="32"/>
      <c r="B56" s="33"/>
      <c r="C56" s="30"/>
      <c r="D56" s="33"/>
      <c r="E56" s="31"/>
      <c r="F56" s="7"/>
      <c r="G56" s="33"/>
      <c r="H56" s="33"/>
      <c r="I56" s="33"/>
      <c r="J56" s="7"/>
      <c r="K56" s="7"/>
      <c r="L56" s="7"/>
    </row>
    <row r="57" spans="1:13" ht="13.8" x14ac:dyDescent="0.25">
      <c r="A57" s="32"/>
      <c r="B57" s="33"/>
      <c r="C57" s="7"/>
      <c r="D57" s="33"/>
      <c r="E57" s="25"/>
      <c r="F57" s="7"/>
      <c r="G57" s="33"/>
      <c r="H57" s="33"/>
      <c r="I57" s="33"/>
      <c r="J57" s="7"/>
      <c r="K57" s="7"/>
      <c r="L57" s="7"/>
    </row>
    <row r="58" spans="1:13" ht="13.8" x14ac:dyDescent="0.25">
      <c r="A58" s="32"/>
      <c r="B58" s="33"/>
      <c r="C58" s="7"/>
      <c r="D58" s="33"/>
      <c r="E58" s="25"/>
      <c r="F58" s="7"/>
      <c r="G58" s="33"/>
      <c r="H58" s="33"/>
      <c r="I58" s="33"/>
      <c r="J58" s="7"/>
      <c r="K58" s="7"/>
      <c r="L58" s="7"/>
    </row>
    <row r="59" spans="1:13" ht="13.8" x14ac:dyDescent="0.25">
      <c r="A59" s="32"/>
      <c r="B59" s="33"/>
      <c r="C59" s="7"/>
      <c r="D59" s="33"/>
      <c r="E59" s="25"/>
      <c r="F59" s="7"/>
      <c r="G59" s="33"/>
      <c r="H59" s="33"/>
      <c r="I59" s="33"/>
      <c r="J59" s="7"/>
      <c r="K59" s="7"/>
      <c r="L59" s="7"/>
    </row>
    <row r="60" spans="1:13" ht="13.8" x14ac:dyDescent="0.25">
      <c r="A60" s="32"/>
      <c r="B60" s="7"/>
      <c r="C60" s="7"/>
      <c r="D60" s="7"/>
      <c r="E60" s="7"/>
      <c r="F60" s="7"/>
      <c r="G60" s="7"/>
      <c r="H60" s="7"/>
      <c r="I60" s="7"/>
      <c r="J60" s="7"/>
      <c r="K60" s="7"/>
      <c r="L60" s="7"/>
    </row>
  </sheetData>
  <mergeCells count="30">
    <mergeCell ref="B16:B18"/>
    <mergeCell ref="B19:B30"/>
    <mergeCell ref="C27:E27"/>
    <mergeCell ref="C29:E29"/>
    <mergeCell ref="D38:E38"/>
    <mergeCell ref="D2:I3"/>
    <mergeCell ref="D5:I5"/>
    <mergeCell ref="E8:F8"/>
    <mergeCell ref="E14:F14"/>
    <mergeCell ref="B31:B37"/>
    <mergeCell ref="C33:D33"/>
    <mergeCell ref="C34:D34"/>
    <mergeCell ref="C35:D35"/>
    <mergeCell ref="C36:D36"/>
    <mergeCell ref="C41:D41"/>
    <mergeCell ref="E41:F41"/>
    <mergeCell ref="C42:D42"/>
    <mergeCell ref="E42:F42"/>
    <mergeCell ref="C43:D43"/>
    <mergeCell ref="E43:F43"/>
    <mergeCell ref="E48:F48"/>
    <mergeCell ref="C49:D49"/>
    <mergeCell ref="E49:F49"/>
    <mergeCell ref="A52:F52"/>
    <mergeCell ref="C44:D44"/>
    <mergeCell ref="E44:F44"/>
    <mergeCell ref="C45:D45"/>
    <mergeCell ref="E45:F45"/>
    <mergeCell ref="C46:D46"/>
    <mergeCell ref="E46:F46"/>
  </mergeCells>
  <conditionalFormatting sqref="C15:F15 H19:J29">
    <cfRule type="containsText" dxfId="9" priority="4" operator="containsText" text="total">
      <formula>NOT(ISERROR(SEARCH("total",C15)))</formula>
    </cfRule>
  </conditionalFormatting>
  <conditionalFormatting sqref="C18:F18">
    <cfRule type="containsText" dxfId="8" priority="3" operator="containsText" text="total">
      <formula>NOT(ISERROR(SEARCH("total",C18)))</formula>
    </cfRule>
  </conditionalFormatting>
  <conditionalFormatting sqref="H15:J17 I18:J18 I30:J30 H31:J36 I37:J37 H38:J38">
    <cfRule type="containsText" dxfId="7" priority="6" operator="containsText" text="total">
      <formula>NOT(ISERROR(SEARCH("total",H15)))</formula>
    </cfRule>
  </conditionalFormatting>
  <conditionalFormatting sqref="H47:J47">
    <cfRule type="containsText" dxfId="6" priority="5" operator="containsText" text="total">
      <formula>NOT(ISERROR(SEARCH("total",H47)))</formula>
    </cfRule>
  </conditionalFormatting>
  <conditionalFormatting sqref="I41:J41">
    <cfRule type="containsText" dxfId="5" priority="2" operator="containsText" text="total">
      <formula>NOT(ISERROR(SEARCH("total",I41)))</formula>
    </cfRule>
  </conditionalFormatting>
  <conditionalFormatting sqref="I48:J48">
    <cfRule type="containsText" dxfId="4" priority="1" operator="containsText" text="total">
      <formula>NOT(ISERROR(SEARCH("total",I48)))</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E3EAE-47BE-481D-8752-5344D4252684}">
  <sheetPr>
    <tabColor theme="5" tint="-0.249977111117893"/>
  </sheetPr>
  <dimension ref="A1:Q46"/>
  <sheetViews>
    <sheetView tabSelected="1" view="pageBreakPreview" topLeftCell="C13" zoomScale="90" zoomScaleNormal="100" zoomScaleSheetLayoutView="90" workbookViewId="0">
      <selection activeCell="G37" sqref="G37"/>
    </sheetView>
  </sheetViews>
  <sheetFormatPr baseColWidth="10" defaultColWidth="11.44140625" defaultRowHeight="13.8" x14ac:dyDescent="0.25"/>
  <cols>
    <col min="1" max="1" width="11.44140625" style="1"/>
    <col min="2" max="2" width="16.6640625" style="1" customWidth="1"/>
    <col min="3" max="3" width="55" style="1" customWidth="1"/>
    <col min="4" max="4" width="11.5546875" style="1" bestFit="1" customWidth="1"/>
    <col min="5" max="5" width="24" style="1" bestFit="1" customWidth="1"/>
    <col min="6" max="6" width="26.5546875" style="1" bestFit="1" customWidth="1"/>
    <col min="7" max="7" width="12.33203125" style="1" bestFit="1" customWidth="1"/>
    <col min="8" max="8" width="49" style="1" bestFit="1" customWidth="1"/>
    <col min="9" max="9" width="22" style="1" bestFit="1" customWidth="1"/>
    <col min="10" max="10" width="13.44140625" style="1" bestFit="1" customWidth="1"/>
    <col min="11" max="16384" width="11.44140625" style="1"/>
  </cols>
  <sheetData>
    <row r="1" spans="1:17" x14ac:dyDescent="0.25">
      <c r="A1" s="3"/>
      <c r="B1" s="4"/>
      <c r="C1" s="4"/>
      <c r="D1" s="4"/>
      <c r="E1" s="4"/>
      <c r="F1" s="4"/>
      <c r="G1" s="4"/>
      <c r="H1" s="4"/>
      <c r="I1" s="4"/>
      <c r="J1" s="4"/>
      <c r="K1" s="4"/>
      <c r="L1" s="4"/>
      <c r="M1" s="4"/>
      <c r="N1" s="4"/>
    </row>
    <row r="2" spans="1:17" ht="18" customHeight="1" x14ac:dyDescent="0.25">
      <c r="A2" s="3"/>
      <c r="B2" s="4"/>
      <c r="D2" s="107" t="s">
        <v>0</v>
      </c>
      <c r="E2" s="108"/>
      <c r="F2" s="108"/>
      <c r="G2" s="108"/>
      <c r="H2" s="108"/>
      <c r="I2" s="108"/>
      <c r="J2" s="5"/>
      <c r="K2" s="5"/>
      <c r="L2" s="5"/>
      <c r="M2" s="4"/>
      <c r="N2" s="4"/>
    </row>
    <row r="3" spans="1:17" ht="18" customHeight="1" x14ac:dyDescent="0.25">
      <c r="A3" s="3"/>
      <c r="B3" s="4"/>
      <c r="C3" s="4"/>
      <c r="D3" s="107"/>
      <c r="E3" s="108"/>
      <c r="F3" s="108"/>
      <c r="G3" s="108"/>
      <c r="H3" s="108"/>
      <c r="I3" s="108"/>
      <c r="J3" s="5"/>
      <c r="K3" s="5"/>
      <c r="L3" s="5"/>
      <c r="M3" s="4"/>
      <c r="N3" s="4"/>
    </row>
    <row r="4" spans="1:17" ht="18" customHeight="1" x14ac:dyDescent="0.25">
      <c r="A4" s="3"/>
      <c r="B4" s="4"/>
      <c r="C4" s="4"/>
      <c r="D4" s="4"/>
      <c r="E4" s="4"/>
      <c r="F4" s="4"/>
      <c r="G4" s="4"/>
      <c r="H4" s="4"/>
      <c r="I4" s="5"/>
      <c r="J4" s="5"/>
      <c r="K4" s="5"/>
      <c r="L4" s="5"/>
      <c r="M4" s="4"/>
      <c r="N4" s="4"/>
    </row>
    <row r="5" spans="1:17" ht="30" customHeight="1" x14ac:dyDescent="0.25">
      <c r="A5" s="3"/>
      <c r="B5" s="4"/>
      <c r="C5" s="4"/>
      <c r="D5" s="4"/>
      <c r="E5" s="4"/>
      <c r="F5" s="4"/>
      <c r="G5" s="4"/>
      <c r="H5" s="4"/>
      <c r="I5" s="4"/>
      <c r="J5" s="5"/>
      <c r="K5" s="5"/>
      <c r="L5" s="5"/>
      <c r="M5" s="4"/>
      <c r="N5" s="4"/>
    </row>
    <row r="6" spans="1:17" ht="18" customHeight="1" x14ac:dyDescent="0.25">
      <c r="A6" s="3"/>
      <c r="B6" s="4"/>
      <c r="C6" s="4"/>
      <c r="D6" s="4"/>
      <c r="E6" s="4"/>
      <c r="F6" s="4"/>
      <c r="G6" s="4"/>
      <c r="H6" s="4"/>
      <c r="I6" s="5"/>
      <c r="J6" s="5"/>
      <c r="K6" s="5"/>
      <c r="L6" s="5"/>
      <c r="M6" s="4"/>
      <c r="N6" s="4"/>
    </row>
    <row r="7" spans="1:17" ht="21.75" customHeight="1" x14ac:dyDescent="0.3">
      <c r="A7" s="3"/>
      <c r="B7" s="4"/>
      <c r="C7" s="40" t="s">
        <v>1</v>
      </c>
      <c r="D7" s="37"/>
      <c r="E7" s="37"/>
      <c r="F7" s="37"/>
      <c r="G7" s="4"/>
      <c r="H7" s="4"/>
      <c r="I7" s="4"/>
      <c r="J7" s="4"/>
      <c r="K7" s="4"/>
      <c r="L7" s="4"/>
      <c r="M7" s="4"/>
      <c r="N7" s="4"/>
    </row>
    <row r="8" spans="1:17" ht="21.75" customHeight="1" x14ac:dyDescent="0.3">
      <c r="A8" s="6"/>
      <c r="B8" s="4"/>
      <c r="C8" s="41" t="s">
        <v>32</v>
      </c>
      <c r="D8" s="37"/>
      <c r="E8" s="118" t="s">
        <v>29</v>
      </c>
      <c r="F8" s="118"/>
      <c r="G8" s="5"/>
      <c r="H8" s="5"/>
      <c r="I8" s="5"/>
      <c r="J8" s="4"/>
      <c r="K8" s="5"/>
      <c r="L8" s="5"/>
      <c r="M8" s="5"/>
      <c r="N8" s="4"/>
    </row>
    <row r="9" spans="1:17" ht="22.5" customHeight="1" x14ac:dyDescent="0.3">
      <c r="A9" s="6"/>
      <c r="B9" s="7"/>
      <c r="C9" s="37"/>
      <c r="D9" s="37"/>
      <c r="E9" s="50" t="s">
        <v>2</v>
      </c>
      <c r="F9" s="51">
        <v>2</v>
      </c>
      <c r="G9" s="5"/>
      <c r="H9" s="8"/>
      <c r="I9" s="8"/>
      <c r="J9" s="4"/>
      <c r="K9" s="8"/>
      <c r="L9" s="8"/>
      <c r="M9" s="8"/>
      <c r="N9" s="4"/>
    </row>
    <row r="10" spans="1:17" ht="31.2" x14ac:dyDescent="0.3">
      <c r="A10" s="6"/>
      <c r="B10" s="7"/>
      <c r="C10" s="37"/>
      <c r="D10" s="37"/>
      <c r="E10" s="50" t="s">
        <v>24</v>
      </c>
      <c r="F10" s="51">
        <v>1</v>
      </c>
      <c r="G10" s="42"/>
      <c r="H10" s="133"/>
      <c r="I10" s="5"/>
      <c r="J10" s="5"/>
      <c r="K10" s="5"/>
      <c r="L10" s="5"/>
      <c r="M10" s="5"/>
      <c r="N10" s="4"/>
      <c r="O10" s="5"/>
      <c r="P10" s="5"/>
      <c r="Q10" s="5"/>
    </row>
    <row r="11" spans="1:17" ht="15.6" x14ac:dyDescent="0.25">
      <c r="A11" s="6"/>
      <c r="B11" s="7"/>
      <c r="C11" s="36"/>
      <c r="D11" s="9"/>
      <c r="E11" s="50" t="s">
        <v>3</v>
      </c>
      <c r="F11" s="51">
        <f>20*F10</f>
        <v>20</v>
      </c>
      <c r="G11" s="10"/>
      <c r="H11" s="5"/>
      <c r="I11" s="5"/>
      <c r="J11" s="5"/>
      <c r="K11" s="5"/>
      <c r="L11" s="5"/>
      <c r="M11" s="5"/>
      <c r="N11" s="4"/>
      <c r="O11" s="5"/>
      <c r="P11" s="5"/>
      <c r="Q11" s="5"/>
    </row>
    <row r="12" spans="1:17" x14ac:dyDescent="0.25">
      <c r="A12" s="6"/>
      <c r="B12" s="7"/>
      <c r="C12" s="36"/>
      <c r="D12" s="9"/>
      <c r="E12" s="10"/>
      <c r="F12" s="10"/>
      <c r="G12" s="10"/>
      <c r="H12" s="56"/>
      <c r="I12" s="5"/>
      <c r="J12" s="5"/>
      <c r="K12" s="5"/>
      <c r="L12" s="5"/>
      <c r="M12" s="5"/>
      <c r="N12" s="4"/>
      <c r="O12" s="5"/>
      <c r="P12" s="5"/>
      <c r="Q12" s="5"/>
    </row>
    <row r="13" spans="1:17" ht="27" customHeight="1" x14ac:dyDescent="0.25">
      <c r="A13" s="6"/>
      <c r="B13" s="7"/>
      <c r="C13" s="7"/>
      <c r="D13" s="7"/>
      <c r="E13" s="110">
        <v>2026</v>
      </c>
      <c r="F13" s="111"/>
      <c r="G13" s="5"/>
      <c r="H13" s="5"/>
      <c r="I13" s="4"/>
      <c r="J13" s="4"/>
      <c r="K13" s="4"/>
      <c r="L13" s="4"/>
      <c r="M13" s="4"/>
      <c r="N13" s="4"/>
    </row>
    <row r="14" spans="1:17" ht="21.75" customHeight="1" thickBot="1" x14ac:dyDescent="0.3">
      <c r="A14" s="6"/>
      <c r="B14" s="12"/>
      <c r="C14" s="13" t="s">
        <v>4</v>
      </c>
      <c r="D14" s="13" t="s">
        <v>5</v>
      </c>
      <c r="E14" s="13" t="s">
        <v>6</v>
      </c>
      <c r="F14" s="14" t="s">
        <v>7</v>
      </c>
      <c r="G14" s="11"/>
      <c r="H14" s="2" t="s">
        <v>8</v>
      </c>
      <c r="I14" s="2" t="s">
        <v>27</v>
      </c>
      <c r="J14" s="2" t="s">
        <v>28</v>
      </c>
      <c r="K14" s="5"/>
      <c r="L14" s="5"/>
      <c r="M14" s="5"/>
      <c r="N14" s="5"/>
    </row>
    <row r="15" spans="1:17" ht="14.4" thickBot="1" x14ac:dyDescent="0.3">
      <c r="A15" s="119" t="s">
        <v>30</v>
      </c>
      <c r="B15" s="128" t="s">
        <v>25</v>
      </c>
      <c r="C15" s="44" t="s">
        <v>9</v>
      </c>
      <c r="D15" s="45">
        <v>6</v>
      </c>
      <c r="E15" s="46">
        <v>4180070.85</v>
      </c>
      <c r="F15" s="47">
        <f>ROUND((((D15*E15)*$F$9)*$F$10),0)</f>
        <v>50160850</v>
      </c>
      <c r="G15" s="11"/>
      <c r="H15" s="53" t="s">
        <v>9</v>
      </c>
      <c r="I15" s="55">
        <f>ROUND((($E$15*$D$15)*$F$10),0)</f>
        <v>25080425</v>
      </c>
      <c r="J15" s="55">
        <f>ROUND((($E$15*$D$15)*$F$10),0)</f>
        <v>25080425</v>
      </c>
      <c r="K15" s="5"/>
      <c r="L15" s="5"/>
      <c r="M15" s="5"/>
      <c r="N15" s="5"/>
    </row>
    <row r="16" spans="1:17" ht="14.4" thickBot="1" x14ac:dyDescent="0.3">
      <c r="A16" s="120"/>
      <c r="B16" s="126"/>
      <c r="C16" s="130" t="s">
        <v>61</v>
      </c>
      <c r="D16" s="131">
        <v>1</v>
      </c>
      <c r="E16" s="132">
        <v>3875523</v>
      </c>
      <c r="F16" s="47">
        <f t="shared" ref="F16:F17" si="0">ROUND((((D16*E16)*$F$9)*$F$10),0)</f>
        <v>7751046</v>
      </c>
      <c r="G16" s="11"/>
      <c r="H16" s="130" t="s">
        <v>61</v>
      </c>
      <c r="I16" s="55">
        <f>ROUND((($E$16*$D$16)*$F$10),0)</f>
        <v>3875523</v>
      </c>
      <c r="J16" s="55">
        <f>ROUND((($E$16*$D$16)*$F$10),0)</f>
        <v>3875523</v>
      </c>
      <c r="K16" s="5"/>
      <c r="L16" s="5"/>
      <c r="M16" s="5"/>
      <c r="N16" s="5"/>
    </row>
    <row r="17" spans="1:14" x14ac:dyDescent="0.25">
      <c r="A17" s="120"/>
      <c r="B17" s="126"/>
      <c r="C17" s="130" t="s">
        <v>60</v>
      </c>
      <c r="D17" s="131">
        <v>1</v>
      </c>
      <c r="E17" s="132">
        <v>2583284</v>
      </c>
      <c r="F17" s="47">
        <f t="shared" si="0"/>
        <v>5166568</v>
      </c>
      <c r="G17" s="11"/>
      <c r="H17" s="130" t="s">
        <v>60</v>
      </c>
      <c r="I17" s="55">
        <f>ROUND((($E$17*$D$17)*$F$10),0)</f>
        <v>2583284</v>
      </c>
      <c r="J17" s="55">
        <f>ROUND((($E$17*$D$17)*$F$10),0)</f>
        <v>2583284</v>
      </c>
      <c r="K17" s="5"/>
      <c r="L17" s="5"/>
      <c r="M17" s="5"/>
      <c r="N17" s="5"/>
    </row>
    <row r="18" spans="1:14" x14ac:dyDescent="0.25">
      <c r="A18" s="120"/>
      <c r="B18" s="126"/>
      <c r="C18" s="122" t="s">
        <v>20</v>
      </c>
      <c r="D18" s="102"/>
      <c r="E18" s="16">
        <v>3668639</v>
      </c>
      <c r="F18" s="48">
        <f>ROUND((E18*$F$9)*$F$10,0)</f>
        <v>7337278</v>
      </c>
      <c r="G18" s="11"/>
      <c r="H18" s="15" t="s">
        <v>20</v>
      </c>
      <c r="I18" s="55">
        <f>ROUND($E$18*$F$10,0)</f>
        <v>3668639</v>
      </c>
      <c r="J18" s="55">
        <f>ROUND($E$18*$F$10,0)</f>
        <v>3668639</v>
      </c>
      <c r="K18" s="5"/>
      <c r="L18" s="5"/>
      <c r="M18" s="5"/>
      <c r="N18" s="5"/>
    </row>
    <row r="19" spans="1:14" x14ac:dyDescent="0.25">
      <c r="A19" s="120"/>
      <c r="B19" s="126"/>
      <c r="C19" s="122" t="s">
        <v>21</v>
      </c>
      <c r="D19" s="102"/>
      <c r="E19" s="16">
        <v>411882</v>
      </c>
      <c r="F19" s="48">
        <f>ROUND((E19*$F$9)*$F$10,0)</f>
        <v>823764</v>
      </c>
      <c r="G19" s="11"/>
      <c r="H19" s="15" t="s">
        <v>21</v>
      </c>
      <c r="I19" s="55">
        <f>ROUND($E$19*$F$10,0)</f>
        <v>411882</v>
      </c>
      <c r="J19" s="55">
        <f>ROUND($E$19*$F$10,0)</f>
        <v>411882</v>
      </c>
      <c r="K19" s="5"/>
      <c r="L19" s="5"/>
      <c r="M19" s="5"/>
      <c r="N19" s="5"/>
    </row>
    <row r="20" spans="1:14" x14ac:dyDescent="0.25">
      <c r="A20" s="120"/>
      <c r="B20" s="126"/>
      <c r="C20" s="122" t="s">
        <v>22</v>
      </c>
      <c r="D20" s="102"/>
      <c r="E20" s="16">
        <v>732669</v>
      </c>
      <c r="F20" s="48">
        <f>ROUND((E20*$F$9)*$F$10,0)</f>
        <v>1465338</v>
      </c>
      <c r="G20" s="11"/>
      <c r="H20" s="15" t="s">
        <v>22</v>
      </c>
      <c r="I20" s="55">
        <f>ROUND($E$20*$F$10,0)</f>
        <v>732669</v>
      </c>
      <c r="J20" s="55">
        <f>ROUND($E$20*$F$10,0)</f>
        <v>732669</v>
      </c>
      <c r="K20" s="5"/>
      <c r="L20" s="5"/>
      <c r="M20" s="5"/>
      <c r="N20" s="5"/>
    </row>
    <row r="21" spans="1:14" x14ac:dyDescent="0.25">
      <c r="A21" s="120"/>
      <c r="B21" s="126"/>
      <c r="C21" s="122" t="s">
        <v>23</v>
      </c>
      <c r="D21" s="102"/>
      <c r="E21" s="16">
        <v>1844423</v>
      </c>
      <c r="F21" s="48">
        <f>ROUND((E21*$F$9)*$F$10,0)</f>
        <v>3688846</v>
      </c>
      <c r="G21" s="11"/>
      <c r="H21" s="15" t="s">
        <v>23</v>
      </c>
      <c r="I21" s="55">
        <f>ROUND($E$21*$F$10,0)</f>
        <v>1844423</v>
      </c>
      <c r="J21" s="55">
        <f>ROUND($E$21*$F$10,0)</f>
        <v>1844423</v>
      </c>
      <c r="K21" s="5"/>
      <c r="L21" s="5"/>
      <c r="M21" s="5"/>
      <c r="N21" s="5"/>
    </row>
    <row r="22" spans="1:14" x14ac:dyDescent="0.25">
      <c r="A22" s="120"/>
      <c r="B22" s="129"/>
      <c r="C22" s="114" t="s">
        <v>10</v>
      </c>
      <c r="D22" s="115"/>
      <c r="E22" s="116"/>
      <c r="F22" s="49">
        <f>SUM(F15:F21)</f>
        <v>76393690</v>
      </c>
      <c r="G22" s="11"/>
      <c r="H22" s="39" t="str">
        <f>C22</f>
        <v>SUBTOTAL COSTOS FIJOS</v>
      </c>
      <c r="I22" s="38">
        <f>SUM(I15:I21)</f>
        <v>38196845</v>
      </c>
      <c r="J22" s="38">
        <f t="shared" ref="J22" si="1">SUM(J15:J21)</f>
        <v>38196845</v>
      </c>
      <c r="K22" s="5"/>
      <c r="L22" s="5"/>
      <c r="M22" s="5"/>
      <c r="N22" s="5"/>
    </row>
    <row r="23" spans="1:14" ht="13.8" customHeight="1" x14ac:dyDescent="0.25">
      <c r="A23" s="120"/>
      <c r="B23" s="126"/>
      <c r="C23" s="123" t="s">
        <v>26</v>
      </c>
      <c r="D23" s="122"/>
      <c r="E23" s="16">
        <v>12220057</v>
      </c>
      <c r="F23" s="48">
        <v>12220057</v>
      </c>
      <c r="G23" s="11"/>
      <c r="H23" s="15" t="str">
        <f>C23</f>
        <v>Reposición de Dotación</v>
      </c>
      <c r="I23" s="55">
        <f>ROUND(E23*F10,0)</f>
        <v>12220057</v>
      </c>
      <c r="J23" s="55"/>
      <c r="K23" s="5"/>
      <c r="L23" s="5"/>
      <c r="M23" s="5"/>
      <c r="N23" s="5"/>
    </row>
    <row r="24" spans="1:14" ht="15" customHeight="1" thickBot="1" x14ac:dyDescent="0.3">
      <c r="A24" s="121"/>
      <c r="B24" s="127"/>
      <c r="C24" s="124" t="s">
        <v>11</v>
      </c>
      <c r="D24" s="125"/>
      <c r="E24" s="125"/>
      <c r="F24" s="52">
        <f>SUM(F23:F23)</f>
        <v>12220057</v>
      </c>
      <c r="G24" s="11"/>
      <c r="H24" s="54" t="str">
        <f>C24</f>
        <v>SUBTOTAL COSTOS INDIRECTOS</v>
      </c>
      <c r="I24" s="38">
        <f>SUM(I23)</f>
        <v>12220057</v>
      </c>
      <c r="J24" s="38">
        <f t="shared" ref="J24" si="2">SUM(J23)</f>
        <v>0</v>
      </c>
      <c r="K24" s="5"/>
      <c r="L24" s="5"/>
      <c r="M24" s="5"/>
      <c r="N24" s="5"/>
    </row>
    <row r="25" spans="1:14" x14ac:dyDescent="0.25">
      <c r="A25" s="6"/>
      <c r="B25" s="20"/>
      <c r="C25" s="17" t="s">
        <v>12</v>
      </c>
      <c r="D25" s="105">
        <v>8.2400000000000001E-2</v>
      </c>
      <c r="E25" s="106"/>
      <c r="F25" s="18">
        <f>ROUNDDOWN(((F22+F24)*$D$25),0)</f>
        <v>7301772</v>
      </c>
      <c r="G25" s="11"/>
      <c r="H25" s="15" t="str">
        <f t="shared" ref="H25" si="3">C25</f>
        <v>Gastos operacionales</v>
      </c>
      <c r="I25" s="19">
        <f>ROUNDDOWN(((I22+I24)*$D$25),0)</f>
        <v>4154352</v>
      </c>
      <c r="J25" s="19">
        <f t="shared" ref="J25" si="4">ROUNDDOWN(((J22+J24)*$D$25),0)</f>
        <v>3147420</v>
      </c>
      <c r="K25" s="5"/>
      <c r="L25" s="5"/>
      <c r="M25" s="5"/>
      <c r="N25" s="5"/>
    </row>
    <row r="26" spans="1:14" x14ac:dyDescent="0.25">
      <c r="A26" s="6"/>
      <c r="B26" s="20"/>
      <c r="C26" s="21"/>
      <c r="D26" s="22"/>
      <c r="E26" s="22"/>
      <c r="F26" s="23"/>
      <c r="G26" s="29"/>
      <c r="H26" s="29"/>
      <c r="I26" s="5"/>
      <c r="J26" s="5"/>
      <c r="K26" s="5"/>
      <c r="L26" s="5"/>
      <c r="M26" s="5"/>
      <c r="N26" s="5"/>
    </row>
    <row r="27" spans="1:14" x14ac:dyDescent="0.25">
      <c r="A27" s="6"/>
      <c r="B27" s="24"/>
      <c r="C27" s="25"/>
      <c r="D27" s="25"/>
      <c r="E27" s="26"/>
      <c r="F27" s="26"/>
      <c r="G27" s="29"/>
      <c r="H27" s="29"/>
      <c r="I27" s="56"/>
      <c r="J27" s="56"/>
      <c r="K27" s="5"/>
      <c r="L27" s="5"/>
      <c r="M27" s="5"/>
      <c r="N27" s="5"/>
    </row>
    <row r="28" spans="1:14" x14ac:dyDescent="0.25">
      <c r="A28" s="6"/>
      <c r="B28" s="24"/>
      <c r="C28" s="96" t="s">
        <v>8</v>
      </c>
      <c r="D28" s="97"/>
      <c r="E28" s="85" t="s">
        <v>7</v>
      </c>
      <c r="F28" s="85"/>
      <c r="G28" s="43"/>
      <c r="H28" s="34" t="s">
        <v>8</v>
      </c>
      <c r="I28" s="34" t="s">
        <v>27</v>
      </c>
      <c r="J28" s="58" t="s">
        <v>28</v>
      </c>
      <c r="K28" s="5"/>
      <c r="L28" s="5"/>
      <c r="M28" s="5"/>
      <c r="N28" s="5"/>
    </row>
    <row r="29" spans="1:14" x14ac:dyDescent="0.25">
      <c r="A29" s="6"/>
      <c r="B29" s="24"/>
      <c r="C29" s="92" t="s">
        <v>13</v>
      </c>
      <c r="D29" s="93"/>
      <c r="E29" s="94">
        <f>F22</f>
        <v>76393690</v>
      </c>
      <c r="F29" s="94"/>
      <c r="G29" s="43"/>
      <c r="H29" s="18" t="s">
        <v>13</v>
      </c>
      <c r="I29" s="18">
        <f>+I22</f>
        <v>38196845</v>
      </c>
      <c r="J29" s="18">
        <f>+J22</f>
        <v>38196845</v>
      </c>
      <c r="K29" s="5"/>
      <c r="L29" s="5"/>
      <c r="M29" s="5"/>
      <c r="N29" s="5"/>
    </row>
    <row r="30" spans="1:14" x14ac:dyDescent="0.25">
      <c r="A30" s="6"/>
      <c r="B30" s="7"/>
      <c r="C30" s="92" t="s">
        <v>14</v>
      </c>
      <c r="D30" s="93"/>
      <c r="E30" s="94">
        <f>F24</f>
        <v>12220057</v>
      </c>
      <c r="F30" s="94"/>
      <c r="G30" s="11"/>
      <c r="H30" s="18" t="str">
        <f>C30</f>
        <v>TOTAL COSTOS INDIRECTOS</v>
      </c>
      <c r="I30" s="18">
        <f>+I24</f>
        <v>12220057</v>
      </c>
      <c r="J30" s="18">
        <f>+J24</f>
        <v>0</v>
      </c>
      <c r="K30" s="5"/>
      <c r="L30" s="5"/>
      <c r="M30" s="5"/>
      <c r="N30" s="5"/>
    </row>
    <row r="31" spans="1:14" x14ac:dyDescent="0.25">
      <c r="A31" s="6"/>
      <c r="B31" s="7"/>
      <c r="C31" s="92" t="s">
        <v>15</v>
      </c>
      <c r="D31" s="93"/>
      <c r="E31" s="94">
        <f>F25</f>
        <v>7301772</v>
      </c>
      <c r="F31" s="94"/>
      <c r="G31" s="27"/>
      <c r="H31" s="18" t="s">
        <v>15</v>
      </c>
      <c r="I31" s="18">
        <f>I25</f>
        <v>4154352</v>
      </c>
      <c r="J31" s="18">
        <f>J25</f>
        <v>3147420</v>
      </c>
      <c r="K31" s="5"/>
      <c r="L31" s="5"/>
      <c r="M31" s="5"/>
      <c r="N31" s="5"/>
    </row>
    <row r="32" spans="1:14" x14ac:dyDescent="0.25">
      <c r="A32" s="6"/>
      <c r="B32" s="7"/>
      <c r="C32" s="95" t="s">
        <v>16</v>
      </c>
      <c r="D32" s="95"/>
      <c r="E32" s="94">
        <f>ROUNDUP(SUM(E29:F31)*0.004,0)</f>
        <v>383663</v>
      </c>
      <c r="F32" s="94"/>
      <c r="G32" s="27"/>
      <c r="H32" s="18" t="s">
        <v>16</v>
      </c>
      <c r="I32" s="18">
        <f>ROUNDUP(SUM(I29:I31)*0.004,0)</f>
        <v>218286</v>
      </c>
      <c r="J32" s="18">
        <f>ROUNDDOWN(SUM(J29:J31)*0.004,0)</f>
        <v>165377</v>
      </c>
      <c r="K32" s="5"/>
      <c r="L32" s="5"/>
      <c r="M32" s="5"/>
      <c r="N32" s="5"/>
    </row>
    <row r="33" spans="1:14" x14ac:dyDescent="0.25">
      <c r="A33" s="6"/>
      <c r="B33" s="7"/>
      <c r="C33" s="4"/>
      <c r="D33" s="4"/>
      <c r="E33" s="4"/>
      <c r="F33" s="4"/>
      <c r="G33" s="11"/>
      <c r="H33" s="28"/>
      <c r="I33" s="28"/>
      <c r="J33" s="28"/>
      <c r="K33" s="5"/>
      <c r="L33" s="5"/>
      <c r="M33" s="5"/>
      <c r="N33" s="5"/>
    </row>
    <row r="34" spans="1:14" ht="27.75" customHeight="1" x14ac:dyDescent="0.25">
      <c r="A34" s="6"/>
      <c r="B34" s="7"/>
      <c r="C34" s="4"/>
      <c r="D34" s="4"/>
      <c r="E34" s="85" t="s">
        <v>7</v>
      </c>
      <c r="F34" s="85"/>
      <c r="G34" s="11"/>
      <c r="H34" s="34" t="s">
        <v>17</v>
      </c>
      <c r="I34" s="34" t="s">
        <v>27</v>
      </c>
      <c r="J34" s="58" t="s">
        <v>28</v>
      </c>
      <c r="K34" s="5"/>
      <c r="L34" s="5"/>
      <c r="M34" s="5"/>
      <c r="N34" s="5"/>
    </row>
    <row r="35" spans="1:14" ht="28.5" customHeight="1" x14ac:dyDescent="0.25">
      <c r="A35" s="6"/>
      <c r="B35" s="7"/>
      <c r="C35" s="86" t="s">
        <v>31</v>
      </c>
      <c r="D35" s="87"/>
      <c r="E35" s="88">
        <f>ROUND(SUM(E29:F32),0)</f>
        <v>96299182</v>
      </c>
      <c r="F35" s="89"/>
      <c r="G35" s="11"/>
      <c r="H35" s="35" t="s">
        <v>18</v>
      </c>
      <c r="I35" s="35">
        <f>ROUND(SUM(I29:I32),0)</f>
        <v>54789540</v>
      </c>
      <c r="J35" s="35">
        <f>ROUND(SUM(J29:J32),0)</f>
        <v>41509642</v>
      </c>
      <c r="K35" s="5"/>
      <c r="L35" s="5"/>
      <c r="M35" s="5"/>
      <c r="N35" s="5"/>
    </row>
    <row r="36" spans="1:14" x14ac:dyDescent="0.25">
      <c r="A36" s="6"/>
      <c r="B36" s="29"/>
      <c r="C36" s="29"/>
      <c r="D36" s="29"/>
      <c r="E36" s="29"/>
      <c r="F36" s="29"/>
      <c r="G36" s="29"/>
      <c r="H36" s="29"/>
      <c r="I36" s="29"/>
      <c r="J36" s="29"/>
      <c r="K36" s="29"/>
      <c r="L36" s="29"/>
      <c r="M36" s="29"/>
      <c r="N36" s="5"/>
    </row>
    <row r="37" spans="1:14" x14ac:dyDescent="0.25">
      <c r="A37" s="6"/>
      <c r="B37" s="29"/>
      <c r="C37" s="29"/>
      <c r="D37" s="29"/>
      <c r="E37" s="29"/>
      <c r="F37" s="29"/>
      <c r="G37" s="29"/>
      <c r="H37" s="29"/>
      <c r="I37" s="29"/>
      <c r="J37" s="29"/>
      <c r="K37" s="29"/>
      <c r="L37" s="29"/>
      <c r="M37" s="29"/>
      <c r="N37" s="5"/>
    </row>
    <row r="38" spans="1:14" ht="15.6" customHeight="1" x14ac:dyDescent="0.25">
      <c r="A38" s="117"/>
      <c r="B38" s="117"/>
      <c r="C38" s="117"/>
      <c r="D38" s="117"/>
      <c r="E38" s="117"/>
      <c r="F38" s="117"/>
      <c r="G38" s="29"/>
      <c r="H38" s="57"/>
      <c r="I38" s="29"/>
      <c r="J38" s="29"/>
      <c r="K38" s="29"/>
      <c r="L38" s="29"/>
      <c r="M38" s="29"/>
      <c r="N38" s="5"/>
    </row>
    <row r="39" spans="1:14" x14ac:dyDescent="0.25">
      <c r="A39" s="6"/>
      <c r="B39" s="25" t="s">
        <v>19</v>
      </c>
      <c r="C39" s="29"/>
      <c r="D39" s="29"/>
      <c r="E39" s="29"/>
      <c r="F39" s="29"/>
      <c r="G39" s="29"/>
      <c r="H39" s="29"/>
      <c r="I39" s="29"/>
      <c r="J39" s="29"/>
      <c r="K39" s="29"/>
      <c r="L39" s="29"/>
      <c r="M39" s="29"/>
      <c r="N39" s="5"/>
    </row>
    <row r="40" spans="1:14" x14ac:dyDescent="0.25">
      <c r="A40" s="6"/>
      <c r="B40" s="7"/>
      <c r="C40" s="4"/>
      <c r="D40" s="4"/>
      <c r="E40" s="4"/>
      <c r="F40" s="23"/>
      <c r="G40" s="23"/>
      <c r="H40" s="23"/>
      <c r="I40" s="23"/>
      <c r="J40" s="23"/>
      <c r="K40" s="23"/>
      <c r="L40" s="23"/>
      <c r="M40" s="23"/>
      <c r="N40" s="5"/>
    </row>
    <row r="41" spans="1:14" x14ac:dyDescent="0.25">
      <c r="A41" s="6"/>
      <c r="B41" s="7"/>
      <c r="C41" s="30"/>
      <c r="D41" s="7"/>
      <c r="E41" s="31"/>
      <c r="F41" s="7"/>
      <c r="G41" s="7"/>
      <c r="H41" s="7"/>
      <c r="I41" s="7"/>
      <c r="J41" s="7"/>
      <c r="K41" s="7"/>
      <c r="L41" s="7"/>
      <c r="M41" s="7"/>
    </row>
    <row r="42" spans="1:14" x14ac:dyDescent="0.25">
      <c r="A42" s="32"/>
      <c r="B42" s="33"/>
      <c r="C42" s="30"/>
      <c r="D42" s="33"/>
      <c r="E42" s="31"/>
      <c r="F42" s="7"/>
      <c r="G42" s="33"/>
      <c r="H42" s="33"/>
      <c r="I42" s="33"/>
      <c r="J42" s="7"/>
      <c r="K42" s="7"/>
      <c r="L42" s="7"/>
      <c r="M42" s="7"/>
    </row>
    <row r="43" spans="1:14" x14ac:dyDescent="0.25">
      <c r="A43" s="32"/>
      <c r="B43" s="33"/>
      <c r="C43" s="7"/>
      <c r="D43" s="33"/>
      <c r="E43" s="25"/>
      <c r="F43" s="7"/>
      <c r="G43" s="33"/>
      <c r="H43" s="33"/>
      <c r="I43" s="33"/>
      <c r="J43" s="7"/>
      <c r="K43" s="7"/>
      <c r="L43" s="7"/>
      <c r="M43" s="7"/>
    </row>
    <row r="44" spans="1:14" x14ac:dyDescent="0.25">
      <c r="A44" s="32"/>
      <c r="B44" s="33"/>
      <c r="C44" s="7"/>
      <c r="D44" s="33"/>
      <c r="E44" s="25"/>
      <c r="F44" s="7"/>
      <c r="G44" s="33"/>
      <c r="H44" s="33"/>
      <c r="I44" s="33"/>
      <c r="J44" s="7"/>
      <c r="K44" s="7"/>
      <c r="L44" s="7"/>
      <c r="M44" s="7"/>
    </row>
    <row r="45" spans="1:14" x14ac:dyDescent="0.25">
      <c r="A45" s="32"/>
      <c r="B45" s="33"/>
      <c r="C45" s="7"/>
      <c r="D45" s="33"/>
      <c r="E45" s="25"/>
      <c r="F45" s="7"/>
      <c r="G45" s="33"/>
      <c r="H45" s="33"/>
      <c r="I45" s="33"/>
      <c r="J45" s="7"/>
      <c r="K45" s="7"/>
      <c r="L45" s="7"/>
      <c r="M45" s="7"/>
    </row>
    <row r="46" spans="1:14" x14ac:dyDescent="0.25">
      <c r="A46" s="32"/>
      <c r="B46" s="7"/>
      <c r="C46" s="7"/>
      <c r="D46" s="7"/>
      <c r="E46" s="7"/>
      <c r="F46" s="7"/>
      <c r="G46" s="7"/>
      <c r="H46" s="7"/>
      <c r="I46" s="7"/>
      <c r="J46" s="7"/>
      <c r="K46" s="7"/>
      <c r="L46" s="7"/>
      <c r="M46" s="7"/>
    </row>
  </sheetData>
  <mergeCells count="28">
    <mergeCell ref="A15:A24"/>
    <mergeCell ref="C18:D18"/>
    <mergeCell ref="C19:D19"/>
    <mergeCell ref="C20:D20"/>
    <mergeCell ref="C21:D21"/>
    <mergeCell ref="C22:E22"/>
    <mergeCell ref="C23:D23"/>
    <mergeCell ref="C24:E24"/>
    <mergeCell ref="B23:B24"/>
    <mergeCell ref="B15:B22"/>
    <mergeCell ref="D25:E25"/>
    <mergeCell ref="D2:I3"/>
    <mergeCell ref="E13:F13"/>
    <mergeCell ref="E8:F8"/>
    <mergeCell ref="C28:D28"/>
    <mergeCell ref="E28:F28"/>
    <mergeCell ref="C29:D29"/>
    <mergeCell ref="E29:F29"/>
    <mergeCell ref="C30:D30"/>
    <mergeCell ref="E30:F30"/>
    <mergeCell ref="C31:D31"/>
    <mergeCell ref="E31:F31"/>
    <mergeCell ref="C32:D32"/>
    <mergeCell ref="E32:F32"/>
    <mergeCell ref="A38:F38"/>
    <mergeCell ref="E34:F34"/>
    <mergeCell ref="C35:D35"/>
    <mergeCell ref="E35:F35"/>
  </mergeCells>
  <phoneticPr fontId="7" type="noConversion"/>
  <conditionalFormatting sqref="C14:F14 I15:J24">
    <cfRule type="containsText" dxfId="0" priority="4" operator="containsText" text="total">
      <formula>NOT(ISERROR(SEARCH("total",C14)))</formula>
    </cfRule>
  </conditionalFormatting>
  <conditionalFormatting sqref="H15 H18:H23">
    <cfRule type="containsText" dxfId="3" priority="1" operator="containsText" text="total">
      <formula>NOT(ISERROR(SEARCH("total",H15)))</formula>
    </cfRule>
  </conditionalFormatting>
  <conditionalFormatting sqref="H14:J14 H25:J25">
    <cfRule type="containsText" dxfId="2" priority="6" operator="containsText" text="total">
      <formula>NOT(ISERROR(SEARCH("total",H14)))</formula>
    </cfRule>
  </conditionalFormatting>
  <conditionalFormatting sqref="H33:J33">
    <cfRule type="containsText" dxfId="1" priority="5" operator="containsText" text="total">
      <formula>NOT(ISERROR(SEARCH("total",H33)))</formula>
    </cfRule>
  </conditionalFormatting>
  <pageMargins left="0.7" right="0.7" top="0.75" bottom="0.75" header="0.3" footer="0.3"/>
  <pageSetup paperSize="9" scale="26" orientation="portrait" r:id="rId1"/>
  <colBreaks count="1" manualBreakCount="1">
    <brk id="14" max="49" man="1"/>
  </colBreaks>
  <drawing r:id="rId2"/>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EXTRAMURAL</vt:lpstr>
      <vt:lpstr>INTRAMURAL</vt:lpstr>
      <vt:lpstr>INTRAMURAL!Área_de_impresión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Jonny Alexander Davila Cabrera</dc:creator>
  <cp:keywords/>
  <dc:description/>
  <cp:lastModifiedBy>Edna Margarita Vargas Diaz</cp:lastModifiedBy>
  <cp:revision/>
  <dcterms:created xsi:type="dcterms:W3CDTF">2025-05-09T19:14:09Z</dcterms:created>
  <dcterms:modified xsi:type="dcterms:W3CDTF">2026-08-28T02:50:50Z</dcterms:modified>
  <cp:category/>
  <cp:contentStatus/>
</cp:coreProperties>
</file>