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3. EDUCACION 2026\7. PAE REGALIAS SEGUND OSEMESTRE 2026\3. PAE REGALIAS SEPTIEMBRE 2026 SIES\"/>
    </mc:Choice>
  </mc:AlternateContent>
  <xr:revisionPtr revIDLastSave="0" documentId="8_{5FE32FBA-2B80-4D5D-9AF3-2F7B9D6834A7}" xr6:coauthVersionLast="47" xr6:coauthVersionMax="47" xr10:uidLastSave="{00000000-0000-0000-0000-000000000000}"/>
  <bookViews>
    <workbookView xWindow="-120" yWindow="-120" windowWidth="29040" windowHeight="15720" xr2:uid="{BE56C7AB-DFA0-45CD-8B9E-F1B7E692D774}"/>
  </bookViews>
  <sheets>
    <sheet name="CALCULO PAE 2026 REGALIAS2 SEM" sheetId="3" r:id="rId1"/>
    <sheet name="MANIPULADORAS 2 SEM 2026" sheetId="2" r:id="rId2"/>
    <sheet name="Hoja1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0" i="2" l="1"/>
  <c r="L78" i="2"/>
  <c r="B79" i="3"/>
  <c r="E78" i="3"/>
  <c r="F78" i="3" s="1"/>
  <c r="E77" i="3"/>
  <c r="F77" i="3" s="1"/>
  <c r="E76" i="3"/>
  <c r="F76" i="3" s="1"/>
  <c r="E75" i="3"/>
  <c r="F75" i="3" s="1"/>
  <c r="E74" i="3"/>
  <c r="F74" i="3" s="1"/>
  <c r="E73" i="3"/>
  <c r="F73" i="3" s="1"/>
  <c r="B66" i="3"/>
  <c r="E65" i="3"/>
  <c r="F65" i="3" s="1"/>
  <c r="E64" i="3"/>
  <c r="F64" i="3" s="1"/>
  <c r="E63" i="3"/>
  <c r="F63" i="3" s="1"/>
  <c r="E62" i="3"/>
  <c r="F62" i="3" s="1"/>
  <c r="E61" i="3"/>
  <c r="F61" i="3" s="1"/>
  <c r="E60" i="3"/>
  <c r="F60" i="3" s="1"/>
  <c r="F52" i="3"/>
  <c r="E50" i="3"/>
  <c r="F50" i="3" s="1"/>
  <c r="B47" i="3"/>
  <c r="E46" i="3"/>
  <c r="F46" i="3" s="1"/>
  <c r="E45" i="3"/>
  <c r="F45" i="3" s="1"/>
  <c r="E44" i="3"/>
  <c r="F44" i="3" s="1"/>
  <c r="E43" i="3"/>
  <c r="F43" i="3" s="1"/>
  <c r="E42" i="3"/>
  <c r="F42" i="3" s="1"/>
  <c r="E41" i="3"/>
  <c r="F41" i="3" s="1"/>
  <c r="G35" i="3"/>
  <c r="E29" i="3"/>
  <c r="F29" i="3" s="1"/>
  <c r="E28" i="3"/>
  <c r="F28" i="3" s="1"/>
  <c r="E27" i="3"/>
  <c r="F27" i="3" s="1"/>
  <c r="E26" i="3"/>
  <c r="F26" i="3" s="1"/>
  <c r="E25" i="3"/>
  <c r="F25" i="3" s="1"/>
  <c r="F30" i="3" s="1"/>
  <c r="E18" i="3"/>
  <c r="F18" i="3" s="1"/>
  <c r="B15" i="3"/>
  <c r="E14" i="3"/>
  <c r="F14" i="3" s="1"/>
  <c r="E13" i="3"/>
  <c r="F13" i="3" s="1"/>
  <c r="E12" i="3"/>
  <c r="F12" i="3" s="1"/>
  <c r="E11" i="3"/>
  <c r="F11" i="3" s="1"/>
  <c r="E10" i="3"/>
  <c r="F10" i="3" s="1"/>
  <c r="E9" i="3"/>
  <c r="F9" i="3" s="1"/>
  <c r="L79" i="2"/>
  <c r="D78" i="2"/>
  <c r="G77" i="2"/>
  <c r="E77" i="2"/>
  <c r="G76" i="2"/>
  <c r="E76" i="2"/>
  <c r="G75" i="2"/>
  <c r="E75" i="2"/>
  <c r="G74" i="2"/>
  <c r="E74" i="2"/>
  <c r="G73" i="2"/>
  <c r="E73" i="2"/>
  <c r="G72" i="2"/>
  <c r="E72" i="2"/>
  <c r="G71" i="2"/>
  <c r="E71" i="2"/>
  <c r="O70" i="2"/>
  <c r="M70" i="2"/>
  <c r="N70" i="2" s="1"/>
  <c r="P70" i="2" s="1"/>
  <c r="J70" i="2"/>
  <c r="K70" i="2" s="1"/>
  <c r="L70" i="2" s="1"/>
  <c r="G70" i="2"/>
  <c r="H70" i="2" s="1"/>
  <c r="I70" i="2" s="1"/>
  <c r="E70" i="2"/>
  <c r="G69" i="2"/>
  <c r="E69" i="2"/>
  <c r="G68" i="2"/>
  <c r="E68" i="2"/>
  <c r="G67" i="2"/>
  <c r="E67" i="2"/>
  <c r="G66" i="2"/>
  <c r="E66" i="2"/>
  <c r="G65" i="2"/>
  <c r="E65" i="2"/>
  <c r="G64" i="2"/>
  <c r="E64" i="2"/>
  <c r="G63" i="2"/>
  <c r="E63" i="2"/>
  <c r="G62" i="2"/>
  <c r="E62" i="2"/>
  <c r="G61" i="2"/>
  <c r="E61" i="2"/>
  <c r="G60" i="2"/>
  <c r="E60" i="2"/>
  <c r="D55" i="2"/>
  <c r="G54" i="2"/>
  <c r="H54" i="2" s="1"/>
  <c r="I54" i="2" s="1"/>
  <c r="E54" i="2"/>
  <c r="G53" i="2"/>
  <c r="H53" i="2" s="1"/>
  <c r="I53" i="2" s="1"/>
  <c r="E53" i="2"/>
  <c r="G52" i="2"/>
  <c r="H52" i="2" s="1"/>
  <c r="I52" i="2" s="1"/>
  <c r="E52" i="2"/>
  <c r="G51" i="2"/>
  <c r="H51" i="2" s="1"/>
  <c r="I51" i="2" s="1"/>
  <c r="E51" i="2"/>
  <c r="G50" i="2"/>
  <c r="H50" i="2" s="1"/>
  <c r="I50" i="2" s="1"/>
  <c r="E50" i="2"/>
  <c r="G49" i="2"/>
  <c r="H49" i="2" s="1"/>
  <c r="I49" i="2" s="1"/>
  <c r="E49" i="2"/>
  <c r="G48" i="2"/>
  <c r="H48" i="2" s="1"/>
  <c r="I48" i="2" s="1"/>
  <c r="E48" i="2"/>
  <c r="G47" i="2"/>
  <c r="H47" i="2" s="1"/>
  <c r="I47" i="2" s="1"/>
  <c r="E47" i="2"/>
  <c r="G46" i="2"/>
  <c r="H46" i="2" s="1"/>
  <c r="I46" i="2" s="1"/>
  <c r="E46" i="2"/>
  <c r="G45" i="2"/>
  <c r="H45" i="2" s="1"/>
  <c r="I45" i="2" s="1"/>
  <c r="E45" i="2"/>
  <c r="G44" i="2"/>
  <c r="H44" i="2" s="1"/>
  <c r="I44" i="2" s="1"/>
  <c r="E44" i="2"/>
  <c r="G43" i="2"/>
  <c r="H43" i="2" s="1"/>
  <c r="I43" i="2" s="1"/>
  <c r="E43" i="2"/>
  <c r="G42" i="2"/>
  <c r="H42" i="2" s="1"/>
  <c r="I42" i="2" s="1"/>
  <c r="E42" i="2"/>
  <c r="G41" i="2"/>
  <c r="H41" i="2" s="1"/>
  <c r="I41" i="2" s="1"/>
  <c r="E41" i="2"/>
  <c r="G40" i="2"/>
  <c r="H40" i="2" s="1"/>
  <c r="I40" i="2" s="1"/>
  <c r="E40" i="2"/>
  <c r="G39" i="2"/>
  <c r="H39" i="2" s="1"/>
  <c r="I39" i="2" s="1"/>
  <c r="E39" i="2"/>
  <c r="G38" i="2"/>
  <c r="H38" i="2" s="1"/>
  <c r="I38" i="2" s="1"/>
  <c r="E38" i="2"/>
  <c r="M37" i="2"/>
  <c r="N37" i="2" s="1"/>
  <c r="G37" i="2"/>
  <c r="H37" i="2" s="1"/>
  <c r="E37" i="2"/>
  <c r="D27" i="2"/>
  <c r="E26" i="2"/>
  <c r="E25" i="2"/>
  <c r="E24" i="2"/>
  <c r="E23" i="2"/>
  <c r="M22" i="2"/>
  <c r="N22" i="2" s="1"/>
  <c r="E22" i="2"/>
  <c r="O22" i="2" s="1"/>
  <c r="E21" i="2"/>
  <c r="E20" i="2"/>
  <c r="E19" i="2"/>
  <c r="E18" i="2"/>
  <c r="M17" i="2"/>
  <c r="N17" i="2" s="1"/>
  <c r="P17" i="2" s="1"/>
  <c r="E17" i="2"/>
  <c r="O17" i="2" s="1"/>
  <c r="E16" i="2"/>
  <c r="E15" i="2"/>
  <c r="E14" i="2"/>
  <c r="E13" i="2"/>
  <c r="E12" i="2"/>
  <c r="E11" i="2"/>
  <c r="E10" i="2"/>
  <c r="E9" i="2"/>
  <c r="G78" i="3" l="1"/>
  <c r="H78" i="3"/>
  <c r="G77" i="3"/>
  <c r="H77" i="3"/>
  <c r="H76" i="3"/>
  <c r="G76" i="3"/>
  <c r="G75" i="3"/>
  <c r="H75" i="3"/>
  <c r="H74" i="3"/>
  <c r="H79" i="3" s="1"/>
  <c r="G74" i="3"/>
  <c r="G73" i="3"/>
  <c r="G79" i="3" s="1"/>
  <c r="H73" i="3"/>
  <c r="F79" i="3"/>
  <c r="F83" i="3" s="1"/>
  <c r="G65" i="3"/>
  <c r="H65" i="3"/>
  <c r="H64" i="3"/>
  <c r="G64" i="3"/>
  <c r="H63" i="3"/>
  <c r="G63" i="3"/>
  <c r="H62" i="3"/>
  <c r="G62" i="3"/>
  <c r="H61" i="3"/>
  <c r="H66" i="3" s="1"/>
  <c r="G61" i="3"/>
  <c r="H60" i="3"/>
  <c r="F66" i="3"/>
  <c r="G60" i="3"/>
  <c r="F84" i="3"/>
  <c r="G46" i="3"/>
  <c r="H46" i="3"/>
  <c r="G45" i="3"/>
  <c r="H45" i="3"/>
  <c r="G44" i="3"/>
  <c r="H44" i="3"/>
  <c r="G43" i="3"/>
  <c r="H43" i="3"/>
  <c r="G42" i="3"/>
  <c r="H42" i="3"/>
  <c r="H47" i="3" s="1"/>
  <c r="G41" i="3"/>
  <c r="G47" i="3" s="1"/>
  <c r="H41" i="3"/>
  <c r="F47" i="3"/>
  <c r="G14" i="3"/>
  <c r="H14" i="3"/>
  <c r="G13" i="3"/>
  <c r="H13" i="3"/>
  <c r="G12" i="3"/>
  <c r="H12" i="3"/>
  <c r="G11" i="3"/>
  <c r="H11" i="3"/>
  <c r="G10" i="3"/>
  <c r="H10" i="3"/>
  <c r="H15" i="3" s="1"/>
  <c r="H16" i="3" s="1"/>
  <c r="G9" i="3"/>
  <c r="G15" i="3" s="1"/>
  <c r="H9" i="3"/>
  <c r="F15" i="3"/>
  <c r="F19" i="3" s="1"/>
  <c r="F21" i="3" s="1"/>
  <c r="J77" i="2"/>
  <c r="K77" i="2" s="1"/>
  <c r="L77" i="2" s="1"/>
  <c r="H77" i="2"/>
  <c r="I77" i="2" s="1"/>
  <c r="O77" i="2"/>
  <c r="M77" i="2"/>
  <c r="N77" i="2" s="1"/>
  <c r="P77" i="2" s="1"/>
  <c r="H76" i="2"/>
  <c r="I76" i="2" s="1"/>
  <c r="J76" i="2"/>
  <c r="K76" i="2" s="1"/>
  <c r="L76" i="2" s="1"/>
  <c r="O76" i="2"/>
  <c r="M76" i="2"/>
  <c r="N76" i="2" s="1"/>
  <c r="P76" i="2" s="1"/>
  <c r="H75" i="2"/>
  <c r="I75" i="2" s="1"/>
  <c r="J75" i="2"/>
  <c r="K75" i="2" s="1"/>
  <c r="L75" i="2" s="1"/>
  <c r="O75" i="2"/>
  <c r="M75" i="2"/>
  <c r="N75" i="2" s="1"/>
  <c r="P75" i="2" s="1"/>
  <c r="J74" i="2"/>
  <c r="K74" i="2" s="1"/>
  <c r="L74" i="2" s="1"/>
  <c r="H74" i="2"/>
  <c r="I74" i="2" s="1"/>
  <c r="O74" i="2"/>
  <c r="M74" i="2"/>
  <c r="N74" i="2" s="1"/>
  <c r="P74" i="2" s="1"/>
  <c r="J73" i="2"/>
  <c r="K73" i="2" s="1"/>
  <c r="L73" i="2" s="1"/>
  <c r="H73" i="2"/>
  <c r="I73" i="2" s="1"/>
  <c r="O73" i="2"/>
  <c r="M73" i="2"/>
  <c r="N73" i="2" s="1"/>
  <c r="P73" i="2" s="1"/>
  <c r="H72" i="2"/>
  <c r="I72" i="2" s="1"/>
  <c r="J72" i="2"/>
  <c r="K72" i="2" s="1"/>
  <c r="L72" i="2" s="1"/>
  <c r="M72" i="2"/>
  <c r="N72" i="2" s="1"/>
  <c r="P72" i="2" s="1"/>
  <c r="O72" i="2"/>
  <c r="J71" i="2"/>
  <c r="K71" i="2" s="1"/>
  <c r="L71" i="2" s="1"/>
  <c r="H71" i="2"/>
  <c r="I71" i="2" s="1"/>
  <c r="O71" i="2"/>
  <c r="M71" i="2"/>
  <c r="N71" i="2" s="1"/>
  <c r="P71" i="2" s="1"/>
  <c r="H69" i="2"/>
  <c r="I69" i="2" s="1"/>
  <c r="J69" i="2"/>
  <c r="K69" i="2" s="1"/>
  <c r="L69" i="2" s="1"/>
  <c r="M69" i="2"/>
  <c r="N69" i="2" s="1"/>
  <c r="P69" i="2" s="1"/>
  <c r="O69" i="2"/>
  <c r="J68" i="2"/>
  <c r="K68" i="2" s="1"/>
  <c r="L68" i="2" s="1"/>
  <c r="H68" i="2"/>
  <c r="I68" i="2" s="1"/>
  <c r="O68" i="2"/>
  <c r="M68" i="2"/>
  <c r="N68" i="2" s="1"/>
  <c r="P68" i="2" s="1"/>
  <c r="H67" i="2"/>
  <c r="I67" i="2" s="1"/>
  <c r="J67" i="2"/>
  <c r="K67" i="2" s="1"/>
  <c r="L67" i="2" s="1"/>
  <c r="O67" i="2"/>
  <c r="M67" i="2"/>
  <c r="N67" i="2" s="1"/>
  <c r="P67" i="2" s="1"/>
  <c r="J66" i="2"/>
  <c r="K66" i="2" s="1"/>
  <c r="L66" i="2" s="1"/>
  <c r="H66" i="2"/>
  <c r="I66" i="2" s="1"/>
  <c r="O66" i="2"/>
  <c r="M66" i="2"/>
  <c r="N66" i="2" s="1"/>
  <c r="P66" i="2" s="1"/>
  <c r="H65" i="2"/>
  <c r="I65" i="2" s="1"/>
  <c r="J65" i="2"/>
  <c r="K65" i="2" s="1"/>
  <c r="L65" i="2" s="1"/>
  <c r="M65" i="2"/>
  <c r="N65" i="2" s="1"/>
  <c r="O65" i="2"/>
  <c r="H64" i="2"/>
  <c r="I64" i="2" s="1"/>
  <c r="J64" i="2"/>
  <c r="K64" i="2" s="1"/>
  <c r="L64" i="2" s="1"/>
  <c r="M64" i="2"/>
  <c r="N64" i="2" s="1"/>
  <c r="P64" i="2" s="1"/>
  <c r="O64" i="2"/>
  <c r="H63" i="2"/>
  <c r="I63" i="2" s="1"/>
  <c r="J63" i="2"/>
  <c r="K63" i="2" s="1"/>
  <c r="L63" i="2" s="1"/>
  <c r="M63" i="2"/>
  <c r="N63" i="2" s="1"/>
  <c r="P63" i="2" s="1"/>
  <c r="O63" i="2"/>
  <c r="J62" i="2"/>
  <c r="K62" i="2" s="1"/>
  <c r="L62" i="2" s="1"/>
  <c r="H62" i="2"/>
  <c r="I62" i="2" s="1"/>
  <c r="M62" i="2"/>
  <c r="N62" i="2" s="1"/>
  <c r="P62" i="2" s="1"/>
  <c r="O62" i="2"/>
  <c r="H61" i="2"/>
  <c r="I61" i="2" s="1"/>
  <c r="J61" i="2"/>
  <c r="K61" i="2" s="1"/>
  <c r="L61" i="2" s="1"/>
  <c r="O61" i="2"/>
  <c r="M61" i="2"/>
  <c r="N61" i="2" s="1"/>
  <c r="P61" i="2" s="1"/>
  <c r="J60" i="2"/>
  <c r="K60" i="2" s="1"/>
  <c r="L60" i="2" s="1"/>
  <c r="H60" i="2"/>
  <c r="I60" i="2" s="1"/>
  <c r="E78" i="2"/>
  <c r="O60" i="2"/>
  <c r="O78" i="2" s="1"/>
  <c r="M60" i="2"/>
  <c r="N60" i="2" s="1"/>
  <c r="P60" i="2" s="1"/>
  <c r="M54" i="2"/>
  <c r="N54" i="2" s="1"/>
  <c r="P54" i="2" s="1"/>
  <c r="O54" i="2"/>
  <c r="O53" i="2"/>
  <c r="M53" i="2"/>
  <c r="N53" i="2" s="1"/>
  <c r="P53" i="2" s="1"/>
  <c r="O52" i="2"/>
  <c r="M52" i="2"/>
  <c r="N52" i="2" s="1"/>
  <c r="P52" i="2" s="1"/>
  <c r="M51" i="2"/>
  <c r="N51" i="2" s="1"/>
  <c r="O51" i="2"/>
  <c r="O50" i="2"/>
  <c r="M50" i="2"/>
  <c r="N50" i="2" s="1"/>
  <c r="P50" i="2" s="1"/>
  <c r="O49" i="2"/>
  <c r="M49" i="2"/>
  <c r="N49" i="2" s="1"/>
  <c r="P49" i="2" s="1"/>
  <c r="M48" i="2"/>
  <c r="N48" i="2" s="1"/>
  <c r="P48" i="2" s="1"/>
  <c r="O48" i="2"/>
  <c r="M47" i="2"/>
  <c r="N47" i="2" s="1"/>
  <c r="P47" i="2" s="1"/>
  <c r="O47" i="2"/>
  <c r="M46" i="2"/>
  <c r="N46" i="2" s="1"/>
  <c r="P46" i="2" s="1"/>
  <c r="O46" i="2"/>
  <c r="M45" i="2"/>
  <c r="N45" i="2" s="1"/>
  <c r="P45" i="2" s="1"/>
  <c r="O45" i="2"/>
  <c r="M44" i="2"/>
  <c r="N44" i="2" s="1"/>
  <c r="P44" i="2" s="1"/>
  <c r="O44" i="2"/>
  <c r="M43" i="2"/>
  <c r="N43" i="2" s="1"/>
  <c r="P43" i="2" s="1"/>
  <c r="O43" i="2"/>
  <c r="M42" i="2"/>
  <c r="N42" i="2" s="1"/>
  <c r="P42" i="2" s="1"/>
  <c r="O42" i="2"/>
  <c r="M41" i="2"/>
  <c r="N41" i="2" s="1"/>
  <c r="P41" i="2" s="1"/>
  <c r="O41" i="2"/>
  <c r="O40" i="2"/>
  <c r="M40" i="2"/>
  <c r="N40" i="2" s="1"/>
  <c r="P40" i="2" s="1"/>
  <c r="M39" i="2"/>
  <c r="N39" i="2" s="1"/>
  <c r="P39" i="2" s="1"/>
  <c r="O39" i="2"/>
  <c r="M38" i="2"/>
  <c r="N38" i="2" s="1"/>
  <c r="P38" i="2" s="1"/>
  <c r="O38" i="2"/>
  <c r="I37" i="2"/>
  <c r="I55" i="2" s="1"/>
  <c r="H55" i="2"/>
  <c r="O37" i="2"/>
  <c r="E55" i="2"/>
  <c r="O26" i="2"/>
  <c r="M26" i="2"/>
  <c r="N26" i="2" s="1"/>
  <c r="P26" i="2" s="1"/>
  <c r="M25" i="2"/>
  <c r="N25" i="2" s="1"/>
  <c r="P25" i="2" s="1"/>
  <c r="O25" i="2"/>
  <c r="M24" i="2"/>
  <c r="N24" i="2" s="1"/>
  <c r="P24" i="2" s="1"/>
  <c r="O24" i="2"/>
  <c r="O23" i="2"/>
  <c r="M23" i="2"/>
  <c r="N23" i="2" s="1"/>
  <c r="P23" i="2" s="1"/>
  <c r="M21" i="2"/>
  <c r="N21" i="2" s="1"/>
  <c r="P21" i="2" s="1"/>
  <c r="O21" i="2"/>
  <c r="O20" i="2"/>
  <c r="M20" i="2"/>
  <c r="N20" i="2" s="1"/>
  <c r="P20" i="2" s="1"/>
  <c r="O19" i="2"/>
  <c r="M19" i="2"/>
  <c r="N19" i="2" s="1"/>
  <c r="P19" i="2" s="1"/>
  <c r="O18" i="2"/>
  <c r="M18" i="2"/>
  <c r="N18" i="2" s="1"/>
  <c r="P18" i="2" s="1"/>
  <c r="M16" i="2"/>
  <c r="N16" i="2" s="1"/>
  <c r="P16" i="2" s="1"/>
  <c r="O16" i="2"/>
  <c r="M15" i="2"/>
  <c r="N15" i="2" s="1"/>
  <c r="P15" i="2" s="1"/>
  <c r="O15" i="2"/>
  <c r="M14" i="2"/>
  <c r="N14" i="2" s="1"/>
  <c r="P14" i="2" s="1"/>
  <c r="O14" i="2"/>
  <c r="O13" i="2"/>
  <c r="M13" i="2"/>
  <c r="N13" i="2" s="1"/>
  <c r="P13" i="2" s="1"/>
  <c r="M12" i="2"/>
  <c r="N12" i="2" s="1"/>
  <c r="P12" i="2" s="1"/>
  <c r="O12" i="2"/>
  <c r="M11" i="2"/>
  <c r="N11" i="2" s="1"/>
  <c r="P11" i="2" s="1"/>
  <c r="O11" i="2"/>
  <c r="M10" i="2"/>
  <c r="N10" i="2" s="1"/>
  <c r="P10" i="2" s="1"/>
  <c r="O10" i="2"/>
  <c r="M9" i="2"/>
  <c r="N9" i="2" s="1"/>
  <c r="P9" i="2" s="1"/>
  <c r="P27" i="2" s="1"/>
  <c r="O9" i="2"/>
  <c r="O27" i="2" s="1"/>
  <c r="P22" i="2"/>
  <c r="H48" i="3" l="1"/>
  <c r="G66" i="3"/>
  <c r="H67" i="3" s="1"/>
  <c r="H80" i="3"/>
  <c r="F82" i="3"/>
  <c r="F86" i="3" s="1"/>
  <c r="F51" i="3"/>
  <c r="F53" i="3" s="1"/>
  <c r="P37" i="2"/>
  <c r="O55" i="2"/>
  <c r="P65" i="2"/>
  <c r="P78" i="2" s="1"/>
  <c r="P51" i="2"/>
  <c r="P55" i="2" l="1"/>
</calcChain>
</file>

<file path=xl/sharedStrings.xml><?xml version="1.0" encoding="utf-8"?>
<sst xmlns="http://schemas.openxmlformats.org/spreadsheetml/2006/main" count="312" uniqueCount="81">
  <si>
    <t>MUNICIPIO</t>
  </si>
  <si>
    <t>TOTAL RACIONES DIARIAS</t>
  </si>
  <si>
    <t>TOTAL MANIPULADORAS</t>
  </si>
  <si>
    <t>VALOR TOTAL MANIPULADORAS 60 DIAS</t>
  </si>
  <si>
    <t>VALOR CAPACITACIÓN, DOTACIÓN Y ÉXAMENES MÉDICOS</t>
  </si>
  <si>
    <t>TOTAL</t>
  </si>
  <si>
    <t>Total VILLA DE LEYVA</t>
  </si>
  <si>
    <t>POR SEDE</t>
  </si>
  <si>
    <t>INSTITUCION</t>
  </si>
  <si>
    <t>SEDE</t>
  </si>
  <si>
    <t>VALOR UNITARIO MANIPULADORA MES</t>
  </si>
  <si>
    <t>VALOR TOTAL MANIPULADORAS MES</t>
  </si>
  <si>
    <t>VALOR TOTAL MANIPULADORAS 75 DIAS</t>
  </si>
  <si>
    <t>VILLA DE LEYVA</t>
  </si>
  <si>
    <t>I.E. LUIS CARLOS GALAN SARMIENTO</t>
  </si>
  <si>
    <t>ESC CAPILLA 2</t>
  </si>
  <si>
    <t>I.E. LUIS CARLOS GALAN SARMIENTO - SEDE PRINCIPAL</t>
  </si>
  <si>
    <t>I.E. TECNICA INDUSTRIAL ANTONIO RICAURTE</t>
  </si>
  <si>
    <t>CONC CAMILO TORRRES</t>
  </si>
  <si>
    <t>ESC CARDONAL</t>
  </si>
  <si>
    <t>ESC EL ROBLE</t>
  </si>
  <si>
    <t>ESC RITOQUE</t>
  </si>
  <si>
    <t>ESC SABANA</t>
  </si>
  <si>
    <t>ESC SAN ROQUE</t>
  </si>
  <si>
    <t>ESC SOPOTA</t>
  </si>
  <si>
    <t>I.E. TECNICA INDUSTRIAL ANTONIO RICAURTE - SEDE PRINCIPAL</t>
  </si>
  <si>
    <t>I.E. TECNICA Y ACADEMICA ANTONIO NARIÑO</t>
  </si>
  <si>
    <t>DURUELO</t>
  </si>
  <si>
    <t>ESC LLANO BLANCO</t>
  </si>
  <si>
    <t>ESC LLANO DEL ARBOL</t>
  </si>
  <si>
    <t>ESC MONQUIRA</t>
  </si>
  <si>
    <t>I.E. TECNICA Y ACADEMICA ANTONIO NARIÑO - SEDE PRINCIPAL</t>
  </si>
  <si>
    <t>SALTO Y LA LAVANDERA</t>
  </si>
  <si>
    <t>SEDE ANEXA</t>
  </si>
  <si>
    <t>SEDE CAMPESTRE</t>
  </si>
  <si>
    <t>POR SEDE X 11 DIAS</t>
  </si>
  <si>
    <t>VALOR POR DIA MANIPILADORAS</t>
  </si>
  <si>
    <t xml:space="preserve">VALOR MANIPULADORAS PO 11 DIAS </t>
  </si>
  <si>
    <t>POR SEDE X 43 DIAS</t>
  </si>
  <si>
    <t xml:space="preserve">VALOR MANIPULADORAS POR 43 DIAS </t>
  </si>
  <si>
    <t>VALOR PAGO MANIPULADORAS X 65 DIAS ( CON FINES DE  SEMANA)</t>
  </si>
  <si>
    <t>VALOR PAGO MANIPULADORAS X 74 DIAS ( CON FINES DE  SEMANA Y SEMANA DE RECESO</t>
  </si>
  <si>
    <t>ZUMA</t>
  </si>
  <si>
    <t>DOTACION +XXXX</t>
  </si>
  <si>
    <t>GRAN TOTAL</t>
  </si>
  <si>
    <t>APORTE DE LA GOBERNACION: $ 1074374319,42</t>
  </si>
  <si>
    <t>APORTE DEL MUNICIPIO: $0,00</t>
  </si>
  <si>
    <t>GRAN TOTAL $ 1074374319,42</t>
  </si>
  <si>
    <t>SIN INCLUIR MANIPULADORAS</t>
  </si>
  <si>
    <t>ALMUERZOS</t>
  </si>
  <si>
    <t>RACIONES CONTR DIARIAS</t>
  </si>
  <si>
    <t>COSTO</t>
  </si>
  <si>
    <t>DIAS A EJECUTAR</t>
  </si>
  <si>
    <t>RACIONES ENTREGADAS</t>
  </si>
  <si>
    <t>VALOR CONTRATADO</t>
  </si>
  <si>
    <t>GOBERNACION</t>
  </si>
  <si>
    <t>ALCALDIA</t>
  </si>
  <si>
    <t xml:space="preserve">PRIMERA INFANCIA </t>
  </si>
  <si>
    <t>PREESCOLAR</t>
  </si>
  <si>
    <t>1 A 3</t>
  </si>
  <si>
    <t>4 A 5</t>
  </si>
  <si>
    <t>6 A 9</t>
  </si>
  <si>
    <t>10 Y 11</t>
  </si>
  <si>
    <t>MUESTRA Y CONTRAMUESTRA</t>
  </si>
  <si>
    <t xml:space="preserve">VALOR RACIONES Y TOMA DE MUESTRAS YCONTRA MUESTRAS </t>
  </si>
  <si>
    <t>VALOR PAGO A MANIPULADORES DE ALIMENTOS INCLUYENDO EXAMENES, CAPACITACIONES Y DOTACION</t>
  </si>
  <si>
    <t>INDUSTRIALIZADA</t>
  </si>
  <si>
    <t>INDUSTRIALIZADA SEGÚN NECESIDAD</t>
  </si>
  <si>
    <t>INDUSTRIAL</t>
  </si>
  <si>
    <t>RACIONESCONTRATA</t>
  </si>
  <si>
    <t>PRIMERA INFANCIA</t>
  </si>
  <si>
    <t>REGALIAS SEGUNDO SEMESTRE</t>
  </si>
  <si>
    <t xml:space="preserve">APORTE DE LA GOBERNACION: </t>
  </si>
  <si>
    <t>APORTE DEL MUNICIPIO:</t>
  </si>
  <si>
    <t>VALOR PAGO A MANIPULADORES DE ALIMENTOS SIN INCLUIR EXAMENES, CAPACITACIONES Y DOTACION</t>
  </si>
  <si>
    <t xml:space="preserve">DESAYUNO CALENDARIO ESCOLAR </t>
  </si>
  <si>
    <t>almu 43 d</t>
  </si>
  <si>
    <t>desayu 13 d</t>
  </si>
  <si>
    <t>muestras 43</t>
  </si>
  <si>
    <t>manupiladoras</t>
  </si>
  <si>
    <t>gran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</si>
</sst>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5" fontId="4" fillId="2" borderId="1" xfId="0" applyNumberFormat="1" applyFont="1" applyFill="1" applyBorder="1" applyAlignment="1">
      <alignment horizontal="center" vertical="center" wrapText="1"/>
    </xf>
    <xf numFmtId="5" fontId="4" fillId="2" borderId="0" xfId="0" applyNumberFormat="1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left"/>
    </xf>
    <xf numFmtId="0" fontId="7" fillId="0" borderId="1" xfId="0" applyFont="1" applyBorder="1"/>
    <xf numFmtId="5" fontId="7" fillId="0" borderId="1" xfId="0" applyNumberFormat="1" applyFont="1" applyBorder="1"/>
    <xf numFmtId="5" fontId="7" fillId="0" borderId="0" xfId="0" applyNumberFormat="1" applyFont="1"/>
    <xf numFmtId="5" fontId="0" fillId="0" borderId="0" xfId="0" applyNumberFormat="1"/>
    <xf numFmtId="0" fontId="3" fillId="0" borderId="2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7" fillId="0" borderId="3" xfId="0" applyFont="1" applyBorder="1"/>
    <xf numFmtId="7" fontId="0" fillId="0" borderId="0" xfId="0" applyNumberFormat="1"/>
    <xf numFmtId="7" fontId="3" fillId="0" borderId="0" xfId="0" applyNumberFormat="1" applyFont="1"/>
    <xf numFmtId="7" fontId="0" fillId="3" borderId="4" xfId="0" applyNumberFormat="1" applyFill="1" applyBorder="1" applyAlignment="1">
      <alignment horizontal="center"/>
    </xf>
    <xf numFmtId="7" fontId="0" fillId="3" borderId="5" xfId="0" applyNumberFormat="1" applyFill="1" applyBorder="1" applyAlignment="1">
      <alignment horizontal="center"/>
    </xf>
    <xf numFmtId="7" fontId="0" fillId="3" borderId="6" xfId="0" applyNumberFormat="1" applyFill="1" applyBorder="1" applyAlignment="1">
      <alignment horizontal="center"/>
    </xf>
    <xf numFmtId="7" fontId="3" fillId="3" borderId="1" xfId="0" applyNumberFormat="1" applyFont="1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5" fontId="3" fillId="3" borderId="1" xfId="0" applyNumberFormat="1" applyFont="1" applyFill="1" applyBorder="1"/>
    <xf numFmtId="0" fontId="0" fillId="3" borderId="4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6" xfId="0" applyFill="1" applyBorder="1" applyAlignment="1">
      <alignment horizontal="center" wrapText="1"/>
    </xf>
    <xf numFmtId="7" fontId="9" fillId="3" borderId="1" xfId="0" applyNumberFormat="1" applyFont="1" applyFill="1" applyBorder="1"/>
    <xf numFmtId="44" fontId="3" fillId="0" borderId="0" xfId="1" applyFont="1" applyAlignment="1">
      <alignment horizontal="center"/>
    </xf>
    <xf numFmtId="44" fontId="3" fillId="0" borderId="0" xfId="1" applyFont="1" applyAlignment="1"/>
    <xf numFmtId="0" fontId="3" fillId="0" borderId="0" xfId="0" applyFont="1" applyAlignment="1">
      <alignment horizontal="center"/>
    </xf>
    <xf numFmtId="0" fontId="3" fillId="0" borderId="2" xfId="0" applyFont="1" applyBorder="1"/>
    <xf numFmtId="0" fontId="3" fillId="0" borderId="7" xfId="0" applyFont="1" applyBorder="1" applyAlignment="1">
      <alignment horizontal="center"/>
    </xf>
    <xf numFmtId="1" fontId="10" fillId="0" borderId="8" xfId="0" applyNumberFormat="1" applyFont="1" applyBorder="1" applyAlignment="1">
      <alignment horizontal="center"/>
    </xf>
    <xf numFmtId="1" fontId="10" fillId="0" borderId="9" xfId="0" applyNumberFormat="1" applyFont="1" applyBorder="1" applyAlignment="1">
      <alignment horizontal="center"/>
    </xf>
    <xf numFmtId="1" fontId="10" fillId="0" borderId="10" xfId="0" applyNumberFormat="1" applyFont="1" applyBorder="1" applyAlignment="1">
      <alignment horizontal="center"/>
    </xf>
    <xf numFmtId="1" fontId="10" fillId="0" borderId="0" xfId="0" applyNumberFormat="1" applyFont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3" xfId="0" applyFont="1" applyBorder="1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9" fontId="0" fillId="0" borderId="0" xfId="0" applyNumberFormat="1" applyAlignment="1">
      <alignment horizontal="center" vertical="center"/>
    </xf>
    <xf numFmtId="9" fontId="0" fillId="0" borderId="0" xfId="0" applyNumberFormat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0" xfId="0" applyNumberFormat="1"/>
    <xf numFmtId="1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3" fillId="4" borderId="1" xfId="0" applyNumberFormat="1" applyFont="1" applyFill="1" applyBorder="1" applyAlignment="1">
      <alignment horizontal="center" vertical="center"/>
    </xf>
    <xf numFmtId="44" fontId="0" fillId="4" borderId="0" xfId="0" applyNumberFormat="1" applyFill="1"/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vertical="center"/>
    </xf>
    <xf numFmtId="44" fontId="11" fillId="4" borderId="0" xfId="0" applyNumberFormat="1" applyFont="1" applyFill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4" fontId="0" fillId="4" borderId="1" xfId="0" applyNumberFormat="1" applyFill="1" applyBorder="1" applyAlignment="1">
      <alignment horizontal="center" vertical="center"/>
    </xf>
    <xf numFmtId="44" fontId="9" fillId="0" borderId="13" xfId="1" applyFont="1" applyBorder="1" applyAlignment="1">
      <alignment horizontal="center"/>
    </xf>
    <xf numFmtId="44" fontId="9" fillId="0" borderId="14" xfId="1" applyFont="1" applyBorder="1" applyAlignment="1">
      <alignment horizontal="center"/>
    </xf>
    <xf numFmtId="44" fontId="9" fillId="4" borderId="1" xfId="0" applyNumberFormat="1" applyFont="1" applyFill="1" applyBorder="1"/>
    <xf numFmtId="44" fontId="0" fillId="0" borderId="0" xfId="1" applyFont="1"/>
    <xf numFmtId="0" fontId="9" fillId="0" borderId="0" xfId="0" applyFont="1" applyAlignment="1">
      <alignment horizontal="center"/>
    </xf>
    <xf numFmtId="44" fontId="9" fillId="0" borderId="0" xfId="0" applyNumberFormat="1" applyFont="1"/>
    <xf numFmtId="0" fontId="0" fillId="3" borderId="0" xfId="0" applyFill="1"/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44" fontId="0" fillId="3" borderId="1" xfId="1" applyFont="1" applyFill="1" applyBorder="1" applyAlignment="1">
      <alignment horizontal="center" vertical="center"/>
    </xf>
    <xf numFmtId="44" fontId="0" fillId="3" borderId="1" xfId="0" applyNumberFormat="1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44" fontId="3" fillId="3" borderId="19" xfId="1" applyFont="1" applyFill="1" applyBorder="1" applyAlignment="1">
      <alignment horizontal="center"/>
    </xf>
    <xf numFmtId="44" fontId="3" fillId="3" borderId="20" xfId="1" applyFont="1" applyFill="1" applyBorder="1" applyAlignment="1">
      <alignment horizontal="center"/>
    </xf>
    <xf numFmtId="44" fontId="3" fillId="3" borderId="21" xfId="1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44" fontId="3" fillId="3" borderId="20" xfId="0" applyNumberFormat="1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1" fontId="10" fillId="3" borderId="8" xfId="0" applyNumberFormat="1" applyFont="1" applyFill="1" applyBorder="1" applyAlignment="1">
      <alignment horizontal="center"/>
    </xf>
    <xf numFmtId="1" fontId="10" fillId="3" borderId="9" xfId="0" applyNumberFormat="1" applyFont="1" applyFill="1" applyBorder="1" applyAlignment="1">
      <alignment horizontal="center"/>
    </xf>
    <xf numFmtId="1" fontId="10" fillId="3" borderId="10" xfId="0" applyNumberFormat="1" applyFont="1" applyFill="1" applyBorder="1" applyAlignment="1">
      <alignment horizontal="center"/>
    </xf>
    <xf numFmtId="1" fontId="10" fillId="3" borderId="17" xfId="0" applyNumberFormat="1" applyFont="1" applyFill="1" applyBorder="1" applyAlignment="1">
      <alignment horizontal="center"/>
    </xf>
    <xf numFmtId="1" fontId="10" fillId="3" borderId="18" xfId="0" applyNumberFormat="1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/>
    <xf numFmtId="44" fontId="0" fillId="3" borderId="1" xfId="1" applyFont="1" applyFill="1" applyBorder="1"/>
    <xf numFmtId="44" fontId="0" fillId="3" borderId="1" xfId="0" applyNumberFormat="1" applyFill="1" applyBorder="1"/>
    <xf numFmtId="9" fontId="0" fillId="3" borderId="1" xfId="0" applyNumberForma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44" fontId="3" fillId="0" borderId="0" xfId="1" applyFont="1" applyAlignment="1">
      <alignment horizontal="center" vertical="center"/>
    </xf>
    <xf numFmtId="44" fontId="0" fillId="0" borderId="1" xfId="1" applyFont="1" applyFill="1" applyBorder="1"/>
    <xf numFmtId="44" fontId="0" fillId="0" borderId="1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3" fillId="3" borderId="1" xfId="0" applyFont="1" applyFill="1" applyBorder="1"/>
    <xf numFmtId="0" fontId="3" fillId="3" borderId="3" xfId="0" applyFont="1" applyFill="1" applyBorder="1"/>
    <xf numFmtId="9" fontId="0" fillId="3" borderId="0" xfId="0" applyNumberFormat="1" applyFill="1" applyAlignment="1">
      <alignment horizontal="center" vertical="center"/>
    </xf>
    <xf numFmtId="44" fontId="0" fillId="3" borderId="0" xfId="0" applyNumberFormat="1" applyFill="1" applyAlignment="1">
      <alignment horizontal="center" vertical="center"/>
    </xf>
    <xf numFmtId="44" fontId="0" fillId="3" borderId="0" xfId="0" applyNumberFormat="1" applyFill="1"/>
    <xf numFmtId="44" fontId="9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38AFB-D395-44D3-AA4F-CCC1EE244646}">
  <dimension ref="A1:K89"/>
  <sheetViews>
    <sheetView tabSelected="1" topLeftCell="A49" zoomScale="80" zoomScaleNormal="80" workbookViewId="0">
      <selection activeCell="F87" sqref="F87"/>
    </sheetView>
  </sheetViews>
  <sheetFormatPr baseColWidth="10" defaultRowHeight="15" x14ac:dyDescent="0.25"/>
  <cols>
    <col min="1" max="1" width="13.5703125" customWidth="1"/>
    <col min="2" max="2" width="16.140625" customWidth="1"/>
    <col min="3" max="3" width="12.5703125" customWidth="1"/>
    <col min="4" max="4" width="15.42578125" customWidth="1"/>
    <col min="5" max="5" width="18.28515625" customWidth="1"/>
    <col min="6" max="6" width="20.7109375" customWidth="1"/>
    <col min="7" max="8" width="19.28515625" customWidth="1"/>
    <col min="9" max="9" width="18.7109375" customWidth="1"/>
    <col min="10" max="10" width="17.7109375" customWidth="1"/>
    <col min="11" max="11" width="21.42578125" customWidth="1"/>
  </cols>
  <sheetData>
    <row r="1" spans="1:11" x14ac:dyDescent="0.25">
      <c r="A1" s="29" t="s">
        <v>45</v>
      </c>
      <c r="B1" s="29"/>
      <c r="C1" s="29"/>
      <c r="D1" s="29"/>
      <c r="E1" s="29"/>
      <c r="F1" s="29"/>
      <c r="G1" s="30"/>
      <c r="H1" s="31"/>
    </row>
    <row r="2" spans="1:11" x14ac:dyDescent="0.25">
      <c r="A2" s="10" t="s">
        <v>46</v>
      </c>
      <c r="B2" s="10"/>
      <c r="C2" s="10"/>
      <c r="D2" s="10"/>
      <c r="E2" s="10"/>
      <c r="F2" s="10"/>
      <c r="G2" s="32"/>
      <c r="H2" s="31"/>
    </row>
    <row r="3" spans="1:11" ht="15.75" thickBot="1" x14ac:dyDescent="0.3">
      <c r="A3" s="33" t="s">
        <v>47</v>
      </c>
      <c r="B3" s="33"/>
      <c r="C3" s="33"/>
      <c r="D3" s="33"/>
      <c r="E3" s="33"/>
      <c r="F3" s="33"/>
      <c r="G3" s="31"/>
      <c r="H3" s="31"/>
    </row>
    <row r="4" spans="1:11" ht="30.75" customHeight="1" thickBot="1" x14ac:dyDescent="0.55000000000000004">
      <c r="A4" s="34">
        <v>2026</v>
      </c>
      <c r="B4" s="35"/>
      <c r="C4" s="35"/>
      <c r="D4" s="35"/>
      <c r="E4" s="35"/>
      <c r="F4" s="36"/>
      <c r="G4" s="37"/>
      <c r="H4" s="37"/>
      <c r="I4" s="37"/>
      <c r="J4" s="37"/>
    </row>
    <row r="5" spans="1:11" ht="30.75" customHeight="1" thickBot="1" x14ac:dyDescent="0.55000000000000004">
      <c r="A5" s="34" t="s">
        <v>48</v>
      </c>
      <c r="B5" s="35"/>
      <c r="C5" s="35"/>
      <c r="D5" s="35"/>
      <c r="E5" s="35"/>
      <c r="F5" s="36"/>
      <c r="G5" s="37"/>
      <c r="H5" s="37"/>
      <c r="I5" s="37"/>
      <c r="J5" s="37"/>
    </row>
    <row r="6" spans="1:11" ht="16.5" customHeight="1" x14ac:dyDescent="0.25">
      <c r="A6" s="38" t="s">
        <v>49</v>
      </c>
      <c r="B6" s="10"/>
      <c r="C6" s="10"/>
      <c r="D6" s="10"/>
      <c r="E6" s="10"/>
      <c r="F6" s="39"/>
      <c r="G6" s="40"/>
      <c r="H6" s="40"/>
    </row>
    <row r="7" spans="1:11" ht="16.5" customHeight="1" x14ac:dyDescent="0.25">
      <c r="A7" s="41" t="s">
        <v>49</v>
      </c>
      <c r="B7" s="41" t="s">
        <v>50</v>
      </c>
      <c r="C7" s="41" t="s">
        <v>51</v>
      </c>
      <c r="D7" s="41" t="s">
        <v>52</v>
      </c>
      <c r="E7" s="41" t="s">
        <v>53</v>
      </c>
      <c r="F7" s="41" t="s">
        <v>54</v>
      </c>
      <c r="G7" s="42" t="s">
        <v>55</v>
      </c>
      <c r="H7" s="42" t="s">
        <v>56</v>
      </c>
    </row>
    <row r="8" spans="1:11" ht="16.5" customHeight="1" x14ac:dyDescent="0.25">
      <c r="A8" s="43"/>
      <c r="B8" s="43"/>
      <c r="C8" s="44"/>
      <c r="D8" s="43"/>
      <c r="E8" s="43"/>
      <c r="F8" s="45"/>
      <c r="G8" s="46">
        <v>1</v>
      </c>
      <c r="H8" s="46">
        <v>0</v>
      </c>
      <c r="J8" s="47"/>
    </row>
    <row r="9" spans="1:11" ht="16.5" customHeight="1" x14ac:dyDescent="0.25">
      <c r="A9" s="43" t="s">
        <v>57</v>
      </c>
      <c r="B9" s="48">
        <v>19</v>
      </c>
      <c r="C9" s="49">
        <v>3828</v>
      </c>
      <c r="D9" s="50">
        <v>75</v>
      </c>
      <c r="E9" s="50">
        <f>D9*B9</f>
        <v>1425</v>
      </c>
      <c r="F9" s="51">
        <f>E9*C9</f>
        <v>5454900</v>
      </c>
      <c r="G9" s="52">
        <f>F9*G8</f>
        <v>5454900</v>
      </c>
      <c r="H9" s="53">
        <f>F9*H8</f>
        <v>0</v>
      </c>
      <c r="J9" s="47"/>
    </row>
    <row r="10" spans="1:11" ht="16.5" customHeight="1" x14ac:dyDescent="0.25">
      <c r="A10" s="50" t="s">
        <v>58</v>
      </c>
      <c r="B10" s="50">
        <v>160</v>
      </c>
      <c r="C10" s="49">
        <v>3828</v>
      </c>
      <c r="D10" s="50">
        <v>75</v>
      </c>
      <c r="E10" s="50">
        <f>D10*B10</f>
        <v>12000</v>
      </c>
      <c r="F10" s="51">
        <f>E10*C10</f>
        <v>45936000</v>
      </c>
      <c r="G10" s="52">
        <f>F10*G8</f>
        <v>45936000</v>
      </c>
      <c r="H10" s="53">
        <f>F10*H8</f>
        <v>0</v>
      </c>
      <c r="I10" s="53"/>
      <c r="J10" s="53"/>
      <c r="K10" s="53"/>
    </row>
    <row r="11" spans="1:11" ht="16.5" customHeight="1" x14ac:dyDescent="0.25">
      <c r="A11" s="54" t="s">
        <v>59</v>
      </c>
      <c r="B11" s="50">
        <v>578</v>
      </c>
      <c r="C11" s="49">
        <v>3939</v>
      </c>
      <c r="D11" s="50">
        <v>75</v>
      </c>
      <c r="E11" s="50">
        <f t="shared" ref="E11:F14" si="0">D11*B11</f>
        <v>43350</v>
      </c>
      <c r="F11" s="51">
        <f t="shared" si="0"/>
        <v>170755650</v>
      </c>
      <c r="G11" s="52">
        <f>F11*G8</f>
        <v>170755650</v>
      </c>
      <c r="H11" s="53">
        <f>F11*H8</f>
        <v>0</v>
      </c>
      <c r="I11" s="53"/>
      <c r="J11" s="53"/>
    </row>
    <row r="12" spans="1:11" ht="16.5" customHeight="1" x14ac:dyDescent="0.25">
      <c r="A12" s="50" t="s">
        <v>60</v>
      </c>
      <c r="B12" s="50">
        <v>468</v>
      </c>
      <c r="C12" s="49">
        <v>4231</v>
      </c>
      <c r="D12" s="50">
        <v>75</v>
      </c>
      <c r="E12" s="50">
        <f t="shared" si="0"/>
        <v>35100</v>
      </c>
      <c r="F12" s="51">
        <f t="shared" si="0"/>
        <v>148508100</v>
      </c>
      <c r="G12" s="52">
        <f>F12*G8</f>
        <v>148508100</v>
      </c>
      <c r="H12" s="53">
        <f>F12*H8</f>
        <v>0</v>
      </c>
      <c r="I12" s="53"/>
      <c r="J12" s="53"/>
    </row>
    <row r="13" spans="1:11" ht="16.5" customHeight="1" x14ac:dyDescent="0.25">
      <c r="A13" s="50" t="s">
        <v>61</v>
      </c>
      <c r="B13" s="50">
        <v>930</v>
      </c>
      <c r="C13" s="49">
        <v>4602</v>
      </c>
      <c r="D13" s="50">
        <v>75</v>
      </c>
      <c r="E13" s="50">
        <f t="shared" si="0"/>
        <v>69750</v>
      </c>
      <c r="F13" s="51">
        <f t="shared" si="0"/>
        <v>320989500</v>
      </c>
      <c r="G13" s="52">
        <f>F13*G8</f>
        <v>320989500</v>
      </c>
      <c r="H13" s="53">
        <f>F13*H8</f>
        <v>0</v>
      </c>
      <c r="I13" s="53"/>
      <c r="J13" s="53"/>
    </row>
    <row r="14" spans="1:11" ht="16.5" customHeight="1" x14ac:dyDescent="0.25">
      <c r="A14" s="50" t="s">
        <v>62</v>
      </c>
      <c r="B14" s="50">
        <v>366</v>
      </c>
      <c r="C14" s="49">
        <v>4810</v>
      </c>
      <c r="D14" s="50">
        <v>75</v>
      </c>
      <c r="E14" s="50">
        <f t="shared" si="0"/>
        <v>27450</v>
      </c>
      <c r="F14" s="51">
        <f t="shared" si="0"/>
        <v>132034500</v>
      </c>
      <c r="G14" s="52">
        <f>F14*G8</f>
        <v>132034500</v>
      </c>
      <c r="H14" s="53">
        <f>F14*H8</f>
        <v>0</v>
      </c>
      <c r="I14" s="53"/>
      <c r="J14" s="53"/>
      <c r="K14" s="53"/>
    </row>
    <row r="15" spans="1:11" ht="16.5" customHeight="1" x14ac:dyDescent="0.25">
      <c r="A15" s="55"/>
      <c r="B15" s="55">
        <f>SUM(B9:B14)</f>
        <v>2521</v>
      </c>
      <c r="C15" s="55"/>
      <c r="D15" s="55"/>
      <c r="E15" s="55"/>
      <c r="F15" s="56">
        <f>SUM(F9:F14)</f>
        <v>823678650</v>
      </c>
      <c r="G15" s="52">
        <f>SUM(G9:G14)</f>
        <v>823678650</v>
      </c>
      <c r="H15" s="52">
        <f>SUM(H10:H14)</f>
        <v>0</v>
      </c>
      <c r="I15" s="53"/>
      <c r="J15" s="53"/>
      <c r="K15" s="53"/>
    </row>
    <row r="16" spans="1:11" ht="16.5" customHeight="1" x14ac:dyDescent="0.25">
      <c r="A16" s="55"/>
      <c r="B16" s="55"/>
      <c r="C16" s="55"/>
      <c r="D16" s="55"/>
      <c r="E16" s="55"/>
      <c r="F16" s="55"/>
      <c r="G16" s="52"/>
      <c r="H16" s="57">
        <f>H15+G15</f>
        <v>823678650</v>
      </c>
      <c r="J16" s="53"/>
    </row>
    <row r="17" spans="1:10" ht="16.5" customHeight="1" x14ac:dyDescent="0.25">
      <c r="A17" s="58"/>
      <c r="B17" s="58"/>
      <c r="C17" s="58"/>
      <c r="D17" s="58"/>
      <c r="E17" s="58"/>
      <c r="F17" s="59"/>
      <c r="G17" s="58"/>
      <c r="H17" s="60"/>
    </row>
    <row r="18" spans="1:10" ht="16.5" customHeight="1" x14ac:dyDescent="0.25">
      <c r="A18" s="61" t="s">
        <v>63</v>
      </c>
      <c r="B18" s="62"/>
      <c r="C18" s="63">
        <v>14266</v>
      </c>
      <c r="D18" s="64">
        <v>75</v>
      </c>
      <c r="E18" s="65">
        <f>C18*D18</f>
        <v>1069950</v>
      </c>
      <c r="F18" s="56">
        <f>E18*3</f>
        <v>3209850</v>
      </c>
      <c r="G18" s="55"/>
      <c r="H18" s="53"/>
      <c r="J18" s="53"/>
    </row>
    <row r="19" spans="1:10" ht="16.5" customHeight="1" x14ac:dyDescent="0.25">
      <c r="A19" s="66" t="s">
        <v>64</v>
      </c>
      <c r="B19" s="66"/>
      <c r="C19" s="66"/>
      <c r="D19" s="66"/>
      <c r="E19" s="67"/>
      <c r="F19" s="68">
        <f>F18+F15</f>
        <v>826888500</v>
      </c>
      <c r="G19" s="53"/>
      <c r="J19" s="69"/>
    </row>
    <row r="20" spans="1:10" ht="16.5" customHeight="1" x14ac:dyDescent="0.25">
      <c r="A20" s="70" t="s">
        <v>65</v>
      </c>
      <c r="B20" s="70"/>
      <c r="C20" s="70"/>
      <c r="D20" s="70"/>
      <c r="E20" s="70"/>
      <c r="F20" s="69">
        <v>247485819.41999999</v>
      </c>
      <c r="J20" s="53"/>
    </row>
    <row r="21" spans="1:10" ht="16.5" customHeight="1" x14ac:dyDescent="0.25">
      <c r="F21" s="71">
        <f>SUM(F19:F20)</f>
        <v>1074374319.4200001</v>
      </c>
    </row>
    <row r="22" spans="1:10" ht="19.5" hidden="1" customHeight="1" thickBot="1" x14ac:dyDescent="0.3">
      <c r="A22" s="72" t="s">
        <v>66</v>
      </c>
      <c r="B22" s="73" t="s">
        <v>67</v>
      </c>
      <c r="C22" s="74"/>
      <c r="D22" s="74"/>
      <c r="E22" s="74"/>
      <c r="F22" s="75"/>
      <c r="H22" s="53"/>
    </row>
    <row r="23" spans="1:10" ht="19.5" hidden="1" customHeight="1" x14ac:dyDescent="0.25">
      <c r="A23" s="76" t="s">
        <v>68</v>
      </c>
      <c r="B23" s="77" t="s">
        <v>69</v>
      </c>
      <c r="C23" s="77" t="s">
        <v>51</v>
      </c>
      <c r="D23" s="77" t="s">
        <v>52</v>
      </c>
      <c r="E23" s="77" t="s">
        <v>53</v>
      </c>
      <c r="F23" s="77" t="s">
        <v>54</v>
      </c>
    </row>
    <row r="24" spans="1:10" ht="19.5" hidden="1" customHeight="1" x14ac:dyDescent="0.25">
      <c r="A24" s="78" t="s">
        <v>70</v>
      </c>
      <c r="B24" s="79">
        <v>22</v>
      </c>
      <c r="C24" s="80">
        <v>3753</v>
      </c>
      <c r="D24" s="77">
        <v>20</v>
      </c>
      <c r="E24" s="77"/>
      <c r="F24" s="77"/>
    </row>
    <row r="25" spans="1:10" ht="19.5" hidden="1" customHeight="1" x14ac:dyDescent="0.25">
      <c r="A25" s="78" t="s">
        <v>58</v>
      </c>
      <c r="B25" s="78">
        <v>165</v>
      </c>
      <c r="C25" s="80">
        <v>3753</v>
      </c>
      <c r="D25" s="77">
        <v>20</v>
      </c>
      <c r="E25" s="78">
        <f>D25*B25</f>
        <v>3300</v>
      </c>
      <c r="F25" s="81">
        <f>E25*C25</f>
        <v>12384900</v>
      </c>
    </row>
    <row r="26" spans="1:10" ht="19.5" hidden="1" customHeight="1" x14ac:dyDescent="0.25">
      <c r="A26" s="82" t="s">
        <v>59</v>
      </c>
      <c r="B26" s="78">
        <v>580</v>
      </c>
      <c r="C26" s="80">
        <v>3753</v>
      </c>
      <c r="D26" s="77">
        <v>20</v>
      </c>
      <c r="E26" s="78">
        <f t="shared" ref="E26:F29" si="1">D26*B26</f>
        <v>11600</v>
      </c>
      <c r="F26" s="81">
        <f t="shared" si="1"/>
        <v>43534800</v>
      </c>
    </row>
    <row r="27" spans="1:10" ht="19.5" hidden="1" customHeight="1" x14ac:dyDescent="0.25">
      <c r="A27" s="78" t="s">
        <v>60</v>
      </c>
      <c r="B27" s="78">
        <v>464</v>
      </c>
      <c r="C27" s="80">
        <v>4439</v>
      </c>
      <c r="D27" s="77">
        <v>20</v>
      </c>
      <c r="E27" s="78">
        <f t="shared" si="1"/>
        <v>9280</v>
      </c>
      <c r="F27" s="81">
        <f t="shared" si="1"/>
        <v>41193920</v>
      </c>
    </row>
    <row r="28" spans="1:10" ht="19.5" hidden="1" customHeight="1" x14ac:dyDescent="0.25">
      <c r="A28" s="78" t="s">
        <v>61</v>
      </c>
      <c r="B28" s="78">
        <v>670</v>
      </c>
      <c r="C28" s="80">
        <v>4439</v>
      </c>
      <c r="D28" s="77">
        <v>20</v>
      </c>
      <c r="E28" s="78">
        <f t="shared" si="1"/>
        <v>13400</v>
      </c>
      <c r="F28" s="81">
        <f t="shared" si="1"/>
        <v>59482600</v>
      </c>
    </row>
    <row r="29" spans="1:10" ht="19.5" hidden="1" customHeight="1" x14ac:dyDescent="0.25">
      <c r="A29" s="78" t="s">
        <v>62</v>
      </c>
      <c r="B29" s="78">
        <v>356</v>
      </c>
      <c r="C29" s="80">
        <v>5000</v>
      </c>
      <c r="D29" s="77">
        <v>20</v>
      </c>
      <c r="E29" s="78">
        <f t="shared" si="1"/>
        <v>7120</v>
      </c>
      <c r="F29" s="81">
        <f t="shared" si="1"/>
        <v>35600000</v>
      </c>
    </row>
    <row r="30" spans="1:10" ht="19.5" hidden="1" customHeight="1" x14ac:dyDescent="0.25">
      <c r="A30" s="55"/>
      <c r="B30" s="55"/>
      <c r="C30" s="55"/>
      <c r="D30" s="55"/>
      <c r="E30" s="55"/>
      <c r="F30" s="56">
        <f>SUM(F25:F29)</f>
        <v>192196220</v>
      </c>
    </row>
    <row r="31" spans="1:10" ht="19.5" customHeight="1" thickBot="1" x14ac:dyDescent="0.3"/>
    <row r="32" spans="1:10" ht="34.5" customHeight="1" thickBot="1" x14ac:dyDescent="0.3">
      <c r="A32" s="83" t="s">
        <v>71</v>
      </c>
      <c r="B32" s="84"/>
      <c r="C32" s="84"/>
      <c r="D32" s="84"/>
      <c r="E32" s="84"/>
      <c r="F32" s="84"/>
      <c r="G32" s="84"/>
      <c r="H32" s="85"/>
    </row>
    <row r="33" spans="1:11" ht="15.75" thickBot="1" x14ac:dyDescent="0.3">
      <c r="A33" s="86" t="s">
        <v>72</v>
      </c>
      <c r="B33" s="87"/>
      <c r="C33" s="87"/>
      <c r="D33" s="87"/>
      <c r="E33" s="87"/>
      <c r="F33" s="87"/>
      <c r="G33" s="87">
        <v>955389414.83000004</v>
      </c>
      <c r="H33" s="88"/>
    </row>
    <row r="34" spans="1:11" ht="15.75" thickBot="1" x14ac:dyDescent="0.3">
      <c r="A34" s="89" t="s">
        <v>73</v>
      </c>
      <c r="B34" s="90"/>
      <c r="C34" s="90"/>
      <c r="D34" s="90"/>
      <c r="E34" s="90"/>
      <c r="F34" s="90"/>
      <c r="G34" s="87">
        <v>0</v>
      </c>
      <c r="H34" s="88"/>
    </row>
    <row r="35" spans="1:11" ht="15.75" thickBot="1" x14ac:dyDescent="0.3">
      <c r="A35" s="89" t="s">
        <v>44</v>
      </c>
      <c r="B35" s="90"/>
      <c r="C35" s="90"/>
      <c r="D35" s="90"/>
      <c r="E35" s="90"/>
      <c r="F35" s="90"/>
      <c r="G35" s="91">
        <f>G33+G34</f>
        <v>955389414.83000004</v>
      </c>
      <c r="H35" s="92"/>
    </row>
    <row r="36" spans="1:11" ht="30.75" customHeight="1" thickBot="1" x14ac:dyDescent="0.55000000000000004">
      <c r="A36" s="93">
        <v>2026</v>
      </c>
      <c r="B36" s="94"/>
      <c r="C36" s="94"/>
      <c r="D36" s="94"/>
      <c r="E36" s="94"/>
      <c r="F36" s="94"/>
      <c r="G36" s="94"/>
      <c r="H36" s="95"/>
      <c r="I36" s="37"/>
      <c r="J36" s="37"/>
    </row>
    <row r="37" spans="1:11" ht="30.75" customHeight="1" thickBot="1" x14ac:dyDescent="0.55000000000000004">
      <c r="A37" s="93" t="s">
        <v>48</v>
      </c>
      <c r="B37" s="94"/>
      <c r="C37" s="94"/>
      <c r="D37" s="94"/>
      <c r="E37" s="94"/>
      <c r="F37" s="94"/>
      <c r="G37" s="96"/>
      <c r="H37" s="97"/>
      <c r="I37" s="37"/>
      <c r="J37" s="37"/>
    </row>
    <row r="38" spans="1:11" ht="24.75" customHeight="1" x14ac:dyDescent="0.35">
      <c r="A38" s="98" t="s">
        <v>49</v>
      </c>
      <c r="B38" s="99"/>
      <c r="C38" s="99"/>
      <c r="D38" s="99"/>
      <c r="E38" s="99"/>
      <c r="F38" s="99"/>
      <c r="G38" s="99"/>
      <c r="H38" s="100"/>
    </row>
    <row r="39" spans="1:11" ht="16.5" customHeight="1" x14ac:dyDescent="0.25">
      <c r="A39" s="101" t="s">
        <v>49</v>
      </c>
      <c r="B39" s="101" t="s">
        <v>50</v>
      </c>
      <c r="C39" s="101" t="s">
        <v>51</v>
      </c>
      <c r="D39" s="101" t="s">
        <v>52</v>
      </c>
      <c r="E39" s="101" t="s">
        <v>53</v>
      </c>
      <c r="F39" s="101" t="s">
        <v>54</v>
      </c>
      <c r="G39" s="101" t="s">
        <v>55</v>
      </c>
      <c r="H39" s="101" t="s">
        <v>56</v>
      </c>
    </row>
    <row r="40" spans="1:11" ht="16.5" customHeight="1" x14ac:dyDescent="0.25">
      <c r="A40" s="102"/>
      <c r="B40" s="102"/>
      <c r="C40" s="103"/>
      <c r="D40" s="78"/>
      <c r="E40" s="102"/>
      <c r="F40" s="104"/>
      <c r="G40" s="105">
        <v>1</v>
      </c>
      <c r="H40" s="105">
        <v>0</v>
      </c>
      <c r="J40" s="47"/>
    </row>
    <row r="41" spans="1:11" ht="16.5" customHeight="1" x14ac:dyDescent="0.25">
      <c r="A41" s="102" t="s">
        <v>57</v>
      </c>
      <c r="B41" s="79">
        <v>19</v>
      </c>
      <c r="C41" s="80">
        <v>3828</v>
      </c>
      <c r="D41" s="78">
        <v>43</v>
      </c>
      <c r="E41" s="78">
        <f>D41*B41</f>
        <v>817</v>
      </c>
      <c r="F41" s="81">
        <f>E41*C41</f>
        <v>3127476</v>
      </c>
      <c r="G41" s="81">
        <f>F41*G40</f>
        <v>3127476</v>
      </c>
      <c r="H41" s="104">
        <f>F41*H40</f>
        <v>0</v>
      </c>
      <c r="J41" s="47"/>
    </row>
    <row r="42" spans="1:11" ht="16.5" customHeight="1" x14ac:dyDescent="0.25">
      <c r="A42" s="78" t="s">
        <v>58</v>
      </c>
      <c r="B42" s="78">
        <v>160</v>
      </c>
      <c r="C42" s="80">
        <v>3828</v>
      </c>
      <c r="D42" s="78">
        <v>43</v>
      </c>
      <c r="E42" s="78">
        <f>D42*B42</f>
        <v>6880</v>
      </c>
      <c r="F42" s="81">
        <f>E42*C42</f>
        <v>26336640</v>
      </c>
      <c r="G42" s="81">
        <f>F42*G40</f>
        <v>26336640</v>
      </c>
      <c r="H42" s="104">
        <f>F42*H40</f>
        <v>0</v>
      </c>
      <c r="I42" s="53"/>
      <c r="J42" s="53"/>
      <c r="K42" s="53"/>
    </row>
    <row r="43" spans="1:11" ht="16.5" customHeight="1" x14ac:dyDescent="0.25">
      <c r="A43" s="82" t="s">
        <v>59</v>
      </c>
      <c r="B43" s="78">
        <v>578</v>
      </c>
      <c r="C43" s="80">
        <v>3939</v>
      </c>
      <c r="D43" s="78">
        <v>43</v>
      </c>
      <c r="E43" s="78">
        <f t="shared" ref="E43:F46" si="2">D43*B43</f>
        <v>24854</v>
      </c>
      <c r="F43" s="81">
        <f t="shared" si="2"/>
        <v>97899906</v>
      </c>
      <c r="G43" s="81">
        <f>F43*G40</f>
        <v>97899906</v>
      </c>
      <c r="H43" s="104">
        <f>F43*H40</f>
        <v>0</v>
      </c>
      <c r="I43" s="53"/>
      <c r="J43" s="53"/>
    </row>
    <row r="44" spans="1:11" ht="16.5" customHeight="1" x14ac:dyDescent="0.25">
      <c r="A44" s="78" t="s">
        <v>60</v>
      </c>
      <c r="B44" s="78">
        <v>468</v>
      </c>
      <c r="C44" s="80">
        <v>4231</v>
      </c>
      <c r="D44" s="78">
        <v>43</v>
      </c>
      <c r="E44" s="78">
        <f t="shared" si="2"/>
        <v>20124</v>
      </c>
      <c r="F44" s="81">
        <f t="shared" si="2"/>
        <v>85144644</v>
      </c>
      <c r="G44" s="81">
        <f>F44*G40</f>
        <v>85144644</v>
      </c>
      <c r="H44" s="104">
        <f>F44*H40</f>
        <v>0</v>
      </c>
      <c r="I44" s="53"/>
      <c r="J44" s="53"/>
    </row>
    <row r="45" spans="1:11" ht="16.5" customHeight="1" x14ac:dyDescent="0.25">
      <c r="A45" s="78" t="s">
        <v>61</v>
      </c>
      <c r="B45" s="78">
        <v>930</v>
      </c>
      <c r="C45" s="80">
        <v>4602</v>
      </c>
      <c r="D45" s="78">
        <v>43</v>
      </c>
      <c r="E45" s="78">
        <f t="shared" si="2"/>
        <v>39990</v>
      </c>
      <c r="F45" s="81">
        <f t="shared" si="2"/>
        <v>184033980</v>
      </c>
      <c r="G45" s="81">
        <f>F45*G40</f>
        <v>184033980</v>
      </c>
      <c r="H45" s="104">
        <f>F45*H40</f>
        <v>0</v>
      </c>
      <c r="I45" s="53"/>
      <c r="J45" s="53"/>
    </row>
    <row r="46" spans="1:11" ht="16.5" customHeight="1" x14ac:dyDescent="0.25">
      <c r="A46" s="78" t="s">
        <v>62</v>
      </c>
      <c r="B46" s="78">
        <v>366</v>
      </c>
      <c r="C46" s="80">
        <v>4810</v>
      </c>
      <c r="D46" s="78">
        <v>43</v>
      </c>
      <c r="E46" s="78">
        <f t="shared" si="2"/>
        <v>15738</v>
      </c>
      <c r="F46" s="81">
        <f t="shared" si="2"/>
        <v>75699780</v>
      </c>
      <c r="G46" s="81">
        <f>F46*G40</f>
        <v>75699780</v>
      </c>
      <c r="H46" s="104">
        <f>F46*H40</f>
        <v>0</v>
      </c>
      <c r="I46" s="53"/>
      <c r="J46" s="53"/>
      <c r="K46" s="53"/>
    </row>
    <row r="47" spans="1:11" ht="16.5" customHeight="1" x14ac:dyDescent="0.25">
      <c r="A47" s="55"/>
      <c r="B47" s="55">
        <f>SUM(B41:B46)</f>
        <v>2521</v>
      </c>
      <c r="C47" s="55"/>
      <c r="D47" s="55"/>
      <c r="E47" s="55"/>
      <c r="F47" s="56">
        <f>SUM(F41:F46)</f>
        <v>472242426</v>
      </c>
      <c r="G47" s="51">
        <f>SUM(G41:G46)</f>
        <v>472242426</v>
      </c>
      <c r="H47" s="51">
        <f>SUM(H42:H46)</f>
        <v>0</v>
      </c>
      <c r="I47" s="53"/>
      <c r="J47" s="53"/>
      <c r="K47" s="53"/>
    </row>
    <row r="48" spans="1:11" ht="16.5" customHeight="1" x14ac:dyDescent="0.25">
      <c r="A48" s="55"/>
      <c r="B48" s="55"/>
      <c r="C48" s="55"/>
      <c r="D48" s="55"/>
      <c r="E48" s="55"/>
      <c r="F48" s="55"/>
      <c r="G48" s="52"/>
      <c r="H48" s="57">
        <f>H47+G47</f>
        <v>472242426</v>
      </c>
      <c r="J48" s="53"/>
    </row>
    <row r="49" spans="1:10" ht="16.5" customHeight="1" x14ac:dyDescent="0.25">
      <c r="A49" s="58"/>
      <c r="B49" s="58"/>
      <c r="C49" s="58"/>
      <c r="D49" s="58"/>
      <c r="E49" s="58"/>
      <c r="F49" s="59"/>
      <c r="G49" s="58"/>
      <c r="H49" s="60"/>
    </row>
    <row r="50" spans="1:10" ht="16.5" customHeight="1" x14ac:dyDescent="0.25">
      <c r="A50" s="106" t="s">
        <v>63</v>
      </c>
      <c r="B50" s="107"/>
      <c r="C50" s="63">
        <v>14266</v>
      </c>
      <c r="D50" s="64">
        <v>43</v>
      </c>
      <c r="E50" s="65">
        <f>C50*D50</f>
        <v>613438</v>
      </c>
      <c r="F50" s="56">
        <f>E50*3</f>
        <v>1840314</v>
      </c>
      <c r="G50" s="55"/>
      <c r="H50" s="53"/>
      <c r="J50" s="53"/>
    </row>
    <row r="51" spans="1:10" ht="16.5" customHeight="1" x14ac:dyDescent="0.25">
      <c r="A51" s="66" t="s">
        <v>64</v>
      </c>
      <c r="B51" s="66"/>
      <c r="C51" s="66"/>
      <c r="D51" s="66"/>
      <c r="E51" s="67"/>
      <c r="F51" s="68">
        <f>F50+F47</f>
        <v>474082740</v>
      </c>
      <c r="G51" s="53"/>
      <c r="J51" s="69"/>
    </row>
    <row r="52" spans="1:10" ht="34.5" customHeight="1" x14ac:dyDescent="0.25">
      <c r="A52" s="108" t="s">
        <v>74</v>
      </c>
      <c r="B52" s="108"/>
      <c r="C52" s="108"/>
      <c r="D52" s="108"/>
      <c r="E52" s="108"/>
      <c r="F52" s="109">
        <f>247485819.42-31999346.59</f>
        <v>215486472.82999998</v>
      </c>
      <c r="J52" s="53"/>
    </row>
    <row r="53" spans="1:10" ht="16.5" customHeight="1" x14ac:dyDescent="0.25">
      <c r="F53" s="71">
        <f>SUM(F51:F52)</f>
        <v>689569212.82999992</v>
      </c>
    </row>
    <row r="57" spans="1:10" x14ac:dyDescent="0.25">
      <c r="A57" s="38" t="s">
        <v>75</v>
      </c>
      <c r="B57" s="10"/>
      <c r="C57" s="10"/>
      <c r="D57" s="10"/>
      <c r="E57" s="10"/>
      <c r="F57" s="39"/>
      <c r="G57" s="40"/>
      <c r="H57" s="40"/>
    </row>
    <row r="58" spans="1:10" x14ac:dyDescent="0.25">
      <c r="A58" s="41" t="s">
        <v>49</v>
      </c>
      <c r="B58" s="41" t="s">
        <v>50</v>
      </c>
      <c r="C58" s="41" t="s">
        <v>51</v>
      </c>
      <c r="D58" s="41" t="s">
        <v>52</v>
      </c>
      <c r="E58" s="41" t="s">
        <v>53</v>
      </c>
      <c r="F58" s="41" t="s">
        <v>54</v>
      </c>
      <c r="G58" s="42" t="s">
        <v>55</v>
      </c>
      <c r="H58" s="42" t="s">
        <v>56</v>
      </c>
    </row>
    <row r="59" spans="1:10" x14ac:dyDescent="0.25">
      <c r="A59" s="43"/>
      <c r="B59" s="43"/>
      <c r="C59" s="110"/>
      <c r="D59" s="43"/>
      <c r="E59" s="43"/>
      <c r="F59" s="45"/>
      <c r="G59" s="46">
        <v>1</v>
      </c>
      <c r="H59" s="46">
        <v>0</v>
      </c>
    </row>
    <row r="60" spans="1:10" x14ac:dyDescent="0.25">
      <c r="A60" s="43" t="s">
        <v>57</v>
      </c>
      <c r="B60" s="48">
        <v>7</v>
      </c>
      <c r="C60" s="111">
        <v>1778</v>
      </c>
      <c r="D60" s="50">
        <v>24</v>
      </c>
      <c r="E60" s="50">
        <f>D60*B60</f>
        <v>168</v>
      </c>
      <c r="F60" s="51">
        <f>E60*C60</f>
        <v>298704</v>
      </c>
      <c r="G60" s="52">
        <f>F60*G59</f>
        <v>298704</v>
      </c>
      <c r="H60" s="53">
        <f>F60*H59</f>
        <v>0</v>
      </c>
    </row>
    <row r="61" spans="1:10" x14ac:dyDescent="0.25">
      <c r="A61" s="50" t="s">
        <v>58</v>
      </c>
      <c r="B61" s="50">
        <v>4</v>
      </c>
      <c r="C61" s="111">
        <v>1778</v>
      </c>
      <c r="D61" s="50">
        <v>24</v>
      </c>
      <c r="E61" s="50">
        <f>D61*B61</f>
        <v>96</v>
      </c>
      <c r="F61" s="51">
        <f>E61*C61</f>
        <v>170688</v>
      </c>
      <c r="G61" s="52">
        <f>F61*G59</f>
        <v>170688</v>
      </c>
      <c r="H61" s="53">
        <f>F61*H59</f>
        <v>0</v>
      </c>
    </row>
    <row r="62" spans="1:10" x14ac:dyDescent="0.25">
      <c r="A62" s="54" t="s">
        <v>59</v>
      </c>
      <c r="B62" s="50">
        <v>24</v>
      </c>
      <c r="C62" s="111">
        <v>2090</v>
      </c>
      <c r="D62" s="50">
        <v>24</v>
      </c>
      <c r="E62" s="50">
        <f t="shared" ref="E62:F65" si="3">D62*B62</f>
        <v>576</v>
      </c>
      <c r="F62" s="51">
        <f t="shared" si="3"/>
        <v>1203840</v>
      </c>
      <c r="G62" s="52">
        <f>F62*G59</f>
        <v>1203840</v>
      </c>
      <c r="H62" s="53">
        <f>F62*H59</f>
        <v>0</v>
      </c>
    </row>
    <row r="63" spans="1:10" x14ac:dyDescent="0.25">
      <c r="A63" s="50" t="s">
        <v>60</v>
      </c>
      <c r="B63" s="50">
        <v>45</v>
      </c>
      <c r="C63" s="111">
        <v>2375</v>
      </c>
      <c r="D63" s="50">
        <v>24</v>
      </c>
      <c r="E63" s="50">
        <f t="shared" si="3"/>
        <v>1080</v>
      </c>
      <c r="F63" s="51">
        <f t="shared" si="3"/>
        <v>2565000</v>
      </c>
      <c r="G63" s="52">
        <f>F63*G59</f>
        <v>2565000</v>
      </c>
      <c r="H63" s="53">
        <f>F63*H59</f>
        <v>0</v>
      </c>
    </row>
    <row r="64" spans="1:10" x14ac:dyDescent="0.25">
      <c r="A64" s="50" t="s">
        <v>61</v>
      </c>
      <c r="B64" s="50">
        <v>89</v>
      </c>
      <c r="C64" s="111">
        <v>2876</v>
      </c>
      <c r="D64" s="50">
        <v>24</v>
      </c>
      <c r="E64" s="50">
        <f t="shared" si="3"/>
        <v>2136</v>
      </c>
      <c r="F64" s="51">
        <f t="shared" si="3"/>
        <v>6143136</v>
      </c>
      <c r="G64" s="52">
        <f>F64*G59</f>
        <v>6143136</v>
      </c>
      <c r="H64" s="53">
        <f>F64*H59</f>
        <v>0</v>
      </c>
    </row>
    <row r="65" spans="1:8" x14ac:dyDescent="0.25">
      <c r="A65" s="50" t="s">
        <v>62</v>
      </c>
      <c r="B65" s="50">
        <v>367</v>
      </c>
      <c r="C65" s="111">
        <v>3189</v>
      </c>
      <c r="D65" s="50">
        <v>24</v>
      </c>
      <c r="E65" s="50">
        <f t="shared" si="3"/>
        <v>8808</v>
      </c>
      <c r="F65" s="51">
        <f t="shared" si="3"/>
        <v>28088712</v>
      </c>
      <c r="G65" s="52">
        <f>F65*G59</f>
        <v>28088712</v>
      </c>
      <c r="H65" s="53">
        <f>F65*H59</f>
        <v>0</v>
      </c>
    </row>
    <row r="66" spans="1:8" x14ac:dyDescent="0.25">
      <c r="A66" s="55"/>
      <c r="B66" s="55">
        <f>SUM(B60:B65)</f>
        <v>536</v>
      </c>
      <c r="C66" s="55"/>
      <c r="D66" s="55"/>
      <c r="E66" s="55"/>
      <c r="F66" s="56">
        <f>SUM(F60:F65)</f>
        <v>38470080</v>
      </c>
      <c r="G66" s="52">
        <f>SUM(G60:G65)</f>
        <v>38470080</v>
      </c>
      <c r="H66" s="52">
        <f>SUM(H61:H65)</f>
        <v>0</v>
      </c>
    </row>
    <row r="67" spans="1:8" x14ac:dyDescent="0.25">
      <c r="A67" s="55"/>
      <c r="B67" s="55"/>
      <c r="C67" s="55"/>
      <c r="D67" s="55"/>
      <c r="E67" s="55"/>
      <c r="F67" s="55"/>
      <c r="G67" s="52"/>
      <c r="H67" s="57">
        <f>H66+G66</f>
        <v>38470080</v>
      </c>
    </row>
    <row r="70" spans="1:8" x14ac:dyDescent="0.25">
      <c r="A70" s="112" t="s">
        <v>75</v>
      </c>
      <c r="B70" s="113"/>
      <c r="C70" s="113"/>
      <c r="D70" s="113"/>
      <c r="E70" s="113"/>
      <c r="F70" s="114"/>
      <c r="G70" s="115"/>
      <c r="H70" s="115"/>
    </row>
    <row r="71" spans="1:8" x14ac:dyDescent="0.25">
      <c r="A71" s="116" t="s">
        <v>49</v>
      </c>
      <c r="B71" s="116" t="s">
        <v>50</v>
      </c>
      <c r="C71" s="116" t="s">
        <v>51</v>
      </c>
      <c r="D71" s="116" t="s">
        <v>52</v>
      </c>
      <c r="E71" s="116" t="s">
        <v>53</v>
      </c>
      <c r="F71" s="116" t="s">
        <v>54</v>
      </c>
      <c r="G71" s="117" t="s">
        <v>55</v>
      </c>
      <c r="H71" s="117" t="s">
        <v>56</v>
      </c>
    </row>
    <row r="72" spans="1:8" x14ac:dyDescent="0.25">
      <c r="A72" s="102"/>
      <c r="B72" s="102"/>
      <c r="C72" s="103"/>
      <c r="D72" s="102"/>
      <c r="E72" s="102"/>
      <c r="F72" s="104"/>
      <c r="G72" s="118">
        <v>1</v>
      </c>
      <c r="H72" s="118">
        <v>0</v>
      </c>
    </row>
    <row r="73" spans="1:8" x14ac:dyDescent="0.25">
      <c r="A73" s="102" t="s">
        <v>57</v>
      </c>
      <c r="B73" s="79">
        <v>7</v>
      </c>
      <c r="C73" s="80">
        <v>1778</v>
      </c>
      <c r="D73" s="78">
        <v>13</v>
      </c>
      <c r="E73" s="78">
        <f>D73*B73</f>
        <v>91</v>
      </c>
      <c r="F73" s="81">
        <f>E73*C73</f>
        <v>161798</v>
      </c>
      <c r="G73" s="119">
        <f>F73*G72</f>
        <v>161798</v>
      </c>
      <c r="H73" s="120">
        <f>F73*H72</f>
        <v>0</v>
      </c>
    </row>
    <row r="74" spans="1:8" x14ac:dyDescent="0.25">
      <c r="A74" s="78" t="s">
        <v>58</v>
      </c>
      <c r="B74" s="78">
        <v>4</v>
      </c>
      <c r="C74" s="80">
        <v>1778</v>
      </c>
      <c r="D74" s="78">
        <v>13</v>
      </c>
      <c r="E74" s="78">
        <f>D74*B74</f>
        <v>52</v>
      </c>
      <c r="F74" s="81">
        <f>E74*C74</f>
        <v>92456</v>
      </c>
      <c r="G74" s="119">
        <f>F74*G72</f>
        <v>92456</v>
      </c>
      <c r="H74" s="120">
        <f>F74*H72</f>
        <v>0</v>
      </c>
    </row>
    <row r="75" spans="1:8" x14ac:dyDescent="0.25">
      <c r="A75" s="82" t="s">
        <v>59</v>
      </c>
      <c r="B75" s="78">
        <v>24</v>
      </c>
      <c r="C75" s="80">
        <v>2090</v>
      </c>
      <c r="D75" s="78">
        <v>13</v>
      </c>
      <c r="E75" s="78">
        <f t="shared" ref="E75:F78" si="4">D75*B75</f>
        <v>312</v>
      </c>
      <c r="F75" s="81">
        <f t="shared" si="4"/>
        <v>652080</v>
      </c>
      <c r="G75" s="119">
        <f>F75*G72</f>
        <v>652080</v>
      </c>
      <c r="H75" s="120">
        <f>F75*H72</f>
        <v>0</v>
      </c>
    </row>
    <row r="76" spans="1:8" x14ac:dyDescent="0.25">
      <c r="A76" s="78" t="s">
        <v>60</v>
      </c>
      <c r="B76" s="78">
        <v>45</v>
      </c>
      <c r="C76" s="80">
        <v>2375</v>
      </c>
      <c r="D76" s="78">
        <v>13</v>
      </c>
      <c r="E76" s="78">
        <f t="shared" si="4"/>
        <v>585</v>
      </c>
      <c r="F76" s="81">
        <f t="shared" si="4"/>
        <v>1389375</v>
      </c>
      <c r="G76" s="119">
        <f>F76*G72</f>
        <v>1389375</v>
      </c>
      <c r="H76" s="120">
        <f>F76*H72</f>
        <v>0</v>
      </c>
    </row>
    <row r="77" spans="1:8" x14ac:dyDescent="0.25">
      <c r="A77" s="78" t="s">
        <v>61</v>
      </c>
      <c r="B77" s="78">
        <v>89</v>
      </c>
      <c r="C77" s="80">
        <v>2876</v>
      </c>
      <c r="D77" s="78">
        <v>13</v>
      </c>
      <c r="E77" s="78">
        <f t="shared" si="4"/>
        <v>1157</v>
      </c>
      <c r="F77" s="81">
        <f t="shared" si="4"/>
        <v>3327532</v>
      </c>
      <c r="G77" s="119">
        <f>F77*G72</f>
        <v>3327532</v>
      </c>
      <c r="H77" s="120">
        <f>F77*H72</f>
        <v>0</v>
      </c>
    </row>
    <row r="78" spans="1:8" x14ac:dyDescent="0.25">
      <c r="A78" s="78" t="s">
        <v>62</v>
      </c>
      <c r="B78" s="78">
        <v>367</v>
      </c>
      <c r="C78" s="80">
        <v>3189</v>
      </c>
      <c r="D78" s="78">
        <v>13</v>
      </c>
      <c r="E78" s="78">
        <f t="shared" si="4"/>
        <v>4771</v>
      </c>
      <c r="F78" s="81">
        <f t="shared" si="4"/>
        <v>15214719</v>
      </c>
      <c r="G78" s="119">
        <f>F78*G72</f>
        <v>15214719</v>
      </c>
      <c r="H78" s="120">
        <f>F78*H72</f>
        <v>0</v>
      </c>
    </row>
    <row r="79" spans="1:8" x14ac:dyDescent="0.25">
      <c r="A79" s="55"/>
      <c r="B79" s="55">
        <f>SUM(B73:B78)</f>
        <v>536</v>
      </c>
      <c r="C79" s="55"/>
      <c r="D79" s="55"/>
      <c r="E79" s="55"/>
      <c r="F79" s="56">
        <f>SUM(F73:F78)</f>
        <v>20837960</v>
      </c>
      <c r="G79" s="52">
        <f>SUM(G73:G78)</f>
        <v>20837960</v>
      </c>
      <c r="H79" s="52">
        <f>SUM(H74:H78)</f>
        <v>0</v>
      </c>
    </row>
    <row r="80" spans="1:8" x14ac:dyDescent="0.25">
      <c r="A80" s="55"/>
      <c r="B80" s="55"/>
      <c r="C80" s="55"/>
      <c r="D80" s="55"/>
      <c r="E80" s="55"/>
      <c r="F80" s="55"/>
      <c r="G80" s="52"/>
      <c r="H80" s="57">
        <f>H79+G79</f>
        <v>20837960</v>
      </c>
    </row>
    <row r="82" spans="5:6" x14ac:dyDescent="0.25">
      <c r="E82" s="43" t="s">
        <v>76</v>
      </c>
      <c r="F82" s="45">
        <f>F47</f>
        <v>472242426</v>
      </c>
    </row>
    <row r="83" spans="5:6" x14ac:dyDescent="0.25">
      <c r="E83" s="43" t="s">
        <v>77</v>
      </c>
      <c r="F83" s="45">
        <f>F79</f>
        <v>20837960</v>
      </c>
    </row>
    <row r="84" spans="5:6" x14ac:dyDescent="0.25">
      <c r="E84" s="43" t="s">
        <v>78</v>
      </c>
      <c r="F84" s="44">
        <f>F50</f>
        <v>1840314</v>
      </c>
    </row>
    <row r="85" spans="5:6" x14ac:dyDescent="0.25">
      <c r="E85" s="43" t="s">
        <v>79</v>
      </c>
      <c r="F85" s="45">
        <v>215486472.83000001</v>
      </c>
    </row>
    <row r="86" spans="5:6" ht="15.75" x14ac:dyDescent="0.25">
      <c r="E86" s="43" t="s">
        <v>80</v>
      </c>
      <c r="F86" s="121">
        <f>SUM(F82:F85)</f>
        <v>710407172.83000004</v>
      </c>
    </row>
    <row r="89" spans="5:6" x14ac:dyDescent="0.25">
      <c r="F89" s="53"/>
    </row>
  </sheetData>
  <mergeCells count="25">
    <mergeCell ref="A38:H38"/>
    <mergeCell ref="A50:B50"/>
    <mergeCell ref="A51:E51"/>
    <mergeCell ref="A52:E52"/>
    <mergeCell ref="A57:F57"/>
    <mergeCell ref="A70:F70"/>
    <mergeCell ref="A34:F34"/>
    <mergeCell ref="G34:H34"/>
    <mergeCell ref="A35:F35"/>
    <mergeCell ref="G35:H35"/>
    <mergeCell ref="A36:H36"/>
    <mergeCell ref="A37:H37"/>
    <mergeCell ref="A18:B18"/>
    <mergeCell ref="A19:E19"/>
    <mergeCell ref="A20:E20"/>
    <mergeCell ref="B22:F22"/>
    <mergeCell ref="A32:H32"/>
    <mergeCell ref="A33:F33"/>
    <mergeCell ref="G33:H33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F14B9-AED6-43BE-96F3-F322D0628ACA}">
  <dimension ref="A1:Q82"/>
  <sheetViews>
    <sheetView topLeftCell="A50" zoomScale="90" zoomScaleNormal="90" workbookViewId="0">
      <selection activeCell="L81" sqref="L81"/>
    </sheetView>
  </sheetViews>
  <sheetFormatPr baseColWidth="10" defaultRowHeight="15" x14ac:dyDescent="0.25"/>
  <cols>
    <col min="1" max="1" width="17.42578125" customWidth="1"/>
    <col min="2" max="2" width="36.28515625" bestFit="1" customWidth="1"/>
    <col min="3" max="3" width="50.28515625" bestFit="1" customWidth="1"/>
    <col min="4" max="4" width="12.7109375" bestFit="1" customWidth="1"/>
    <col min="5" max="5" width="15" customWidth="1"/>
    <col min="6" max="6" width="12.28515625" bestFit="1" customWidth="1"/>
    <col min="7" max="7" width="12.28515625" customWidth="1"/>
    <col min="8" max="8" width="15.28515625" customWidth="1"/>
    <col min="9" max="9" width="15" customWidth="1"/>
    <col min="10" max="11" width="15.28515625" customWidth="1"/>
    <col min="12" max="12" width="21.28515625" customWidth="1"/>
    <col min="15" max="15" width="0" hidden="1" customWidth="1"/>
    <col min="16" max="16" width="14.7109375" customWidth="1"/>
  </cols>
  <sheetData>
    <row r="1" spans="1:17" s="4" customFormat="1" ht="63.75" x14ac:dyDescent="0.2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/>
      <c r="H1" s="3"/>
      <c r="I1" s="3"/>
      <c r="J1" s="3"/>
      <c r="K1" s="3"/>
      <c r="L1" s="3"/>
    </row>
    <row r="2" spans="1:17" s="4" customFormat="1" ht="12.75" x14ac:dyDescent="0.2">
      <c r="A2" s="5" t="s">
        <v>6</v>
      </c>
      <c r="B2" s="6">
        <v>2521</v>
      </c>
      <c r="C2" s="6">
        <v>32</v>
      </c>
      <c r="D2" s="7">
        <v>239995099.42162499</v>
      </c>
      <c r="E2" s="7">
        <v>7490720</v>
      </c>
      <c r="F2" s="7">
        <v>247485819.42162499</v>
      </c>
      <c r="G2" s="8"/>
      <c r="H2" s="8"/>
      <c r="I2" s="8"/>
      <c r="J2" s="8"/>
      <c r="K2" s="8"/>
      <c r="L2" s="8"/>
    </row>
    <row r="3" spans="1:17" x14ac:dyDescent="0.25">
      <c r="E3" s="9"/>
    </row>
    <row r="7" spans="1:17" x14ac:dyDescent="0.25">
      <c r="A7" s="10" t="s">
        <v>7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7" ht="76.5" x14ac:dyDescent="0.25">
      <c r="A8" s="1" t="s">
        <v>0</v>
      </c>
      <c r="B8" s="1" t="s">
        <v>8</v>
      </c>
      <c r="C8" s="1" t="s">
        <v>9</v>
      </c>
      <c r="D8" s="1" t="s">
        <v>1</v>
      </c>
      <c r="E8" s="1" t="s">
        <v>2</v>
      </c>
      <c r="F8" s="2" t="s">
        <v>10</v>
      </c>
      <c r="G8" s="2"/>
      <c r="H8" s="2"/>
      <c r="I8" s="2"/>
      <c r="J8" s="2"/>
      <c r="K8" s="2"/>
      <c r="L8" s="2"/>
      <c r="M8" s="2" t="s">
        <v>11</v>
      </c>
      <c r="N8" s="2" t="s">
        <v>12</v>
      </c>
      <c r="O8" s="2" t="s">
        <v>4</v>
      </c>
      <c r="P8" s="2" t="s">
        <v>5</v>
      </c>
      <c r="Q8" s="11"/>
    </row>
    <row r="9" spans="1:17" x14ac:dyDescent="0.25">
      <c r="A9" s="12" t="s">
        <v>13</v>
      </c>
      <c r="B9" s="12" t="s">
        <v>14</v>
      </c>
      <c r="C9" s="12" t="s">
        <v>15</v>
      </c>
      <c r="D9" s="6">
        <v>33</v>
      </c>
      <c r="E9" s="6">
        <f t="shared" ref="E9:E26" si="0">IF(AND(D9&gt;0,D9&lt;=100),1,IF(AND(D9&gt;=101,D9&lt;=200),2,IF(AND(D9&gt;=201,D9&lt;=300),3,IF(AND(D9&gt;=301,D9&lt;=500),4,IF(AND(D9&gt;=501,D9&lt;=750),5,IF(AND(D9&gt;=751,D9&lt;=1000),6,IF(AND(D9&gt;=1001,D9&lt;=1500),7,8)))))))</f>
        <v>1</v>
      </c>
      <c r="F9" s="7">
        <v>1488412</v>
      </c>
      <c r="G9" s="7"/>
      <c r="H9" s="7"/>
      <c r="I9" s="7"/>
      <c r="J9" s="7"/>
      <c r="K9" s="7"/>
      <c r="L9" s="7"/>
      <c r="M9" s="7">
        <f>E9*F9</f>
        <v>1488412</v>
      </c>
      <c r="N9" s="7">
        <f t="shared" ref="N9:N26" si="1">M9*3.75</f>
        <v>5581545</v>
      </c>
      <c r="O9" s="7">
        <f>234085*E9</f>
        <v>234085</v>
      </c>
      <c r="P9" s="7">
        <f t="shared" ref="P9:P26" si="2">SUM(N9:O9)</f>
        <v>5815630</v>
      </c>
      <c r="Q9" s="11"/>
    </row>
    <row r="10" spans="1:17" x14ac:dyDescent="0.25">
      <c r="A10" s="12" t="s">
        <v>13</v>
      </c>
      <c r="B10" s="12" t="s">
        <v>14</v>
      </c>
      <c r="C10" s="12" t="s">
        <v>16</v>
      </c>
      <c r="D10" s="6">
        <v>175</v>
      </c>
      <c r="E10" s="6">
        <f t="shared" si="0"/>
        <v>2</v>
      </c>
      <c r="F10" s="7">
        <v>2976549.1981000002</v>
      </c>
      <c r="G10" s="7"/>
      <c r="H10" s="7"/>
      <c r="I10" s="7"/>
      <c r="J10" s="7"/>
      <c r="K10" s="7"/>
      <c r="L10" s="7"/>
      <c r="M10" s="7">
        <f>E10*F10</f>
        <v>5953098.3962000003</v>
      </c>
      <c r="N10" s="7">
        <f t="shared" si="1"/>
        <v>22324118.985750001</v>
      </c>
      <c r="O10" s="7">
        <f>234085*E10</f>
        <v>468170</v>
      </c>
      <c r="P10" s="7">
        <f t="shared" si="2"/>
        <v>22792288.985750001</v>
      </c>
      <c r="Q10" s="11"/>
    </row>
    <row r="11" spans="1:17" x14ac:dyDescent="0.25">
      <c r="A11" s="12" t="s">
        <v>13</v>
      </c>
      <c r="B11" s="12" t="s">
        <v>17</v>
      </c>
      <c r="C11" s="12" t="s">
        <v>18</v>
      </c>
      <c r="D11" s="6">
        <v>277</v>
      </c>
      <c r="E11" s="6">
        <f t="shared" si="0"/>
        <v>3</v>
      </c>
      <c r="F11" s="7">
        <v>1488412</v>
      </c>
      <c r="G11" s="7"/>
      <c r="H11" s="7"/>
      <c r="I11" s="7"/>
      <c r="J11" s="7"/>
      <c r="K11" s="7"/>
      <c r="L11" s="7"/>
      <c r="M11" s="7">
        <f>E11*F11</f>
        <v>4465236</v>
      </c>
      <c r="N11" s="7">
        <f t="shared" si="1"/>
        <v>16744635</v>
      </c>
      <c r="O11" s="7">
        <f>234085*E11</f>
        <v>702255</v>
      </c>
      <c r="P11" s="7">
        <f t="shared" si="2"/>
        <v>17446890</v>
      </c>
      <c r="Q11" s="11"/>
    </row>
    <row r="12" spans="1:17" x14ac:dyDescent="0.25">
      <c r="A12" s="12" t="s">
        <v>13</v>
      </c>
      <c r="B12" s="12" t="s">
        <v>17</v>
      </c>
      <c r="C12" s="12" t="s">
        <v>19</v>
      </c>
      <c r="D12" s="6">
        <v>17</v>
      </c>
      <c r="E12" s="6">
        <f t="shared" si="0"/>
        <v>1</v>
      </c>
      <c r="F12" s="7">
        <v>1488412</v>
      </c>
      <c r="G12" s="7"/>
      <c r="H12" s="7"/>
      <c r="I12" s="7"/>
      <c r="J12" s="7"/>
      <c r="K12" s="7"/>
      <c r="L12" s="7"/>
      <c r="M12" s="7">
        <f>E12*F12</f>
        <v>1488412</v>
      </c>
      <c r="N12" s="7">
        <f t="shared" si="1"/>
        <v>5581545</v>
      </c>
      <c r="O12" s="7">
        <f>234085*E12</f>
        <v>234085</v>
      </c>
      <c r="P12" s="7">
        <f t="shared" si="2"/>
        <v>5815630</v>
      </c>
      <c r="Q12" s="11"/>
    </row>
    <row r="13" spans="1:17" x14ac:dyDescent="0.25">
      <c r="A13" s="12" t="s">
        <v>13</v>
      </c>
      <c r="B13" s="12" t="s">
        <v>17</v>
      </c>
      <c r="C13" s="12" t="s">
        <v>20</v>
      </c>
      <c r="D13" s="6">
        <v>7</v>
      </c>
      <c r="E13" s="6">
        <f t="shared" si="0"/>
        <v>1</v>
      </c>
      <c r="F13" s="7">
        <v>1488412</v>
      </c>
      <c r="G13" s="7"/>
      <c r="H13" s="7"/>
      <c r="I13" s="7"/>
      <c r="J13" s="7"/>
      <c r="K13" s="7"/>
      <c r="L13" s="7"/>
      <c r="M13" s="7">
        <f>E13*F13</f>
        <v>1488412</v>
      </c>
      <c r="N13" s="7">
        <f t="shared" si="1"/>
        <v>5581545</v>
      </c>
      <c r="O13" s="7">
        <f>234085*E13</f>
        <v>234085</v>
      </c>
      <c r="P13" s="7">
        <f t="shared" si="2"/>
        <v>5815630</v>
      </c>
      <c r="Q13" s="11"/>
    </row>
    <row r="14" spans="1:17" x14ac:dyDescent="0.25">
      <c r="A14" s="12" t="s">
        <v>13</v>
      </c>
      <c r="B14" s="12" t="s">
        <v>17</v>
      </c>
      <c r="C14" s="12" t="s">
        <v>21</v>
      </c>
      <c r="D14" s="6">
        <v>19</v>
      </c>
      <c r="E14" s="6">
        <f t="shared" si="0"/>
        <v>1</v>
      </c>
      <c r="F14" s="7">
        <v>1488412</v>
      </c>
      <c r="G14" s="7"/>
      <c r="H14" s="7"/>
      <c r="I14" s="7"/>
      <c r="J14" s="7"/>
      <c r="K14" s="7"/>
      <c r="L14" s="7"/>
      <c r="M14" s="7">
        <f>E14*F14</f>
        <v>1488412</v>
      </c>
      <c r="N14" s="7">
        <f t="shared" si="1"/>
        <v>5581545</v>
      </c>
      <c r="O14" s="7">
        <f>234085*E14</f>
        <v>234085</v>
      </c>
      <c r="P14" s="7">
        <f t="shared" si="2"/>
        <v>5815630</v>
      </c>
      <c r="Q14" s="11"/>
    </row>
    <row r="15" spans="1:17" x14ac:dyDescent="0.25">
      <c r="A15" s="12" t="s">
        <v>13</v>
      </c>
      <c r="B15" s="12" t="s">
        <v>17</v>
      </c>
      <c r="C15" s="12" t="s">
        <v>22</v>
      </c>
      <c r="D15" s="6">
        <v>41</v>
      </c>
      <c r="E15" s="6">
        <f t="shared" si="0"/>
        <v>1</v>
      </c>
      <c r="F15" s="7">
        <v>1488412</v>
      </c>
      <c r="G15" s="7"/>
      <c r="H15" s="7"/>
      <c r="I15" s="7"/>
      <c r="J15" s="7"/>
      <c r="K15" s="7"/>
      <c r="L15" s="7"/>
      <c r="M15" s="7">
        <f>E15*F15</f>
        <v>1488412</v>
      </c>
      <c r="N15" s="7">
        <f t="shared" si="1"/>
        <v>5581545</v>
      </c>
      <c r="O15" s="7">
        <f>234085*E15</f>
        <v>234085</v>
      </c>
      <c r="P15" s="7">
        <f t="shared" si="2"/>
        <v>5815630</v>
      </c>
      <c r="Q15" s="11"/>
    </row>
    <row r="16" spans="1:17" x14ac:dyDescent="0.25">
      <c r="A16" s="12" t="s">
        <v>13</v>
      </c>
      <c r="B16" s="12" t="s">
        <v>17</v>
      </c>
      <c r="C16" s="12" t="s">
        <v>23</v>
      </c>
      <c r="D16" s="6">
        <v>17</v>
      </c>
      <c r="E16" s="6">
        <f t="shared" si="0"/>
        <v>1</v>
      </c>
      <c r="F16" s="7">
        <v>1488412</v>
      </c>
      <c r="G16" s="7"/>
      <c r="H16" s="7"/>
      <c r="I16" s="7"/>
      <c r="J16" s="7"/>
      <c r="K16" s="7"/>
      <c r="L16" s="7"/>
      <c r="M16" s="7">
        <f>E16*F16</f>
        <v>1488412</v>
      </c>
      <c r="N16" s="7">
        <f t="shared" si="1"/>
        <v>5581545</v>
      </c>
      <c r="O16" s="7">
        <f>234085*E16</f>
        <v>234085</v>
      </c>
      <c r="P16" s="7">
        <f t="shared" si="2"/>
        <v>5815630</v>
      </c>
      <c r="Q16" s="11"/>
    </row>
    <row r="17" spans="1:17" x14ac:dyDescent="0.25">
      <c r="A17" s="12" t="s">
        <v>13</v>
      </c>
      <c r="B17" s="12" t="s">
        <v>17</v>
      </c>
      <c r="C17" s="12" t="s">
        <v>24</v>
      </c>
      <c r="D17" s="6">
        <v>16</v>
      </c>
      <c r="E17" s="6">
        <f t="shared" si="0"/>
        <v>1</v>
      </c>
      <c r="F17" s="7">
        <v>1488412</v>
      </c>
      <c r="G17" s="7"/>
      <c r="H17" s="7"/>
      <c r="I17" s="7"/>
      <c r="J17" s="7"/>
      <c r="K17" s="7"/>
      <c r="L17" s="7"/>
      <c r="M17" s="7">
        <f>E17*F17</f>
        <v>1488412</v>
      </c>
      <c r="N17" s="7">
        <f t="shared" si="1"/>
        <v>5581545</v>
      </c>
      <c r="O17" s="7">
        <f>234085*E17</f>
        <v>234085</v>
      </c>
      <c r="P17" s="7">
        <f t="shared" si="2"/>
        <v>5815630</v>
      </c>
      <c r="Q17" s="11"/>
    </row>
    <row r="18" spans="1:17" x14ac:dyDescent="0.25">
      <c r="A18" s="12" t="s">
        <v>13</v>
      </c>
      <c r="B18" s="12" t="s">
        <v>17</v>
      </c>
      <c r="C18" s="12" t="s">
        <v>25</v>
      </c>
      <c r="D18" s="6">
        <v>489</v>
      </c>
      <c r="E18" s="6">
        <f t="shared" si="0"/>
        <v>4</v>
      </c>
      <c r="F18" s="7">
        <v>2976549.1981000002</v>
      </c>
      <c r="G18" s="7"/>
      <c r="H18" s="7"/>
      <c r="I18" s="7"/>
      <c r="J18" s="7"/>
      <c r="K18" s="7"/>
      <c r="L18" s="7"/>
      <c r="M18" s="7">
        <f>E18*F18</f>
        <v>11906196.792400001</v>
      </c>
      <c r="N18" s="7">
        <f t="shared" si="1"/>
        <v>44648237.971500002</v>
      </c>
      <c r="O18" s="7">
        <f>234085*E18</f>
        <v>936340</v>
      </c>
      <c r="P18" s="7">
        <f t="shared" si="2"/>
        <v>45584577.971500002</v>
      </c>
      <c r="Q18" s="11"/>
    </row>
    <row r="19" spans="1:17" x14ac:dyDescent="0.25">
      <c r="A19" s="12" t="s">
        <v>13</v>
      </c>
      <c r="B19" s="12" t="s">
        <v>26</v>
      </c>
      <c r="C19" s="12" t="s">
        <v>27</v>
      </c>
      <c r="D19" s="6">
        <v>193</v>
      </c>
      <c r="E19" s="6">
        <f t="shared" si="0"/>
        <v>2</v>
      </c>
      <c r="F19" s="7">
        <v>1488412</v>
      </c>
      <c r="G19" s="7"/>
      <c r="H19" s="7"/>
      <c r="I19" s="7"/>
      <c r="J19" s="7"/>
      <c r="K19" s="7"/>
      <c r="L19" s="7"/>
      <c r="M19" s="7">
        <f>E19*F19</f>
        <v>2976824</v>
      </c>
      <c r="N19" s="7">
        <f t="shared" si="1"/>
        <v>11163090</v>
      </c>
      <c r="O19" s="7">
        <f>234085*E19</f>
        <v>468170</v>
      </c>
      <c r="P19" s="7">
        <f t="shared" si="2"/>
        <v>11631260</v>
      </c>
      <c r="Q19" s="11"/>
    </row>
    <row r="20" spans="1:17" x14ac:dyDescent="0.25">
      <c r="A20" s="12" t="s">
        <v>13</v>
      </c>
      <c r="B20" s="12" t="s">
        <v>26</v>
      </c>
      <c r="C20" s="12" t="s">
        <v>28</v>
      </c>
      <c r="D20" s="6">
        <v>57</v>
      </c>
      <c r="E20" s="6">
        <f t="shared" si="0"/>
        <v>1</v>
      </c>
      <c r="F20" s="7">
        <v>1488412</v>
      </c>
      <c r="G20" s="7"/>
      <c r="H20" s="7"/>
      <c r="I20" s="7"/>
      <c r="J20" s="7"/>
      <c r="K20" s="7"/>
      <c r="L20" s="7"/>
      <c r="M20" s="7">
        <f>E20*F20</f>
        <v>1488412</v>
      </c>
      <c r="N20" s="7">
        <f t="shared" si="1"/>
        <v>5581545</v>
      </c>
      <c r="O20" s="7">
        <f>234085*E20</f>
        <v>234085</v>
      </c>
      <c r="P20" s="7">
        <f t="shared" si="2"/>
        <v>5815630</v>
      </c>
      <c r="Q20" s="11"/>
    </row>
    <row r="21" spans="1:17" x14ac:dyDescent="0.25">
      <c r="A21" s="12" t="s">
        <v>13</v>
      </c>
      <c r="B21" s="12" t="s">
        <v>26</v>
      </c>
      <c r="C21" s="12" t="s">
        <v>29</v>
      </c>
      <c r="D21" s="6">
        <v>53</v>
      </c>
      <c r="E21" s="6">
        <f t="shared" si="0"/>
        <v>1</v>
      </c>
      <c r="F21" s="7">
        <v>1488412</v>
      </c>
      <c r="G21" s="7"/>
      <c r="H21" s="7"/>
      <c r="I21" s="7"/>
      <c r="J21" s="7"/>
      <c r="K21" s="7"/>
      <c r="L21" s="7"/>
      <c r="M21" s="7">
        <f>E21*F21</f>
        <v>1488412</v>
      </c>
      <c r="N21" s="7">
        <f t="shared" si="1"/>
        <v>5581545</v>
      </c>
      <c r="O21" s="7">
        <f>234085*E21</f>
        <v>234085</v>
      </c>
      <c r="P21" s="7">
        <f t="shared" si="2"/>
        <v>5815630</v>
      </c>
      <c r="Q21" s="11"/>
    </row>
    <row r="22" spans="1:17" x14ac:dyDescent="0.25">
      <c r="A22" s="12" t="s">
        <v>13</v>
      </c>
      <c r="B22" s="12" t="s">
        <v>26</v>
      </c>
      <c r="C22" s="12" t="s">
        <v>30</v>
      </c>
      <c r="D22" s="6">
        <v>31</v>
      </c>
      <c r="E22" s="6">
        <f t="shared" si="0"/>
        <v>1</v>
      </c>
      <c r="F22" s="7">
        <v>1488412</v>
      </c>
      <c r="G22" s="7"/>
      <c r="H22" s="7"/>
      <c r="I22" s="7"/>
      <c r="J22" s="7"/>
      <c r="K22" s="7"/>
      <c r="L22" s="7"/>
      <c r="M22" s="7">
        <f>E22*F22</f>
        <v>1488412</v>
      </c>
      <c r="N22" s="7">
        <f t="shared" si="1"/>
        <v>5581545</v>
      </c>
      <c r="O22" s="7">
        <f>234085*E22</f>
        <v>234085</v>
      </c>
      <c r="P22" s="7">
        <f t="shared" si="2"/>
        <v>5815630</v>
      </c>
      <c r="Q22" s="11"/>
    </row>
    <row r="23" spans="1:17" x14ac:dyDescent="0.25">
      <c r="A23" s="12" t="s">
        <v>13</v>
      </c>
      <c r="B23" s="12" t="s">
        <v>26</v>
      </c>
      <c r="C23" s="12" t="s">
        <v>31</v>
      </c>
      <c r="D23" s="6">
        <v>650</v>
      </c>
      <c r="E23" s="6">
        <f t="shared" si="0"/>
        <v>5</v>
      </c>
      <c r="F23" s="7">
        <v>2976549.1981000002</v>
      </c>
      <c r="G23" s="7"/>
      <c r="H23" s="7"/>
      <c r="I23" s="7"/>
      <c r="J23" s="7"/>
      <c r="K23" s="7"/>
      <c r="L23" s="7"/>
      <c r="M23" s="7">
        <f>E23*F23</f>
        <v>14882745.990500001</v>
      </c>
      <c r="N23" s="7">
        <f t="shared" si="1"/>
        <v>55810297.464375004</v>
      </c>
      <c r="O23" s="7">
        <f>234085*E23</f>
        <v>1170425</v>
      </c>
      <c r="P23" s="7">
        <f t="shared" si="2"/>
        <v>56980722.464375004</v>
      </c>
      <c r="Q23" s="11"/>
    </row>
    <row r="24" spans="1:17" x14ac:dyDescent="0.25">
      <c r="A24" s="12" t="s">
        <v>13</v>
      </c>
      <c r="B24" s="12" t="s">
        <v>26</v>
      </c>
      <c r="C24" s="12" t="s">
        <v>32</v>
      </c>
      <c r="D24" s="6">
        <v>35</v>
      </c>
      <c r="E24" s="6">
        <f t="shared" si="0"/>
        <v>1</v>
      </c>
      <c r="F24" s="7">
        <v>1488412</v>
      </c>
      <c r="G24" s="7"/>
      <c r="H24" s="7"/>
      <c r="I24" s="7"/>
      <c r="J24" s="7"/>
      <c r="K24" s="7"/>
      <c r="L24" s="7"/>
      <c r="M24" s="7">
        <f>E24*F24</f>
        <v>1488412</v>
      </c>
      <c r="N24" s="7">
        <f t="shared" si="1"/>
        <v>5581545</v>
      </c>
      <c r="O24" s="7">
        <f>234085*E24</f>
        <v>234085</v>
      </c>
      <c r="P24" s="7">
        <f t="shared" si="2"/>
        <v>5815630</v>
      </c>
      <c r="Q24" s="11"/>
    </row>
    <row r="25" spans="1:17" x14ac:dyDescent="0.25">
      <c r="A25" s="12" t="s">
        <v>13</v>
      </c>
      <c r="B25" s="12" t="s">
        <v>26</v>
      </c>
      <c r="C25" s="12" t="s">
        <v>33</v>
      </c>
      <c r="D25" s="6">
        <v>198</v>
      </c>
      <c r="E25" s="6">
        <f t="shared" si="0"/>
        <v>2</v>
      </c>
      <c r="F25" s="7">
        <v>1488412</v>
      </c>
      <c r="G25" s="7"/>
      <c r="H25" s="7"/>
      <c r="I25" s="7"/>
      <c r="J25" s="7"/>
      <c r="K25" s="7"/>
      <c r="L25" s="7"/>
      <c r="M25" s="7">
        <f>E25*F25</f>
        <v>2976824</v>
      </c>
      <c r="N25" s="7">
        <f t="shared" si="1"/>
        <v>11163090</v>
      </c>
      <c r="O25" s="7">
        <f>234085*E25</f>
        <v>468170</v>
      </c>
      <c r="P25" s="7">
        <f t="shared" si="2"/>
        <v>11631260</v>
      </c>
      <c r="Q25" s="11"/>
    </row>
    <row r="26" spans="1:17" x14ac:dyDescent="0.25">
      <c r="A26" s="12" t="s">
        <v>13</v>
      </c>
      <c r="B26" s="12" t="s">
        <v>26</v>
      </c>
      <c r="C26" s="12" t="s">
        <v>34</v>
      </c>
      <c r="D26" s="6">
        <v>213</v>
      </c>
      <c r="E26" s="6">
        <f t="shared" si="0"/>
        <v>3</v>
      </c>
      <c r="F26" s="7">
        <v>1488412</v>
      </c>
      <c r="G26" s="7"/>
      <c r="H26" s="7"/>
      <c r="I26" s="7"/>
      <c r="J26" s="7"/>
      <c r="K26" s="7"/>
      <c r="L26" s="7"/>
      <c r="M26" s="7">
        <f>E26*F26</f>
        <v>4465236</v>
      </c>
      <c r="N26" s="7">
        <f t="shared" si="1"/>
        <v>16744635</v>
      </c>
      <c r="O26" s="7">
        <f>234085*E26</f>
        <v>702255</v>
      </c>
      <c r="P26" s="7">
        <f t="shared" si="2"/>
        <v>17446890</v>
      </c>
      <c r="Q26" s="11"/>
    </row>
    <row r="27" spans="1:17" x14ac:dyDescent="0.25">
      <c r="D27">
        <f>SUM(D9:D26)</f>
        <v>2521</v>
      </c>
      <c r="O27" s="9">
        <f>SUM(O9:O26)</f>
        <v>7490720</v>
      </c>
      <c r="P27" s="9">
        <f>SUM(P9:P26)</f>
        <v>247485819.42162502</v>
      </c>
    </row>
    <row r="29" spans="1:17" s="4" customFormat="1" ht="63.75" x14ac:dyDescent="0.2">
      <c r="A29" s="1" t="s">
        <v>0</v>
      </c>
      <c r="B29" s="1" t="s">
        <v>1</v>
      </c>
      <c r="C29" s="1" t="s">
        <v>2</v>
      </c>
      <c r="D29" s="2" t="s">
        <v>3</v>
      </c>
      <c r="E29" s="2" t="s">
        <v>4</v>
      </c>
      <c r="F29" s="2" t="s">
        <v>5</v>
      </c>
      <c r="G29" s="3"/>
      <c r="H29" s="3"/>
      <c r="I29" s="3"/>
      <c r="J29" s="3"/>
      <c r="K29" s="3"/>
      <c r="L29" s="3"/>
    </row>
    <row r="30" spans="1:17" s="4" customFormat="1" ht="12.75" x14ac:dyDescent="0.2">
      <c r="A30" s="5" t="s">
        <v>6</v>
      </c>
      <c r="B30" s="6">
        <v>2521</v>
      </c>
      <c r="C30" s="6">
        <v>32</v>
      </c>
      <c r="D30" s="7">
        <v>239995099.42162499</v>
      </c>
      <c r="E30" s="7">
        <v>7490720</v>
      </c>
      <c r="F30" s="7">
        <v>247485819.42162499</v>
      </c>
      <c r="G30" s="8"/>
      <c r="H30" s="8"/>
      <c r="I30" s="8"/>
      <c r="J30" s="8"/>
      <c r="K30" s="8"/>
      <c r="L30" s="8"/>
    </row>
    <row r="31" spans="1:17" x14ac:dyDescent="0.25">
      <c r="E31" s="9"/>
    </row>
    <row r="35" spans="1:17" ht="36" x14ac:dyDescent="0.55000000000000004">
      <c r="A35" s="13" t="s">
        <v>35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7" ht="76.5" x14ac:dyDescent="0.25">
      <c r="A36" s="1" t="s">
        <v>0</v>
      </c>
      <c r="B36" s="1" t="s">
        <v>8</v>
      </c>
      <c r="C36" s="1" t="s">
        <v>9</v>
      </c>
      <c r="D36" s="1" t="s">
        <v>1</v>
      </c>
      <c r="E36" s="1" t="s">
        <v>2</v>
      </c>
      <c r="F36" s="2" t="s">
        <v>10</v>
      </c>
      <c r="G36" s="2" t="s">
        <v>36</v>
      </c>
      <c r="H36" s="2" t="s">
        <v>37</v>
      </c>
      <c r="I36" s="2"/>
      <c r="J36" s="2"/>
      <c r="K36" s="2"/>
      <c r="L36" s="2"/>
      <c r="M36" s="2" t="s">
        <v>11</v>
      </c>
      <c r="N36" s="2" t="s">
        <v>12</v>
      </c>
      <c r="O36" s="2" t="s">
        <v>4</v>
      </c>
      <c r="P36" s="2" t="s">
        <v>5</v>
      </c>
      <c r="Q36" s="11"/>
    </row>
    <row r="37" spans="1:17" x14ac:dyDescent="0.25">
      <c r="A37" s="12" t="s">
        <v>13</v>
      </c>
      <c r="B37" s="12" t="s">
        <v>14</v>
      </c>
      <c r="C37" s="12" t="s">
        <v>15</v>
      </c>
      <c r="D37" s="6">
        <v>33</v>
      </c>
      <c r="E37" s="6">
        <f t="shared" ref="E37:E54" si="3">IF(AND(D37&gt;0,D37&lt;=100),1,IF(AND(D37&gt;=101,D37&lt;=200),2,IF(AND(D37&gt;=201,D37&lt;=300),3,IF(AND(D37&gt;=301,D37&lt;=500),4,IF(AND(D37&gt;=501,D37&lt;=750),5,IF(AND(D37&gt;=751,D37&lt;=1000),6,IF(AND(D37&gt;=1001,D37&lt;=1500),7,8)))))))</f>
        <v>1</v>
      </c>
      <c r="F37" s="7">
        <v>1488412</v>
      </c>
      <c r="G37" s="7">
        <f>F37/30</f>
        <v>49613.73333333333</v>
      </c>
      <c r="H37" s="7">
        <f>G37*15</f>
        <v>744206</v>
      </c>
      <c r="I37" s="7">
        <f>H37*E37</f>
        <v>744206</v>
      </c>
      <c r="J37" s="7"/>
      <c r="K37" s="7"/>
      <c r="L37" s="7"/>
      <c r="M37" s="7">
        <f>E37*F37</f>
        <v>1488412</v>
      </c>
      <c r="N37" s="7">
        <f>M37*3.75</f>
        <v>5581545</v>
      </c>
      <c r="O37" s="7">
        <f>234085*E37</f>
        <v>234085</v>
      </c>
      <c r="P37" s="7">
        <f>SUM(N37:O37)</f>
        <v>5815630</v>
      </c>
      <c r="Q37" s="11"/>
    </row>
    <row r="38" spans="1:17" x14ac:dyDescent="0.25">
      <c r="A38" s="12" t="s">
        <v>13</v>
      </c>
      <c r="B38" s="12" t="s">
        <v>14</v>
      </c>
      <c r="C38" s="12" t="s">
        <v>16</v>
      </c>
      <c r="D38" s="6">
        <v>175</v>
      </c>
      <c r="E38" s="6">
        <f t="shared" si="3"/>
        <v>2</v>
      </c>
      <c r="F38" s="7">
        <v>2976549.1981000002</v>
      </c>
      <c r="G38" s="7">
        <f t="shared" ref="G38:G54" si="4">F38/30</f>
        <v>99218.306603333345</v>
      </c>
      <c r="H38" s="7">
        <f t="shared" ref="H38:H54" si="5">G38*15</f>
        <v>1488274.5990500001</v>
      </c>
      <c r="I38" s="7">
        <f>H38*E38</f>
        <v>2976549.1981000002</v>
      </c>
      <c r="J38" s="7"/>
      <c r="K38" s="7"/>
      <c r="L38" s="7"/>
      <c r="M38" s="7">
        <f>E38*F38</f>
        <v>5953098.3962000003</v>
      </c>
      <c r="N38" s="7">
        <f t="shared" ref="N38:N54" si="6">M38*3.75</f>
        <v>22324118.985750001</v>
      </c>
      <c r="O38" s="7">
        <f>234085*E38</f>
        <v>468170</v>
      </c>
      <c r="P38" s="7">
        <f t="shared" ref="P38:P54" si="7">SUM(N38:O38)</f>
        <v>22792288.985750001</v>
      </c>
      <c r="Q38" s="11"/>
    </row>
    <row r="39" spans="1:17" x14ac:dyDescent="0.25">
      <c r="A39" s="12" t="s">
        <v>13</v>
      </c>
      <c r="B39" s="12" t="s">
        <v>17</v>
      </c>
      <c r="C39" s="12" t="s">
        <v>18</v>
      </c>
      <c r="D39" s="6">
        <v>277</v>
      </c>
      <c r="E39" s="6">
        <f t="shared" si="3"/>
        <v>3</v>
      </c>
      <c r="F39" s="7">
        <v>1488412</v>
      </c>
      <c r="G39" s="7">
        <f t="shared" si="4"/>
        <v>49613.73333333333</v>
      </c>
      <c r="H39" s="7">
        <f t="shared" si="5"/>
        <v>744206</v>
      </c>
      <c r="I39" s="7">
        <f t="shared" ref="I39:I54" si="8">H39*E39</f>
        <v>2232618</v>
      </c>
      <c r="J39" s="7"/>
      <c r="K39" s="7"/>
      <c r="L39" s="7"/>
      <c r="M39" s="7">
        <f>E39*F39</f>
        <v>4465236</v>
      </c>
      <c r="N39" s="7">
        <f t="shared" si="6"/>
        <v>16744635</v>
      </c>
      <c r="O39" s="7">
        <f>234085*E39</f>
        <v>702255</v>
      </c>
      <c r="P39" s="7">
        <f t="shared" si="7"/>
        <v>17446890</v>
      </c>
      <c r="Q39" s="11"/>
    </row>
    <row r="40" spans="1:17" x14ac:dyDescent="0.25">
      <c r="A40" s="12" t="s">
        <v>13</v>
      </c>
      <c r="B40" s="12" t="s">
        <v>17</v>
      </c>
      <c r="C40" s="12" t="s">
        <v>19</v>
      </c>
      <c r="D40" s="6">
        <v>17</v>
      </c>
      <c r="E40" s="6">
        <f t="shared" si="3"/>
        <v>1</v>
      </c>
      <c r="F40" s="7">
        <v>1488412</v>
      </c>
      <c r="G40" s="7">
        <f t="shared" si="4"/>
        <v>49613.73333333333</v>
      </c>
      <c r="H40" s="7">
        <f t="shared" si="5"/>
        <v>744206</v>
      </c>
      <c r="I40" s="7">
        <f t="shared" si="8"/>
        <v>744206</v>
      </c>
      <c r="J40" s="7"/>
      <c r="K40" s="7"/>
      <c r="L40" s="7"/>
      <c r="M40" s="7">
        <f>E40*F40</f>
        <v>1488412</v>
      </c>
      <c r="N40" s="7">
        <f t="shared" si="6"/>
        <v>5581545</v>
      </c>
      <c r="O40" s="7">
        <f>234085*E40</f>
        <v>234085</v>
      </c>
      <c r="P40" s="7">
        <f t="shared" si="7"/>
        <v>5815630</v>
      </c>
      <c r="Q40" s="11"/>
    </row>
    <row r="41" spans="1:17" x14ac:dyDescent="0.25">
      <c r="A41" s="12" t="s">
        <v>13</v>
      </c>
      <c r="B41" s="12" t="s">
        <v>17</v>
      </c>
      <c r="C41" s="12" t="s">
        <v>20</v>
      </c>
      <c r="D41" s="6">
        <v>7</v>
      </c>
      <c r="E41" s="6">
        <f t="shared" si="3"/>
        <v>1</v>
      </c>
      <c r="F41" s="7">
        <v>1488412</v>
      </c>
      <c r="G41" s="7">
        <f t="shared" si="4"/>
        <v>49613.73333333333</v>
      </c>
      <c r="H41" s="7">
        <f t="shared" si="5"/>
        <v>744206</v>
      </c>
      <c r="I41" s="7">
        <f t="shared" si="8"/>
        <v>744206</v>
      </c>
      <c r="J41" s="7"/>
      <c r="K41" s="7"/>
      <c r="L41" s="7"/>
      <c r="M41" s="7">
        <f>E41*F41</f>
        <v>1488412</v>
      </c>
      <c r="N41" s="7">
        <f t="shared" si="6"/>
        <v>5581545</v>
      </c>
      <c r="O41" s="7">
        <f>234085*E41</f>
        <v>234085</v>
      </c>
      <c r="P41" s="7">
        <f t="shared" si="7"/>
        <v>5815630</v>
      </c>
      <c r="Q41" s="11"/>
    </row>
    <row r="42" spans="1:17" x14ac:dyDescent="0.25">
      <c r="A42" s="12" t="s">
        <v>13</v>
      </c>
      <c r="B42" s="12" t="s">
        <v>17</v>
      </c>
      <c r="C42" s="12" t="s">
        <v>21</v>
      </c>
      <c r="D42" s="6">
        <v>19</v>
      </c>
      <c r="E42" s="6">
        <f t="shared" si="3"/>
        <v>1</v>
      </c>
      <c r="F42" s="7">
        <v>1488412</v>
      </c>
      <c r="G42" s="7">
        <f t="shared" si="4"/>
        <v>49613.73333333333</v>
      </c>
      <c r="H42" s="7">
        <f t="shared" si="5"/>
        <v>744206</v>
      </c>
      <c r="I42" s="7">
        <f t="shared" si="8"/>
        <v>744206</v>
      </c>
      <c r="J42" s="7"/>
      <c r="K42" s="7"/>
      <c r="L42" s="7"/>
      <c r="M42" s="7">
        <f>E42*F42</f>
        <v>1488412</v>
      </c>
      <c r="N42" s="7">
        <f t="shared" si="6"/>
        <v>5581545</v>
      </c>
      <c r="O42" s="7">
        <f>234085*E42</f>
        <v>234085</v>
      </c>
      <c r="P42" s="7">
        <f t="shared" si="7"/>
        <v>5815630</v>
      </c>
      <c r="Q42" s="11"/>
    </row>
    <row r="43" spans="1:17" x14ac:dyDescent="0.25">
      <c r="A43" s="12" t="s">
        <v>13</v>
      </c>
      <c r="B43" s="12" t="s">
        <v>17</v>
      </c>
      <c r="C43" s="12" t="s">
        <v>22</v>
      </c>
      <c r="D43" s="6">
        <v>41</v>
      </c>
      <c r="E43" s="6">
        <f t="shared" si="3"/>
        <v>1</v>
      </c>
      <c r="F43" s="7">
        <v>1488412</v>
      </c>
      <c r="G43" s="7">
        <f t="shared" si="4"/>
        <v>49613.73333333333</v>
      </c>
      <c r="H43" s="7">
        <f t="shared" si="5"/>
        <v>744206</v>
      </c>
      <c r="I43" s="7">
        <f t="shared" si="8"/>
        <v>744206</v>
      </c>
      <c r="J43" s="7"/>
      <c r="K43" s="7"/>
      <c r="L43" s="7"/>
      <c r="M43" s="7">
        <f>E43*F43</f>
        <v>1488412</v>
      </c>
      <c r="N43" s="7">
        <f t="shared" si="6"/>
        <v>5581545</v>
      </c>
      <c r="O43" s="7">
        <f>234085*E43</f>
        <v>234085</v>
      </c>
      <c r="P43" s="7">
        <f t="shared" si="7"/>
        <v>5815630</v>
      </c>
      <c r="Q43" s="11"/>
    </row>
    <row r="44" spans="1:17" x14ac:dyDescent="0.25">
      <c r="A44" s="12" t="s">
        <v>13</v>
      </c>
      <c r="B44" s="12" t="s">
        <v>17</v>
      </c>
      <c r="C44" s="12" t="s">
        <v>23</v>
      </c>
      <c r="D44" s="6">
        <v>17</v>
      </c>
      <c r="E44" s="6">
        <f t="shared" si="3"/>
        <v>1</v>
      </c>
      <c r="F44" s="7">
        <v>1488412</v>
      </c>
      <c r="G44" s="7">
        <f t="shared" si="4"/>
        <v>49613.73333333333</v>
      </c>
      <c r="H44" s="7">
        <f t="shared" si="5"/>
        <v>744206</v>
      </c>
      <c r="I44" s="7">
        <f t="shared" si="8"/>
        <v>744206</v>
      </c>
      <c r="J44" s="7"/>
      <c r="K44" s="7"/>
      <c r="L44" s="7"/>
      <c r="M44" s="7">
        <f>E44*F44</f>
        <v>1488412</v>
      </c>
      <c r="N44" s="7">
        <f t="shared" si="6"/>
        <v>5581545</v>
      </c>
      <c r="O44" s="7">
        <f>234085*E44</f>
        <v>234085</v>
      </c>
      <c r="P44" s="7">
        <f t="shared" si="7"/>
        <v>5815630</v>
      </c>
      <c r="Q44" s="11"/>
    </row>
    <row r="45" spans="1:17" x14ac:dyDescent="0.25">
      <c r="A45" s="12" t="s">
        <v>13</v>
      </c>
      <c r="B45" s="12" t="s">
        <v>17</v>
      </c>
      <c r="C45" s="12" t="s">
        <v>24</v>
      </c>
      <c r="D45" s="6">
        <v>16</v>
      </c>
      <c r="E45" s="6">
        <f t="shared" si="3"/>
        <v>1</v>
      </c>
      <c r="F45" s="7">
        <v>1488412</v>
      </c>
      <c r="G45" s="7">
        <f t="shared" si="4"/>
        <v>49613.73333333333</v>
      </c>
      <c r="H45" s="7">
        <f t="shared" si="5"/>
        <v>744206</v>
      </c>
      <c r="I45" s="7">
        <f>H45*E45</f>
        <v>744206</v>
      </c>
      <c r="J45" s="7"/>
      <c r="K45" s="7"/>
      <c r="L45" s="7"/>
      <c r="M45" s="7">
        <f>E45*F45</f>
        <v>1488412</v>
      </c>
      <c r="N45" s="7">
        <f t="shared" si="6"/>
        <v>5581545</v>
      </c>
      <c r="O45" s="7">
        <f>234085*E45</f>
        <v>234085</v>
      </c>
      <c r="P45" s="7">
        <f t="shared" si="7"/>
        <v>5815630</v>
      </c>
      <c r="Q45" s="11"/>
    </row>
    <row r="46" spans="1:17" x14ac:dyDescent="0.25">
      <c r="A46" s="12" t="s">
        <v>13</v>
      </c>
      <c r="B46" s="12" t="s">
        <v>17</v>
      </c>
      <c r="C46" s="12" t="s">
        <v>25</v>
      </c>
      <c r="D46" s="6">
        <v>489</v>
      </c>
      <c r="E46" s="6">
        <f t="shared" si="3"/>
        <v>4</v>
      </c>
      <c r="F46" s="7">
        <v>2976549.1981000002</v>
      </c>
      <c r="G46" s="7">
        <f t="shared" si="4"/>
        <v>99218.306603333345</v>
      </c>
      <c r="H46" s="7">
        <f t="shared" si="5"/>
        <v>1488274.5990500001</v>
      </c>
      <c r="I46" s="7">
        <f>H46*E46</f>
        <v>5953098.3962000003</v>
      </c>
      <c r="J46" s="7"/>
      <c r="K46" s="7"/>
      <c r="L46" s="7"/>
      <c r="M46" s="7">
        <f>E46*F46</f>
        <v>11906196.792400001</v>
      </c>
      <c r="N46" s="7">
        <f t="shared" si="6"/>
        <v>44648237.971500002</v>
      </c>
      <c r="O46" s="7">
        <f>234085*E46</f>
        <v>936340</v>
      </c>
      <c r="P46" s="7">
        <f t="shared" si="7"/>
        <v>45584577.971500002</v>
      </c>
      <c r="Q46" s="11"/>
    </row>
    <row r="47" spans="1:17" x14ac:dyDescent="0.25">
      <c r="A47" s="12" t="s">
        <v>13</v>
      </c>
      <c r="B47" s="12" t="s">
        <v>26</v>
      </c>
      <c r="C47" s="12" t="s">
        <v>27</v>
      </c>
      <c r="D47" s="6">
        <v>193</v>
      </c>
      <c r="E47" s="6">
        <f t="shared" si="3"/>
        <v>2</v>
      </c>
      <c r="F47" s="7">
        <v>1488412</v>
      </c>
      <c r="G47" s="7">
        <f t="shared" si="4"/>
        <v>49613.73333333333</v>
      </c>
      <c r="H47" s="7">
        <f t="shared" si="5"/>
        <v>744206</v>
      </c>
      <c r="I47" s="7">
        <f t="shared" si="8"/>
        <v>1488412</v>
      </c>
      <c r="J47" s="7"/>
      <c r="K47" s="7"/>
      <c r="L47" s="7"/>
      <c r="M47" s="7">
        <f>E47*F47</f>
        <v>2976824</v>
      </c>
      <c r="N47" s="7">
        <f t="shared" si="6"/>
        <v>11163090</v>
      </c>
      <c r="O47" s="7">
        <f>234085*E47</f>
        <v>468170</v>
      </c>
      <c r="P47" s="7">
        <f t="shared" si="7"/>
        <v>11631260</v>
      </c>
      <c r="Q47" s="11"/>
    </row>
    <row r="48" spans="1:17" x14ac:dyDescent="0.25">
      <c r="A48" s="12" t="s">
        <v>13</v>
      </c>
      <c r="B48" s="12" t="s">
        <v>26</v>
      </c>
      <c r="C48" s="12" t="s">
        <v>28</v>
      </c>
      <c r="D48" s="6">
        <v>57</v>
      </c>
      <c r="E48" s="6">
        <f t="shared" si="3"/>
        <v>1</v>
      </c>
      <c r="F48" s="7">
        <v>1488412</v>
      </c>
      <c r="G48" s="7">
        <f t="shared" si="4"/>
        <v>49613.73333333333</v>
      </c>
      <c r="H48" s="7">
        <f t="shared" si="5"/>
        <v>744206</v>
      </c>
      <c r="I48" s="7">
        <f t="shared" si="8"/>
        <v>744206</v>
      </c>
      <c r="J48" s="7"/>
      <c r="K48" s="7"/>
      <c r="L48" s="7"/>
      <c r="M48" s="7">
        <f>E48*F48</f>
        <v>1488412</v>
      </c>
      <c r="N48" s="7">
        <f t="shared" si="6"/>
        <v>5581545</v>
      </c>
      <c r="O48" s="7">
        <f>234085*E48</f>
        <v>234085</v>
      </c>
      <c r="P48" s="7">
        <f t="shared" si="7"/>
        <v>5815630</v>
      </c>
      <c r="Q48" s="11"/>
    </row>
    <row r="49" spans="1:17" x14ac:dyDescent="0.25">
      <c r="A49" s="12" t="s">
        <v>13</v>
      </c>
      <c r="B49" s="12" t="s">
        <v>26</v>
      </c>
      <c r="C49" s="12" t="s">
        <v>29</v>
      </c>
      <c r="D49" s="6">
        <v>53</v>
      </c>
      <c r="E49" s="6">
        <f t="shared" si="3"/>
        <v>1</v>
      </c>
      <c r="F49" s="7">
        <v>1488412</v>
      </c>
      <c r="G49" s="7">
        <f t="shared" si="4"/>
        <v>49613.73333333333</v>
      </c>
      <c r="H49" s="7">
        <f t="shared" si="5"/>
        <v>744206</v>
      </c>
      <c r="I49" s="7">
        <f t="shared" si="8"/>
        <v>744206</v>
      </c>
      <c r="J49" s="7"/>
      <c r="K49" s="7"/>
      <c r="L49" s="7"/>
      <c r="M49" s="7">
        <f>E49*F49</f>
        <v>1488412</v>
      </c>
      <c r="N49" s="7">
        <f t="shared" si="6"/>
        <v>5581545</v>
      </c>
      <c r="O49" s="7">
        <f>234085*E49</f>
        <v>234085</v>
      </c>
      <c r="P49" s="7">
        <f t="shared" si="7"/>
        <v>5815630</v>
      </c>
      <c r="Q49" s="11"/>
    </row>
    <row r="50" spans="1:17" x14ac:dyDescent="0.25">
      <c r="A50" s="12" t="s">
        <v>13</v>
      </c>
      <c r="B50" s="12" t="s">
        <v>26</v>
      </c>
      <c r="C50" s="12" t="s">
        <v>30</v>
      </c>
      <c r="D50" s="6">
        <v>31</v>
      </c>
      <c r="E50" s="6">
        <f t="shared" si="3"/>
        <v>1</v>
      </c>
      <c r="F50" s="7">
        <v>1488412</v>
      </c>
      <c r="G50" s="7">
        <f t="shared" si="4"/>
        <v>49613.73333333333</v>
      </c>
      <c r="H50" s="7">
        <f t="shared" si="5"/>
        <v>744206</v>
      </c>
      <c r="I50" s="7">
        <f t="shared" si="8"/>
        <v>744206</v>
      </c>
      <c r="J50" s="7"/>
      <c r="K50" s="7"/>
      <c r="L50" s="7"/>
      <c r="M50" s="7">
        <f>E50*F50</f>
        <v>1488412</v>
      </c>
      <c r="N50" s="7">
        <f t="shared" si="6"/>
        <v>5581545</v>
      </c>
      <c r="O50" s="7">
        <f>234085*E50</f>
        <v>234085</v>
      </c>
      <c r="P50" s="7">
        <f t="shared" si="7"/>
        <v>5815630</v>
      </c>
      <c r="Q50" s="11"/>
    </row>
    <row r="51" spans="1:17" x14ac:dyDescent="0.25">
      <c r="A51" s="12" t="s">
        <v>13</v>
      </c>
      <c r="B51" s="12" t="s">
        <v>26</v>
      </c>
      <c r="C51" s="12" t="s">
        <v>31</v>
      </c>
      <c r="D51" s="6">
        <v>650</v>
      </c>
      <c r="E51" s="6">
        <f t="shared" si="3"/>
        <v>5</v>
      </c>
      <c r="F51" s="7">
        <v>2976549.1981000002</v>
      </c>
      <c r="G51" s="7">
        <f t="shared" si="4"/>
        <v>99218.306603333345</v>
      </c>
      <c r="H51" s="7">
        <f t="shared" si="5"/>
        <v>1488274.5990500001</v>
      </c>
      <c r="I51" s="7">
        <f t="shared" si="8"/>
        <v>7441372.9952500006</v>
      </c>
      <c r="J51" s="7"/>
      <c r="K51" s="7"/>
      <c r="L51" s="7"/>
      <c r="M51" s="7">
        <f>E51*F51</f>
        <v>14882745.990500001</v>
      </c>
      <c r="N51" s="7">
        <f>M51*3.75</f>
        <v>55810297.464375004</v>
      </c>
      <c r="O51" s="7">
        <f>234085*E51</f>
        <v>1170425</v>
      </c>
      <c r="P51" s="7">
        <f t="shared" si="7"/>
        <v>56980722.464375004</v>
      </c>
      <c r="Q51" s="11"/>
    </row>
    <row r="52" spans="1:17" x14ac:dyDescent="0.25">
      <c r="A52" s="12" t="s">
        <v>13</v>
      </c>
      <c r="B52" s="12" t="s">
        <v>26</v>
      </c>
      <c r="C52" s="12" t="s">
        <v>32</v>
      </c>
      <c r="D52" s="6">
        <v>35</v>
      </c>
      <c r="E52" s="6">
        <f t="shared" si="3"/>
        <v>1</v>
      </c>
      <c r="F52" s="7">
        <v>1488412</v>
      </c>
      <c r="G52" s="7">
        <f t="shared" si="4"/>
        <v>49613.73333333333</v>
      </c>
      <c r="H52" s="7">
        <f t="shared" si="5"/>
        <v>744206</v>
      </c>
      <c r="I52" s="7">
        <f t="shared" si="8"/>
        <v>744206</v>
      </c>
      <c r="J52" s="7"/>
      <c r="K52" s="7"/>
      <c r="L52" s="7"/>
      <c r="M52" s="7">
        <f>E52*F52</f>
        <v>1488412</v>
      </c>
      <c r="N52" s="7">
        <f t="shared" si="6"/>
        <v>5581545</v>
      </c>
      <c r="O52" s="7">
        <f>234085*E52</f>
        <v>234085</v>
      </c>
      <c r="P52" s="7">
        <f t="shared" si="7"/>
        <v>5815630</v>
      </c>
      <c r="Q52" s="11"/>
    </row>
    <row r="53" spans="1:17" x14ac:dyDescent="0.25">
      <c r="A53" s="12" t="s">
        <v>13</v>
      </c>
      <c r="B53" s="12" t="s">
        <v>26</v>
      </c>
      <c r="C53" s="12" t="s">
        <v>33</v>
      </c>
      <c r="D53" s="6">
        <v>198</v>
      </c>
      <c r="E53" s="6">
        <f t="shared" si="3"/>
        <v>2</v>
      </c>
      <c r="F53" s="7">
        <v>1488412</v>
      </c>
      <c r="G53" s="7">
        <f t="shared" si="4"/>
        <v>49613.73333333333</v>
      </c>
      <c r="H53" s="7">
        <f t="shared" si="5"/>
        <v>744206</v>
      </c>
      <c r="I53" s="7">
        <f t="shared" si="8"/>
        <v>1488412</v>
      </c>
      <c r="J53" s="7"/>
      <c r="K53" s="7"/>
      <c r="L53" s="7"/>
      <c r="M53" s="7">
        <f>E53*F53</f>
        <v>2976824</v>
      </c>
      <c r="N53" s="7">
        <f t="shared" si="6"/>
        <v>11163090</v>
      </c>
      <c r="O53" s="7">
        <f>234085*E53</f>
        <v>468170</v>
      </c>
      <c r="P53" s="7">
        <f t="shared" si="7"/>
        <v>11631260</v>
      </c>
      <c r="Q53" s="11"/>
    </row>
    <row r="54" spans="1:17" x14ac:dyDescent="0.25">
      <c r="A54" s="12" t="s">
        <v>13</v>
      </c>
      <c r="B54" s="12" t="s">
        <v>26</v>
      </c>
      <c r="C54" s="12" t="s">
        <v>34</v>
      </c>
      <c r="D54" s="6">
        <v>213</v>
      </c>
      <c r="E54" s="6">
        <f t="shared" si="3"/>
        <v>3</v>
      </c>
      <c r="F54" s="7">
        <v>1488412</v>
      </c>
      <c r="G54" s="7">
        <f t="shared" si="4"/>
        <v>49613.73333333333</v>
      </c>
      <c r="H54" s="7">
        <f t="shared" si="5"/>
        <v>744206</v>
      </c>
      <c r="I54" s="7">
        <f t="shared" si="8"/>
        <v>2232618</v>
      </c>
      <c r="J54" s="7"/>
      <c r="K54" s="7"/>
      <c r="L54" s="7"/>
      <c r="M54" s="7">
        <f>E54*F54</f>
        <v>4465236</v>
      </c>
      <c r="N54" s="7">
        <f t="shared" si="6"/>
        <v>16744635</v>
      </c>
      <c r="O54" s="7">
        <f>234085*E54</f>
        <v>702255</v>
      </c>
      <c r="P54" s="7">
        <f t="shared" si="7"/>
        <v>17446890</v>
      </c>
      <c r="Q54" s="11"/>
    </row>
    <row r="55" spans="1:17" x14ac:dyDescent="0.25">
      <c r="D55">
        <f>SUM(D37:D54)</f>
        <v>2521</v>
      </c>
      <c r="E55" s="14">
        <f>SUM(E37:E54)</f>
        <v>32</v>
      </c>
      <c r="H55" s="15">
        <f>SUM(H37:H54)</f>
        <v>15627913.797150001</v>
      </c>
      <c r="I55" s="16">
        <f>SUM(I37:I54)</f>
        <v>31999346.589550003</v>
      </c>
      <c r="J55" s="15"/>
      <c r="K55" s="15"/>
      <c r="L55" s="15"/>
      <c r="O55" s="9">
        <f>SUM(O37:O54)</f>
        <v>7490720</v>
      </c>
      <c r="P55" s="9">
        <f>SUM(P37:P54)</f>
        <v>247485819.42162502</v>
      </c>
    </row>
    <row r="58" spans="1:17" ht="36" x14ac:dyDescent="0.55000000000000004">
      <c r="A58" s="13" t="s">
        <v>38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 spans="1:17" ht="76.5" x14ac:dyDescent="0.25">
      <c r="A59" s="1" t="s">
        <v>0</v>
      </c>
      <c r="B59" s="1" t="s">
        <v>8</v>
      </c>
      <c r="C59" s="1" t="s">
        <v>9</v>
      </c>
      <c r="D59" s="1" t="s">
        <v>1</v>
      </c>
      <c r="E59" s="1" t="s">
        <v>2</v>
      </c>
      <c r="F59" s="2" t="s">
        <v>10</v>
      </c>
      <c r="G59" s="2" t="s">
        <v>36</v>
      </c>
      <c r="H59" s="2" t="s">
        <v>39</v>
      </c>
      <c r="I59" s="2" t="s">
        <v>40</v>
      </c>
      <c r="J59" s="2"/>
      <c r="L59" s="2" t="s">
        <v>41</v>
      </c>
      <c r="M59" s="2" t="s">
        <v>11</v>
      </c>
      <c r="N59" s="2" t="s">
        <v>12</v>
      </c>
      <c r="O59" s="2" t="s">
        <v>4</v>
      </c>
      <c r="P59" s="2" t="s">
        <v>5</v>
      </c>
      <c r="Q59" s="11"/>
    </row>
    <row r="60" spans="1:17" x14ac:dyDescent="0.25">
      <c r="A60" s="12" t="s">
        <v>13</v>
      </c>
      <c r="B60" s="12" t="s">
        <v>14</v>
      </c>
      <c r="C60" s="12" t="s">
        <v>15</v>
      </c>
      <c r="D60" s="6">
        <v>33</v>
      </c>
      <c r="E60" s="6">
        <f t="shared" ref="E60:E77" si="9">IF(AND(D60&gt;0,D60&lt;=100),1,IF(AND(D60&gt;=101,D60&lt;=200),2,IF(AND(D60&gt;=201,D60&lt;=300),3,IF(AND(D60&gt;=301,D60&lt;=500),4,IF(AND(D60&gt;=501,D60&lt;=750),5,IF(AND(D60&gt;=751,D60&lt;=1000),6,IF(AND(D60&gt;=1001,D60&lt;=1500),7,8)))))))</f>
        <v>1</v>
      </c>
      <c r="F60" s="7">
        <v>1488412</v>
      </c>
      <c r="G60" s="7">
        <f>F60/30</f>
        <v>49613.73333333333</v>
      </c>
      <c r="H60" s="7">
        <f>G60*65</f>
        <v>3224892.6666666665</v>
      </c>
      <c r="I60" s="7">
        <f>H60*E60</f>
        <v>3224892.6666666665</v>
      </c>
      <c r="J60" s="7">
        <f>G60</f>
        <v>49613.73333333333</v>
      </c>
      <c r="K60" s="7">
        <f>J60*74</f>
        <v>3671416.2666666666</v>
      </c>
      <c r="L60" s="7">
        <f>K60*E60</f>
        <v>3671416.2666666666</v>
      </c>
      <c r="M60" s="7">
        <f>E60*F60</f>
        <v>1488412</v>
      </c>
      <c r="N60" s="7">
        <f>M60*3.75</f>
        <v>5581545</v>
      </c>
      <c r="O60" s="7">
        <f>234085*E60</f>
        <v>234085</v>
      </c>
      <c r="P60" s="7">
        <f>SUM(N60:O60)</f>
        <v>5815630</v>
      </c>
      <c r="Q60" s="11"/>
    </row>
    <row r="61" spans="1:17" x14ac:dyDescent="0.25">
      <c r="A61" s="12" t="s">
        <v>13</v>
      </c>
      <c r="B61" s="12" t="s">
        <v>14</v>
      </c>
      <c r="C61" s="12" t="s">
        <v>16</v>
      </c>
      <c r="D61" s="6">
        <v>175</v>
      </c>
      <c r="E61" s="6">
        <f t="shared" si="9"/>
        <v>2</v>
      </c>
      <c r="F61" s="7">
        <v>2976549.1981000002</v>
      </c>
      <c r="G61" s="7">
        <f>F61/30</f>
        <v>99218.306603333345</v>
      </c>
      <c r="H61" s="7">
        <f>G61*65</f>
        <v>6449189.9292166671</v>
      </c>
      <c r="I61" s="7">
        <f>H61*E61</f>
        <v>12898379.858433334</v>
      </c>
      <c r="J61" s="7">
        <f t="shared" ref="J61:J77" si="10">G61</f>
        <v>99218.306603333345</v>
      </c>
      <c r="K61" s="7">
        <f t="shared" ref="K61:K77" si="11">J61*74</f>
        <v>7342154.6886466676</v>
      </c>
      <c r="L61" s="7">
        <f t="shared" ref="L61:L77" si="12">K61*E61</f>
        <v>14684309.377293335</v>
      </c>
      <c r="M61" s="7">
        <f>E61*F61</f>
        <v>5953098.3962000003</v>
      </c>
      <c r="N61" s="7">
        <f t="shared" ref="N61:N77" si="13">M61*3.75</f>
        <v>22324118.985750001</v>
      </c>
      <c r="O61" s="7">
        <f>234085*E61</f>
        <v>468170</v>
      </c>
      <c r="P61" s="7">
        <f t="shared" ref="P61:P77" si="14">SUM(N61:O61)</f>
        <v>22792288.985750001</v>
      </c>
      <c r="Q61" s="11"/>
    </row>
    <row r="62" spans="1:17" x14ac:dyDescent="0.25">
      <c r="A62" s="12" t="s">
        <v>13</v>
      </c>
      <c r="B62" s="12" t="s">
        <v>17</v>
      </c>
      <c r="C62" s="12" t="s">
        <v>18</v>
      </c>
      <c r="D62" s="6">
        <v>277</v>
      </c>
      <c r="E62" s="6">
        <f t="shared" si="9"/>
        <v>3</v>
      </c>
      <c r="F62" s="7">
        <v>1488412</v>
      </c>
      <c r="G62" s="7">
        <f t="shared" ref="G62:G77" si="15">F62/30</f>
        <v>49613.73333333333</v>
      </c>
      <c r="H62" s="7">
        <f>G62*65</f>
        <v>3224892.6666666665</v>
      </c>
      <c r="I62" s="7">
        <f>H62*E62</f>
        <v>9674678</v>
      </c>
      <c r="J62" s="7">
        <f t="shared" si="10"/>
        <v>49613.73333333333</v>
      </c>
      <c r="K62" s="7">
        <f t="shared" si="11"/>
        <v>3671416.2666666666</v>
      </c>
      <c r="L62" s="7">
        <f t="shared" si="12"/>
        <v>11014248.800000001</v>
      </c>
      <c r="M62" s="7">
        <f>E62*F62</f>
        <v>4465236</v>
      </c>
      <c r="N62" s="7">
        <f t="shared" si="13"/>
        <v>16744635</v>
      </c>
      <c r="O62" s="7">
        <f>234085*E62</f>
        <v>702255</v>
      </c>
      <c r="P62" s="7">
        <f t="shared" si="14"/>
        <v>17446890</v>
      </c>
      <c r="Q62" s="11"/>
    </row>
    <row r="63" spans="1:17" x14ac:dyDescent="0.25">
      <c r="A63" s="12" t="s">
        <v>13</v>
      </c>
      <c r="B63" s="12" t="s">
        <v>17</v>
      </c>
      <c r="C63" s="12" t="s">
        <v>19</v>
      </c>
      <c r="D63" s="6">
        <v>17</v>
      </c>
      <c r="E63" s="6">
        <f t="shared" si="9"/>
        <v>1</v>
      </c>
      <c r="F63" s="7">
        <v>1488412</v>
      </c>
      <c r="G63" s="7">
        <f t="shared" si="15"/>
        <v>49613.73333333333</v>
      </c>
      <c r="H63" s="7">
        <f t="shared" ref="H63:H77" si="16">G63*65</f>
        <v>3224892.6666666665</v>
      </c>
      <c r="I63" s="7">
        <f>H63*E63</f>
        <v>3224892.6666666665</v>
      </c>
      <c r="J63" s="7">
        <f t="shared" si="10"/>
        <v>49613.73333333333</v>
      </c>
      <c r="K63" s="7">
        <f t="shared" si="11"/>
        <v>3671416.2666666666</v>
      </c>
      <c r="L63" s="7">
        <f t="shared" si="12"/>
        <v>3671416.2666666666</v>
      </c>
      <c r="M63" s="7">
        <f>E63*F63</f>
        <v>1488412</v>
      </c>
      <c r="N63" s="7">
        <f t="shared" si="13"/>
        <v>5581545</v>
      </c>
      <c r="O63" s="7">
        <f>234085*E63</f>
        <v>234085</v>
      </c>
      <c r="P63" s="7">
        <f t="shared" si="14"/>
        <v>5815630</v>
      </c>
      <c r="Q63" s="11"/>
    </row>
    <row r="64" spans="1:17" x14ac:dyDescent="0.25">
      <c r="A64" s="12" t="s">
        <v>13</v>
      </c>
      <c r="B64" s="12" t="s">
        <v>17</v>
      </c>
      <c r="C64" s="12" t="s">
        <v>20</v>
      </c>
      <c r="D64" s="6">
        <v>7</v>
      </c>
      <c r="E64" s="6">
        <f t="shared" si="9"/>
        <v>1</v>
      </c>
      <c r="F64" s="7">
        <v>1488412</v>
      </c>
      <c r="G64" s="7">
        <f t="shared" si="15"/>
        <v>49613.73333333333</v>
      </c>
      <c r="H64" s="7">
        <f t="shared" si="16"/>
        <v>3224892.6666666665</v>
      </c>
      <c r="I64" s="7">
        <f>H64*E64</f>
        <v>3224892.6666666665</v>
      </c>
      <c r="J64" s="7">
        <f t="shared" si="10"/>
        <v>49613.73333333333</v>
      </c>
      <c r="K64" s="7">
        <f t="shared" si="11"/>
        <v>3671416.2666666666</v>
      </c>
      <c r="L64" s="7">
        <f t="shared" si="12"/>
        <v>3671416.2666666666</v>
      </c>
      <c r="M64" s="7">
        <f>E64*F64</f>
        <v>1488412</v>
      </c>
      <c r="N64" s="7">
        <f t="shared" si="13"/>
        <v>5581545</v>
      </c>
      <c r="O64" s="7">
        <f>234085*E64</f>
        <v>234085</v>
      </c>
      <c r="P64" s="7">
        <f t="shared" si="14"/>
        <v>5815630</v>
      </c>
      <c r="Q64" s="11"/>
    </row>
    <row r="65" spans="1:17" x14ac:dyDescent="0.25">
      <c r="A65" s="12" t="s">
        <v>13</v>
      </c>
      <c r="B65" s="12" t="s">
        <v>17</v>
      </c>
      <c r="C65" s="12" t="s">
        <v>21</v>
      </c>
      <c r="D65" s="6">
        <v>19</v>
      </c>
      <c r="E65" s="6">
        <f t="shared" si="9"/>
        <v>1</v>
      </c>
      <c r="F65" s="7">
        <v>1488412</v>
      </c>
      <c r="G65" s="7">
        <f t="shared" si="15"/>
        <v>49613.73333333333</v>
      </c>
      <c r="H65" s="7">
        <f>G65*65</f>
        <v>3224892.6666666665</v>
      </c>
      <c r="I65" s="7">
        <f>H65*E65</f>
        <v>3224892.6666666665</v>
      </c>
      <c r="J65" s="7">
        <f t="shared" si="10"/>
        <v>49613.73333333333</v>
      </c>
      <c r="K65" s="7">
        <f t="shared" si="11"/>
        <v>3671416.2666666666</v>
      </c>
      <c r="L65" s="7">
        <f t="shared" si="12"/>
        <v>3671416.2666666666</v>
      </c>
      <c r="M65" s="7">
        <f>E65*F65</f>
        <v>1488412</v>
      </c>
      <c r="N65" s="7">
        <f t="shared" si="13"/>
        <v>5581545</v>
      </c>
      <c r="O65" s="7">
        <f>234085*E65</f>
        <v>234085</v>
      </c>
      <c r="P65" s="7">
        <f t="shared" si="14"/>
        <v>5815630</v>
      </c>
      <c r="Q65" s="11"/>
    </row>
    <row r="66" spans="1:17" x14ac:dyDescent="0.25">
      <c r="A66" s="12" t="s">
        <v>13</v>
      </c>
      <c r="B66" s="12" t="s">
        <v>17</v>
      </c>
      <c r="C66" s="12" t="s">
        <v>22</v>
      </c>
      <c r="D66" s="6">
        <v>41</v>
      </c>
      <c r="E66" s="6">
        <f t="shared" si="9"/>
        <v>1</v>
      </c>
      <c r="F66" s="7">
        <v>1488412</v>
      </c>
      <c r="G66" s="7">
        <f t="shared" si="15"/>
        <v>49613.73333333333</v>
      </c>
      <c r="H66" s="7">
        <f t="shared" si="16"/>
        <v>3224892.6666666665</v>
      </c>
      <c r="I66" s="7">
        <f>H66*E66</f>
        <v>3224892.6666666665</v>
      </c>
      <c r="J66" s="7">
        <f t="shared" si="10"/>
        <v>49613.73333333333</v>
      </c>
      <c r="K66" s="7">
        <f t="shared" si="11"/>
        <v>3671416.2666666666</v>
      </c>
      <c r="L66" s="7">
        <f t="shared" si="12"/>
        <v>3671416.2666666666</v>
      </c>
      <c r="M66" s="7">
        <f>E66*F66</f>
        <v>1488412</v>
      </c>
      <c r="N66" s="7">
        <f t="shared" si="13"/>
        <v>5581545</v>
      </c>
      <c r="O66" s="7">
        <f>234085*E66</f>
        <v>234085</v>
      </c>
      <c r="P66" s="7">
        <f t="shared" si="14"/>
        <v>5815630</v>
      </c>
      <c r="Q66" s="11"/>
    </row>
    <row r="67" spans="1:17" x14ac:dyDescent="0.25">
      <c r="A67" s="12" t="s">
        <v>13</v>
      </c>
      <c r="B67" s="12" t="s">
        <v>17</v>
      </c>
      <c r="C67" s="12" t="s">
        <v>23</v>
      </c>
      <c r="D67" s="6">
        <v>17</v>
      </c>
      <c r="E67" s="6">
        <f t="shared" si="9"/>
        <v>1</v>
      </c>
      <c r="F67" s="7">
        <v>1488412</v>
      </c>
      <c r="G67" s="7">
        <f t="shared" si="15"/>
        <v>49613.73333333333</v>
      </c>
      <c r="H67" s="7">
        <f t="shared" si="16"/>
        <v>3224892.6666666665</v>
      </c>
      <c r="I67" s="7">
        <f>H67*E67</f>
        <v>3224892.6666666665</v>
      </c>
      <c r="J67" s="7">
        <f t="shared" si="10"/>
        <v>49613.73333333333</v>
      </c>
      <c r="K67" s="7">
        <f t="shared" si="11"/>
        <v>3671416.2666666666</v>
      </c>
      <c r="L67" s="7">
        <f t="shared" si="12"/>
        <v>3671416.2666666666</v>
      </c>
      <c r="M67" s="7">
        <f>E67*F67</f>
        <v>1488412</v>
      </c>
      <c r="N67" s="7">
        <f t="shared" si="13"/>
        <v>5581545</v>
      </c>
      <c r="O67" s="7">
        <f>234085*E67</f>
        <v>234085</v>
      </c>
      <c r="P67" s="7">
        <f t="shared" si="14"/>
        <v>5815630</v>
      </c>
      <c r="Q67" s="11"/>
    </row>
    <row r="68" spans="1:17" x14ac:dyDescent="0.25">
      <c r="A68" s="12" t="s">
        <v>13</v>
      </c>
      <c r="B68" s="12" t="s">
        <v>17</v>
      </c>
      <c r="C68" s="12" t="s">
        <v>24</v>
      </c>
      <c r="D68" s="6">
        <v>16</v>
      </c>
      <c r="E68" s="6">
        <f t="shared" si="9"/>
        <v>1</v>
      </c>
      <c r="F68" s="7">
        <v>1488412</v>
      </c>
      <c r="G68" s="7">
        <f t="shared" si="15"/>
        <v>49613.73333333333</v>
      </c>
      <c r="H68" s="7">
        <f t="shared" si="16"/>
        <v>3224892.6666666665</v>
      </c>
      <c r="I68" s="7">
        <f>H68*E68</f>
        <v>3224892.6666666665</v>
      </c>
      <c r="J68" s="7">
        <f t="shared" si="10"/>
        <v>49613.73333333333</v>
      </c>
      <c r="K68" s="7">
        <f t="shared" si="11"/>
        <v>3671416.2666666666</v>
      </c>
      <c r="L68" s="7">
        <f t="shared" si="12"/>
        <v>3671416.2666666666</v>
      </c>
      <c r="M68" s="7">
        <f>E68*F68</f>
        <v>1488412</v>
      </c>
      <c r="N68" s="7">
        <f t="shared" si="13"/>
        <v>5581545</v>
      </c>
      <c r="O68" s="7">
        <f>234085*E68</f>
        <v>234085</v>
      </c>
      <c r="P68" s="7">
        <f t="shared" si="14"/>
        <v>5815630</v>
      </c>
      <c r="Q68" s="11"/>
    </row>
    <row r="69" spans="1:17" x14ac:dyDescent="0.25">
      <c r="A69" s="12" t="s">
        <v>13</v>
      </c>
      <c r="B69" s="12" t="s">
        <v>17</v>
      </c>
      <c r="C69" s="12" t="s">
        <v>25</v>
      </c>
      <c r="D69" s="6">
        <v>489</v>
      </c>
      <c r="E69" s="6">
        <f t="shared" si="9"/>
        <v>4</v>
      </c>
      <c r="F69" s="7">
        <v>2976549.1981000002</v>
      </c>
      <c r="G69" s="7">
        <f>F69/30</f>
        <v>99218.306603333345</v>
      </c>
      <c r="H69" s="7">
        <f>G69*65</f>
        <v>6449189.9292166671</v>
      </c>
      <c r="I69" s="7">
        <f>H69*E69</f>
        <v>25796759.716866668</v>
      </c>
      <c r="J69" s="7">
        <f t="shared" si="10"/>
        <v>99218.306603333345</v>
      </c>
      <c r="K69" s="7">
        <f t="shared" si="11"/>
        <v>7342154.6886466676</v>
      </c>
      <c r="L69" s="7">
        <f t="shared" si="12"/>
        <v>29368618.754586671</v>
      </c>
      <c r="M69" s="7">
        <f>E69*F69</f>
        <v>11906196.792400001</v>
      </c>
      <c r="N69" s="7">
        <f t="shared" si="13"/>
        <v>44648237.971500002</v>
      </c>
      <c r="O69" s="7">
        <f>234085*E69</f>
        <v>936340</v>
      </c>
      <c r="P69" s="7">
        <f t="shared" si="14"/>
        <v>45584577.971500002</v>
      </c>
      <c r="Q69" s="11"/>
    </row>
    <row r="70" spans="1:17" x14ac:dyDescent="0.25">
      <c r="A70" s="12" t="s">
        <v>13</v>
      </c>
      <c r="B70" s="12" t="s">
        <v>26</v>
      </c>
      <c r="C70" s="12" t="s">
        <v>27</v>
      </c>
      <c r="D70" s="6">
        <v>193</v>
      </c>
      <c r="E70" s="6">
        <f t="shared" si="9"/>
        <v>2</v>
      </c>
      <c r="F70" s="7">
        <v>1488412</v>
      </c>
      <c r="G70" s="7">
        <f t="shared" si="15"/>
        <v>49613.73333333333</v>
      </c>
      <c r="H70" s="7">
        <f t="shared" si="16"/>
        <v>3224892.6666666665</v>
      </c>
      <c r="I70" s="7">
        <f>H70*E70</f>
        <v>6449785.333333333</v>
      </c>
      <c r="J70" s="7">
        <f t="shared" si="10"/>
        <v>49613.73333333333</v>
      </c>
      <c r="K70" s="7">
        <f t="shared" si="11"/>
        <v>3671416.2666666666</v>
      </c>
      <c r="L70" s="7">
        <f t="shared" si="12"/>
        <v>7342832.5333333332</v>
      </c>
      <c r="M70" s="7">
        <f>E70*F70</f>
        <v>2976824</v>
      </c>
      <c r="N70" s="7">
        <f t="shared" si="13"/>
        <v>11163090</v>
      </c>
      <c r="O70" s="7">
        <f>234085*E70</f>
        <v>468170</v>
      </c>
      <c r="P70" s="7">
        <f t="shared" si="14"/>
        <v>11631260</v>
      </c>
      <c r="Q70" s="11"/>
    </row>
    <row r="71" spans="1:17" x14ac:dyDescent="0.25">
      <c r="A71" s="12" t="s">
        <v>13</v>
      </c>
      <c r="B71" s="12" t="s">
        <v>26</v>
      </c>
      <c r="C71" s="12" t="s">
        <v>28</v>
      </c>
      <c r="D71" s="6">
        <v>57</v>
      </c>
      <c r="E71" s="6">
        <f t="shared" si="9"/>
        <v>1</v>
      </c>
      <c r="F71" s="7">
        <v>1488412</v>
      </c>
      <c r="G71" s="7">
        <f t="shared" si="15"/>
        <v>49613.73333333333</v>
      </c>
      <c r="H71" s="7">
        <f t="shared" si="16"/>
        <v>3224892.6666666665</v>
      </c>
      <c r="I71" s="7">
        <f>H71*E71</f>
        <v>3224892.6666666665</v>
      </c>
      <c r="J71" s="7">
        <f t="shared" si="10"/>
        <v>49613.73333333333</v>
      </c>
      <c r="K71" s="7">
        <f t="shared" si="11"/>
        <v>3671416.2666666666</v>
      </c>
      <c r="L71" s="7">
        <f t="shared" si="12"/>
        <v>3671416.2666666666</v>
      </c>
      <c r="M71" s="7">
        <f>E71*F71</f>
        <v>1488412</v>
      </c>
      <c r="N71" s="7">
        <f t="shared" si="13"/>
        <v>5581545</v>
      </c>
      <c r="O71" s="7">
        <f>234085*E71</f>
        <v>234085</v>
      </c>
      <c r="P71" s="7">
        <f t="shared" si="14"/>
        <v>5815630</v>
      </c>
      <c r="Q71" s="11"/>
    </row>
    <row r="72" spans="1:17" x14ac:dyDescent="0.25">
      <c r="A72" s="12" t="s">
        <v>13</v>
      </c>
      <c r="B72" s="12" t="s">
        <v>26</v>
      </c>
      <c r="C72" s="12" t="s">
        <v>29</v>
      </c>
      <c r="D72" s="6">
        <v>53</v>
      </c>
      <c r="E72" s="6">
        <f t="shared" si="9"/>
        <v>1</v>
      </c>
      <c r="F72" s="7">
        <v>1488412</v>
      </c>
      <c r="G72" s="7">
        <f t="shared" si="15"/>
        <v>49613.73333333333</v>
      </c>
      <c r="H72" s="7">
        <f t="shared" si="16"/>
        <v>3224892.6666666665</v>
      </c>
      <c r="I72" s="7">
        <f>H72*E72</f>
        <v>3224892.6666666665</v>
      </c>
      <c r="J72" s="7">
        <f t="shared" si="10"/>
        <v>49613.73333333333</v>
      </c>
      <c r="K72" s="7">
        <f t="shared" si="11"/>
        <v>3671416.2666666666</v>
      </c>
      <c r="L72" s="7">
        <f t="shared" si="12"/>
        <v>3671416.2666666666</v>
      </c>
      <c r="M72" s="7">
        <f>E72*F72</f>
        <v>1488412</v>
      </c>
      <c r="N72" s="7">
        <f t="shared" si="13"/>
        <v>5581545</v>
      </c>
      <c r="O72" s="7">
        <f>234085*E72</f>
        <v>234085</v>
      </c>
      <c r="P72" s="7">
        <f t="shared" si="14"/>
        <v>5815630</v>
      </c>
      <c r="Q72" s="11"/>
    </row>
    <row r="73" spans="1:17" x14ac:dyDescent="0.25">
      <c r="A73" s="12" t="s">
        <v>13</v>
      </c>
      <c r="B73" s="12" t="s">
        <v>26</v>
      </c>
      <c r="C73" s="12" t="s">
        <v>30</v>
      </c>
      <c r="D73" s="6">
        <v>31</v>
      </c>
      <c r="E73" s="6">
        <f t="shared" si="9"/>
        <v>1</v>
      </c>
      <c r="F73" s="7">
        <v>1488412</v>
      </c>
      <c r="G73" s="7">
        <f t="shared" si="15"/>
        <v>49613.73333333333</v>
      </c>
      <c r="H73" s="7">
        <f t="shared" si="16"/>
        <v>3224892.6666666665</v>
      </c>
      <c r="I73" s="7">
        <f>H73*E73</f>
        <v>3224892.6666666665</v>
      </c>
      <c r="J73" s="7">
        <f t="shared" si="10"/>
        <v>49613.73333333333</v>
      </c>
      <c r="K73" s="7">
        <f t="shared" si="11"/>
        <v>3671416.2666666666</v>
      </c>
      <c r="L73" s="7">
        <f t="shared" si="12"/>
        <v>3671416.2666666666</v>
      </c>
      <c r="M73" s="7">
        <f>E73*F73</f>
        <v>1488412</v>
      </c>
      <c r="N73" s="7">
        <f t="shared" si="13"/>
        <v>5581545</v>
      </c>
      <c r="O73" s="7">
        <f>234085*E73</f>
        <v>234085</v>
      </c>
      <c r="P73" s="7">
        <f t="shared" si="14"/>
        <v>5815630</v>
      </c>
      <c r="Q73" s="11"/>
    </row>
    <row r="74" spans="1:17" x14ac:dyDescent="0.25">
      <c r="A74" s="12" t="s">
        <v>13</v>
      </c>
      <c r="B74" s="12" t="s">
        <v>26</v>
      </c>
      <c r="C74" s="12" t="s">
        <v>31</v>
      </c>
      <c r="D74" s="6">
        <v>650</v>
      </c>
      <c r="E74" s="6">
        <f t="shared" si="9"/>
        <v>5</v>
      </c>
      <c r="F74" s="7">
        <v>2976549.1981000002</v>
      </c>
      <c r="G74" s="7">
        <f t="shared" si="15"/>
        <v>99218.306603333345</v>
      </c>
      <c r="H74" s="7">
        <f>G74*65</f>
        <v>6449189.9292166671</v>
      </c>
      <c r="I74" s="7">
        <f>H74*E74</f>
        <v>32245949.646083336</v>
      </c>
      <c r="J74" s="7">
        <f t="shared" si="10"/>
        <v>99218.306603333345</v>
      </c>
      <c r="K74" s="7">
        <f t="shared" si="11"/>
        <v>7342154.6886466676</v>
      </c>
      <c r="L74" s="7">
        <f t="shared" si="12"/>
        <v>36710773.443233341</v>
      </c>
      <c r="M74" s="7">
        <f>E74*F74</f>
        <v>14882745.990500001</v>
      </c>
      <c r="N74" s="7">
        <f>M74*3.75</f>
        <v>55810297.464375004</v>
      </c>
      <c r="O74" s="7">
        <f>234085*E74</f>
        <v>1170425</v>
      </c>
      <c r="P74" s="7">
        <f t="shared" si="14"/>
        <v>56980722.464375004</v>
      </c>
      <c r="Q74" s="11"/>
    </row>
    <row r="75" spans="1:17" x14ac:dyDescent="0.25">
      <c r="A75" s="12" t="s">
        <v>13</v>
      </c>
      <c r="B75" s="12" t="s">
        <v>26</v>
      </c>
      <c r="C75" s="12" t="s">
        <v>32</v>
      </c>
      <c r="D75" s="6">
        <v>35</v>
      </c>
      <c r="E75" s="6">
        <f t="shared" si="9"/>
        <v>1</v>
      </c>
      <c r="F75" s="7">
        <v>1488412</v>
      </c>
      <c r="G75" s="7">
        <f t="shared" si="15"/>
        <v>49613.73333333333</v>
      </c>
      <c r="H75" s="7">
        <f>G75*65</f>
        <v>3224892.6666666665</v>
      </c>
      <c r="I75" s="7">
        <f>H75*E75</f>
        <v>3224892.6666666665</v>
      </c>
      <c r="J75" s="7">
        <f t="shared" si="10"/>
        <v>49613.73333333333</v>
      </c>
      <c r="K75" s="7">
        <f t="shared" si="11"/>
        <v>3671416.2666666666</v>
      </c>
      <c r="L75" s="7">
        <f t="shared" si="12"/>
        <v>3671416.2666666666</v>
      </c>
      <c r="M75" s="7">
        <f>E75*F75</f>
        <v>1488412</v>
      </c>
      <c r="N75" s="7">
        <f t="shared" ref="N75:N78" si="17">M75*3.75</f>
        <v>5581545</v>
      </c>
      <c r="O75" s="7">
        <f>234085*E75</f>
        <v>234085</v>
      </c>
      <c r="P75" s="7">
        <f t="shared" si="14"/>
        <v>5815630</v>
      </c>
      <c r="Q75" s="11"/>
    </row>
    <row r="76" spans="1:17" x14ac:dyDescent="0.25">
      <c r="A76" s="12" t="s">
        <v>13</v>
      </c>
      <c r="B76" s="12" t="s">
        <v>26</v>
      </c>
      <c r="C76" s="12" t="s">
        <v>33</v>
      </c>
      <c r="D76" s="6">
        <v>198</v>
      </c>
      <c r="E76" s="6">
        <f t="shared" si="9"/>
        <v>2</v>
      </c>
      <c r="F76" s="7">
        <v>1488412</v>
      </c>
      <c r="G76" s="7">
        <f t="shared" si="15"/>
        <v>49613.73333333333</v>
      </c>
      <c r="H76" s="7">
        <f>G76*65</f>
        <v>3224892.6666666665</v>
      </c>
      <c r="I76" s="7">
        <f>H76*E76</f>
        <v>6449785.333333333</v>
      </c>
      <c r="J76" s="7">
        <f t="shared" si="10"/>
        <v>49613.73333333333</v>
      </c>
      <c r="K76" s="7">
        <f t="shared" si="11"/>
        <v>3671416.2666666666</v>
      </c>
      <c r="L76" s="7">
        <f t="shared" si="12"/>
        <v>7342832.5333333332</v>
      </c>
      <c r="M76" s="7">
        <f>E76*F76</f>
        <v>2976824</v>
      </c>
      <c r="N76" s="7">
        <f t="shared" si="17"/>
        <v>11163090</v>
      </c>
      <c r="O76" s="7">
        <f>234085*E76</f>
        <v>468170</v>
      </c>
      <c r="P76" s="7">
        <f t="shared" si="14"/>
        <v>11631260</v>
      </c>
      <c r="Q76" s="11"/>
    </row>
    <row r="77" spans="1:17" x14ac:dyDescent="0.25">
      <c r="A77" s="12" t="s">
        <v>13</v>
      </c>
      <c r="B77" s="12" t="s">
        <v>26</v>
      </c>
      <c r="C77" s="12" t="s">
        <v>34</v>
      </c>
      <c r="D77" s="6">
        <v>213</v>
      </c>
      <c r="E77" s="6">
        <f t="shared" si="9"/>
        <v>3</v>
      </c>
      <c r="F77" s="7">
        <v>1488412</v>
      </c>
      <c r="G77" s="7">
        <f t="shared" si="15"/>
        <v>49613.73333333333</v>
      </c>
      <c r="H77" s="7">
        <f t="shared" si="16"/>
        <v>3224892.6666666665</v>
      </c>
      <c r="I77" s="7">
        <f>H77*E77</f>
        <v>9674678</v>
      </c>
      <c r="J77" s="7">
        <f t="shared" si="10"/>
        <v>49613.73333333333</v>
      </c>
      <c r="K77" s="7">
        <f t="shared" si="11"/>
        <v>3671416.2666666666</v>
      </c>
      <c r="L77" s="7">
        <f t="shared" si="12"/>
        <v>11014248.800000001</v>
      </c>
      <c r="M77" s="7">
        <f>E77*F77</f>
        <v>4465236</v>
      </c>
      <c r="N77" s="7">
        <f t="shared" si="17"/>
        <v>16744635</v>
      </c>
      <c r="O77" s="7">
        <f>234085*E77</f>
        <v>702255</v>
      </c>
      <c r="P77" s="7">
        <f t="shared" si="14"/>
        <v>17446890</v>
      </c>
      <c r="Q77" s="11"/>
    </row>
    <row r="78" spans="1:17" x14ac:dyDescent="0.25">
      <c r="D78">
        <f>SUM(D60:D77)</f>
        <v>2521</v>
      </c>
      <c r="E78" s="14">
        <f>SUM(E60:E77)</f>
        <v>32</v>
      </c>
      <c r="H78" s="15"/>
      <c r="I78" s="17" t="s">
        <v>42</v>
      </c>
      <c r="J78" s="18"/>
      <c r="K78" s="19"/>
      <c r="L78" s="20">
        <f>D2-I55</f>
        <v>207995752.832075</v>
      </c>
      <c r="O78" s="9">
        <f>SUM(O60:O77)</f>
        <v>7490720</v>
      </c>
      <c r="P78" s="9">
        <f>SUM(P60:P77)</f>
        <v>247485819.42162502</v>
      </c>
    </row>
    <row r="79" spans="1:17" x14ac:dyDescent="0.25">
      <c r="I79" s="21" t="s">
        <v>43</v>
      </c>
      <c r="J79" s="22"/>
      <c r="K79" s="23"/>
      <c r="L79" s="24">
        <f>E2</f>
        <v>7490720</v>
      </c>
    </row>
    <row r="80" spans="1:17" ht="15.75" x14ac:dyDescent="0.25">
      <c r="I80" s="25" t="s">
        <v>44</v>
      </c>
      <c r="J80" s="26"/>
      <c r="K80" s="27"/>
      <c r="L80" s="28">
        <f>SUM(L78:L79)</f>
        <v>215486472.832075</v>
      </c>
    </row>
    <row r="82" spans="12:12" x14ac:dyDescent="0.25">
      <c r="L82" s="15"/>
    </row>
  </sheetData>
  <mergeCells count="6">
    <mergeCell ref="A7:P7"/>
    <mergeCell ref="A35:P35"/>
    <mergeCell ref="A58:P58"/>
    <mergeCell ref="I78:K78"/>
    <mergeCell ref="I79:K79"/>
    <mergeCell ref="I80:K8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70FAE-2586-41A9-8A64-469B751E457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CALCULO PAE 2026 REGALIAS2 SEM</vt:lpstr>
      <vt:lpstr>MANIPULADORAS 2 SEM 2026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38</dc:creator>
  <cp:lastModifiedBy>ALCALDIA 38</cp:lastModifiedBy>
  <dcterms:created xsi:type="dcterms:W3CDTF">2026-09-04T19:14:58Z</dcterms:created>
  <dcterms:modified xsi:type="dcterms:W3CDTF">2026-09-04T19:22:16Z</dcterms:modified>
</cp:coreProperties>
</file>