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https://gobiernobogota-my.sharepoint.com/personal/mayra_wilches_gobiernobogota_gov_co/Documents/ALAN/10. ALAN 2026 - (26-02-25)/FORMULACIONES/FORMULACIONES/2026/DOCUMENTOS FINALES 19-08-26/"/>
    </mc:Choice>
  </mc:AlternateContent>
  <xr:revisionPtr revIDLastSave="0" documentId="14_{0CEA2A83-C835-4854-9A3E-DADBFCBB0006}" xr6:coauthVersionLast="47" xr6:coauthVersionMax="47" xr10:uidLastSave="{00000000-0000-0000-0000-000000000000}"/>
  <bookViews>
    <workbookView xWindow="-105" yWindow="0" windowWidth="10455" windowHeight="10905" firstSheet="2" activeTab="2" xr2:uid="{00000000-000D-0000-FFFF-FFFF00000000}"/>
  </bookViews>
  <sheets>
    <sheet name="EM RIESGOS" sheetId="1" r:id="rId1"/>
    <sheet name="EM AMBIENTE" sheetId="2" r:id="rId2"/>
    <sheet name="Consolidado Final" sheetId="3" r:id="rId3"/>
    <sheet name="AP (borrador)" sheetId="5" r:id="rId4"/>
  </sheets>
  <definedNames>
    <definedName name="_xlnm.Print_Titles" localSheetId="1">'EM AMBIENTE'!$1:$6</definedName>
    <definedName name="_xlnm.Print_Titles" localSheetId="0">'EM RIESGOS'!$1:$6</definedName>
  </definedNames>
  <calcPr calcId="191028"/>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1" i="3" l="1"/>
  <c r="D10" i="3"/>
  <c r="D5" i="3"/>
  <c r="D3" i="3"/>
  <c r="D6" i="3" s="1"/>
  <c r="K48" i="1" l="1"/>
  <c r="D4" i="5"/>
  <c r="F4" i="5" s="1"/>
  <c r="D11" i="5"/>
  <c r="G25" i="1"/>
  <c r="E12" i="5"/>
  <c r="I6" i="5"/>
  <c r="W108" i="2"/>
  <c r="V108" i="2"/>
  <c r="Y108" i="2" s="1"/>
  <c r="R108" i="2"/>
  <c r="N108" i="2"/>
  <c r="J108" i="2"/>
  <c r="K47" i="2"/>
  <c r="W47" i="2" s="1"/>
  <c r="H47" i="2"/>
  <c r="V104" i="2"/>
  <c r="Y104" i="2" s="1"/>
  <c r="W104" i="2"/>
  <c r="X104" i="2" s="1"/>
  <c r="R104" i="2"/>
  <c r="N104" i="2"/>
  <c r="J104" i="2"/>
  <c r="K107" i="2"/>
  <c r="W107" i="2" s="1"/>
  <c r="H107" i="2"/>
  <c r="W106" i="2"/>
  <c r="V106" i="2"/>
  <c r="Y106" i="2" s="1"/>
  <c r="J106" i="2"/>
  <c r="V36" i="2"/>
  <c r="Y36" i="2" s="1"/>
  <c r="W36" i="2"/>
  <c r="V35" i="2"/>
  <c r="X108" i="2" l="1"/>
  <c r="D17" i="5"/>
  <c r="V47" i="2"/>
  <c r="Y47" i="2" s="1"/>
  <c r="J47" i="2"/>
  <c r="X36" i="2"/>
  <c r="J107" i="2"/>
  <c r="V107" i="2"/>
  <c r="Y107" i="2" s="1"/>
  <c r="X106" i="2"/>
  <c r="W103" i="2"/>
  <c r="V103" i="2"/>
  <c r="Y103" i="2" s="1"/>
  <c r="J103" i="2"/>
  <c r="W102" i="2"/>
  <c r="V102" i="2"/>
  <c r="Y102" i="2" s="1"/>
  <c r="J102" i="2"/>
  <c r="W101" i="2"/>
  <c r="V101" i="2"/>
  <c r="Y101" i="2" s="1"/>
  <c r="J101" i="2"/>
  <c r="W100" i="2"/>
  <c r="V100" i="2"/>
  <c r="Y100" i="2" s="1"/>
  <c r="J100" i="2"/>
  <c r="W99" i="2"/>
  <c r="V99" i="2"/>
  <c r="Y99" i="2" s="1"/>
  <c r="R99" i="2"/>
  <c r="N99" i="2"/>
  <c r="J99" i="2"/>
  <c r="K97" i="2"/>
  <c r="V97" i="2" s="1"/>
  <c r="Y97" i="2" s="1"/>
  <c r="H97" i="2"/>
  <c r="H129" i="2"/>
  <c r="K129" i="2"/>
  <c r="W129" i="2" s="1"/>
  <c r="K124" i="2"/>
  <c r="J124" i="2" s="1"/>
  <c r="H124" i="2"/>
  <c r="H127" i="2"/>
  <c r="K127" i="2"/>
  <c r="V127" i="2" s="1"/>
  <c r="Y127" i="2" s="1"/>
  <c r="K126" i="2"/>
  <c r="V126" i="2" s="1"/>
  <c r="Y126" i="2" s="1"/>
  <c r="H126" i="2"/>
  <c r="X47" i="2" l="1"/>
  <c r="X107" i="2"/>
  <c r="X101" i="2"/>
  <c r="J127" i="2"/>
  <c r="X103" i="2"/>
  <c r="X102" i="2"/>
  <c r="X100" i="2"/>
  <c r="X99" i="2"/>
  <c r="V129" i="2"/>
  <c r="Y129" i="2" s="1"/>
  <c r="J129" i="2"/>
  <c r="J97" i="2"/>
  <c r="W97" i="2"/>
  <c r="X97" i="2" s="1"/>
  <c r="W127" i="2"/>
  <c r="X127" i="2" s="1"/>
  <c r="W124" i="2"/>
  <c r="V124" i="2"/>
  <c r="Y124" i="2" s="1"/>
  <c r="J126" i="2"/>
  <c r="W126" i="2"/>
  <c r="X126" i="2" s="1"/>
  <c r="X129" i="2" l="1"/>
  <c r="X124" i="2"/>
  <c r="K130" i="2"/>
  <c r="W130" i="2" s="1"/>
  <c r="H130" i="2"/>
  <c r="K128" i="2"/>
  <c r="W128" i="2" s="1"/>
  <c r="H128" i="2"/>
  <c r="K125" i="2"/>
  <c r="W125" i="2" s="1"/>
  <c r="H125" i="2"/>
  <c r="K123" i="2"/>
  <c r="V123" i="2" s="1"/>
  <c r="Y123" i="2" s="1"/>
  <c r="H123" i="2"/>
  <c r="K122" i="2"/>
  <c r="W122" i="2" s="1"/>
  <c r="H122" i="2"/>
  <c r="W121" i="2"/>
  <c r="V121" i="2"/>
  <c r="Y121" i="2" s="1"/>
  <c r="Y120" i="2"/>
  <c r="W120" i="2"/>
  <c r="X120" i="2" s="1"/>
  <c r="W114" i="2"/>
  <c r="V114" i="2"/>
  <c r="Y114" i="2" s="1"/>
  <c r="J114" i="2"/>
  <c r="W113" i="2"/>
  <c r="V113" i="2"/>
  <c r="Y113" i="2" s="1"/>
  <c r="J113" i="2"/>
  <c r="W112" i="2"/>
  <c r="V112" i="2"/>
  <c r="Y112" i="2" s="1"/>
  <c r="J112" i="2"/>
  <c r="W111" i="2"/>
  <c r="V111" i="2"/>
  <c r="Y111" i="2" s="1"/>
  <c r="J111" i="2"/>
  <c r="W110" i="2"/>
  <c r="V110" i="2"/>
  <c r="Y110" i="2" s="1"/>
  <c r="J110" i="2"/>
  <c r="W109" i="2"/>
  <c r="V109" i="2"/>
  <c r="Y109" i="2" s="1"/>
  <c r="J109" i="2"/>
  <c r="K105" i="2"/>
  <c r="H105" i="2"/>
  <c r="S98" i="2"/>
  <c r="N98" i="2"/>
  <c r="K98" i="2"/>
  <c r="W98" i="2" s="1"/>
  <c r="K96" i="2"/>
  <c r="W96" i="2" s="1"/>
  <c r="H96" i="2"/>
  <c r="Y95" i="2"/>
  <c r="W95" i="2"/>
  <c r="X95" i="2" s="1"/>
  <c r="Y94" i="2"/>
  <c r="W94" i="2"/>
  <c r="X94" i="2" s="1"/>
  <c r="Y93" i="2"/>
  <c r="W93" i="2"/>
  <c r="X93" i="2" s="1"/>
  <c r="Y92" i="2"/>
  <c r="W92" i="2"/>
  <c r="X92" i="2" s="1"/>
  <c r="W91" i="2"/>
  <c r="V91" i="2"/>
  <c r="Y91" i="2" s="1"/>
  <c r="N91" i="2"/>
  <c r="J91" i="2"/>
  <c r="W90" i="2"/>
  <c r="V90" i="2"/>
  <c r="Y90" i="2" s="1"/>
  <c r="W89" i="2"/>
  <c r="V89" i="2"/>
  <c r="Y89" i="2" s="1"/>
  <c r="W82" i="2"/>
  <c r="V82" i="2"/>
  <c r="Y82" i="2" s="1"/>
  <c r="R82" i="2"/>
  <c r="N82" i="2"/>
  <c r="J82" i="2"/>
  <c r="W81" i="2"/>
  <c r="V81" i="2"/>
  <c r="Y81" i="2" s="1"/>
  <c r="J81" i="2"/>
  <c r="W80" i="2"/>
  <c r="V80" i="2"/>
  <c r="Y80" i="2" s="1"/>
  <c r="J80" i="2"/>
  <c r="W79" i="2"/>
  <c r="V79" i="2"/>
  <c r="Y79" i="2" s="1"/>
  <c r="J79" i="2"/>
  <c r="W78" i="2"/>
  <c r="V78" i="2"/>
  <c r="Y78" i="2" s="1"/>
  <c r="J78" i="2"/>
  <c r="K77" i="2"/>
  <c r="J77" i="2" s="1"/>
  <c r="H77" i="2"/>
  <c r="W76" i="2"/>
  <c r="V76" i="2"/>
  <c r="Y76" i="2" s="1"/>
  <c r="R76" i="2"/>
  <c r="N76" i="2"/>
  <c r="J76" i="2"/>
  <c r="W75" i="2"/>
  <c r="V75" i="2"/>
  <c r="Y75" i="2" s="1"/>
  <c r="R75" i="2"/>
  <c r="N75" i="2"/>
  <c r="J75" i="2"/>
  <c r="W74" i="2"/>
  <c r="V74" i="2"/>
  <c r="Y74" i="2" s="1"/>
  <c r="N74" i="2"/>
  <c r="J74" i="2"/>
  <c r="K73" i="2"/>
  <c r="V73" i="2" s="1"/>
  <c r="Y73" i="2" s="1"/>
  <c r="H73" i="2"/>
  <c r="W72" i="2"/>
  <c r="V72" i="2"/>
  <c r="Y72" i="2" s="1"/>
  <c r="N72" i="2"/>
  <c r="J72" i="2"/>
  <c r="H72" i="2"/>
  <c r="W71" i="2"/>
  <c r="V71" i="2"/>
  <c r="Y71" i="2" s="1"/>
  <c r="R71" i="2"/>
  <c r="N71" i="2"/>
  <c r="J71" i="2"/>
  <c r="W70" i="2"/>
  <c r="V70" i="2"/>
  <c r="Y70" i="2" s="1"/>
  <c r="R70" i="2"/>
  <c r="N70" i="2"/>
  <c r="J70" i="2"/>
  <c r="W69" i="2"/>
  <c r="V69" i="2"/>
  <c r="Y69" i="2" s="1"/>
  <c r="J69" i="2"/>
  <c r="W68" i="2"/>
  <c r="V68" i="2"/>
  <c r="Y68" i="2" s="1"/>
  <c r="R68" i="2"/>
  <c r="N68" i="2"/>
  <c r="J68" i="2"/>
  <c r="W67" i="2"/>
  <c r="V67" i="2"/>
  <c r="Y67" i="2" s="1"/>
  <c r="N67" i="2"/>
  <c r="J67" i="2"/>
  <c r="W66" i="2"/>
  <c r="V66" i="2"/>
  <c r="Y66" i="2" s="1"/>
  <c r="J66" i="2"/>
  <c r="W65" i="2"/>
  <c r="V65" i="2"/>
  <c r="Y65" i="2" s="1"/>
  <c r="N65" i="2"/>
  <c r="W64" i="2"/>
  <c r="V64" i="2"/>
  <c r="Y64" i="2" s="1"/>
  <c r="H64" i="2"/>
  <c r="W63" i="2"/>
  <c r="V63" i="2"/>
  <c r="Y63" i="2" s="1"/>
  <c r="J63" i="2"/>
  <c r="H63" i="2"/>
  <c r="K62" i="2"/>
  <c r="W62" i="2" s="1"/>
  <c r="H62" i="2"/>
  <c r="K61" i="2"/>
  <c r="J61" i="2" s="1"/>
  <c r="H61" i="2"/>
  <c r="K60" i="2"/>
  <c r="V60" i="2" s="1"/>
  <c r="Y60" i="2" s="1"/>
  <c r="H60" i="2"/>
  <c r="W59" i="2"/>
  <c r="V59" i="2"/>
  <c r="Y59" i="2" s="1"/>
  <c r="R59" i="2"/>
  <c r="N59" i="2"/>
  <c r="J59" i="2"/>
  <c r="W58" i="2"/>
  <c r="V58" i="2"/>
  <c r="Y58" i="2" s="1"/>
  <c r="J58" i="2"/>
  <c r="W57" i="2"/>
  <c r="V57" i="2"/>
  <c r="Y57" i="2" s="1"/>
  <c r="J57" i="2"/>
  <c r="K56" i="2"/>
  <c r="W56" i="2" s="1"/>
  <c r="H56" i="2"/>
  <c r="W53" i="2"/>
  <c r="V53" i="2"/>
  <c r="Y53" i="2" s="1"/>
  <c r="J53" i="2"/>
  <c r="W52" i="2"/>
  <c r="V52" i="2"/>
  <c r="Y52" i="2" s="1"/>
  <c r="J52" i="2"/>
  <c r="W51" i="2"/>
  <c r="V51" i="2"/>
  <c r="Y51" i="2" s="1"/>
  <c r="J51" i="2"/>
  <c r="W50" i="2"/>
  <c r="V50" i="2"/>
  <c r="Y50" i="2" s="1"/>
  <c r="J50" i="2"/>
  <c r="W49" i="2"/>
  <c r="V49" i="2"/>
  <c r="Y49" i="2" s="1"/>
  <c r="J49" i="2"/>
  <c r="W48" i="2"/>
  <c r="V48" i="2"/>
  <c r="Y48" i="2" s="1"/>
  <c r="J48" i="2"/>
  <c r="W46" i="2"/>
  <c r="V46" i="2"/>
  <c r="Y46" i="2" s="1"/>
  <c r="J46" i="2"/>
  <c r="H46" i="2"/>
  <c r="K45" i="2"/>
  <c r="W45" i="2" s="1"/>
  <c r="H45" i="2"/>
  <c r="K44" i="2"/>
  <c r="W44" i="2" s="1"/>
  <c r="H44" i="2"/>
  <c r="W43" i="2"/>
  <c r="V43" i="2"/>
  <c r="Y43" i="2" s="1"/>
  <c r="N43" i="2"/>
  <c r="J43" i="2"/>
  <c r="H43" i="2"/>
  <c r="W42" i="2"/>
  <c r="V42" i="2"/>
  <c r="Y42" i="2" s="1"/>
  <c r="J42" i="2"/>
  <c r="H42" i="2"/>
  <c r="W41" i="2"/>
  <c r="V41" i="2"/>
  <c r="Y41" i="2" s="1"/>
  <c r="H41" i="2"/>
  <c r="W40" i="2"/>
  <c r="V40" i="2"/>
  <c r="Y40" i="2" s="1"/>
  <c r="R40" i="2"/>
  <c r="N40" i="2"/>
  <c r="J40" i="2"/>
  <c r="K39" i="2"/>
  <c r="W39" i="2" s="1"/>
  <c r="H39" i="2"/>
  <c r="W38" i="2"/>
  <c r="V38" i="2"/>
  <c r="Y38" i="2" s="1"/>
  <c r="W37" i="2"/>
  <c r="V37" i="2"/>
  <c r="Y37" i="2" s="1"/>
  <c r="W35" i="2"/>
  <c r="Y35" i="2"/>
  <c r="W29" i="2"/>
  <c r="V29" i="2"/>
  <c r="Y29" i="2" s="1"/>
  <c r="J29" i="2"/>
  <c r="W28" i="2"/>
  <c r="V28" i="2"/>
  <c r="Y28" i="2" s="1"/>
  <c r="J28" i="2"/>
  <c r="W27" i="2"/>
  <c r="V27" i="2"/>
  <c r="Y27" i="2" s="1"/>
  <c r="J27" i="2"/>
  <c r="W26" i="2"/>
  <c r="V26" i="2"/>
  <c r="Y26" i="2" s="1"/>
  <c r="J26" i="2"/>
  <c r="W25" i="2"/>
  <c r="V25" i="2"/>
  <c r="Y25" i="2" s="1"/>
  <c r="J25" i="2"/>
  <c r="W24" i="2"/>
  <c r="V24" i="2"/>
  <c r="Y24" i="2" s="1"/>
  <c r="J24" i="2"/>
  <c r="K23" i="2"/>
  <c r="V23" i="2" s="1"/>
  <c r="Y23" i="2" s="1"/>
  <c r="H23" i="2"/>
  <c r="O22" i="2"/>
  <c r="W22" i="2" s="1"/>
  <c r="J22" i="2"/>
  <c r="W21" i="2"/>
  <c r="V21" i="2"/>
  <c r="Y21" i="2" s="1"/>
  <c r="R21" i="2"/>
  <c r="N21" i="2"/>
  <c r="J21" i="2"/>
  <c r="R20" i="2"/>
  <c r="N20" i="2"/>
  <c r="K20" i="2"/>
  <c r="W20" i="2" s="1"/>
  <c r="W19" i="2"/>
  <c r="V19" i="2"/>
  <c r="Y19" i="2" s="1"/>
  <c r="J19" i="2"/>
  <c r="W18" i="2"/>
  <c r="V18" i="2"/>
  <c r="Y18" i="2" s="1"/>
  <c r="J18" i="2"/>
  <c r="W17" i="2"/>
  <c r="V17" i="2"/>
  <c r="Y17" i="2" s="1"/>
  <c r="J17" i="2"/>
  <c r="W16" i="2"/>
  <c r="V16" i="2"/>
  <c r="Y16" i="2" s="1"/>
  <c r="J16" i="2"/>
  <c r="W15" i="2"/>
  <c r="V15" i="2"/>
  <c r="Y15" i="2" s="1"/>
  <c r="R15" i="2"/>
  <c r="N15" i="2"/>
  <c r="J15" i="2"/>
  <c r="W14" i="2"/>
  <c r="V14" i="2"/>
  <c r="Y14" i="2" s="1"/>
  <c r="R14" i="2"/>
  <c r="N14" i="2"/>
  <c r="J14" i="2"/>
  <c r="K13" i="2"/>
  <c r="W13" i="2" s="1"/>
  <c r="H13" i="2"/>
  <c r="S12" i="2"/>
  <c r="N12" i="2"/>
  <c r="K12" i="2"/>
  <c r="K11" i="2"/>
  <c r="V11" i="2" s="1"/>
  <c r="Y11" i="2" s="1"/>
  <c r="H11" i="2"/>
  <c r="K10" i="2"/>
  <c r="W10" i="2" s="1"/>
  <c r="H10" i="2"/>
  <c r="W9" i="2"/>
  <c r="V9" i="2"/>
  <c r="Y9" i="2" s="1"/>
  <c r="W8" i="2"/>
  <c r="V8" i="2"/>
  <c r="Y8" i="2" s="1"/>
  <c r="Y92" i="1"/>
  <c r="W92" i="1"/>
  <c r="X92" i="1" s="1"/>
  <c r="J92" i="1"/>
  <c r="H92" i="1"/>
  <c r="Y91" i="1"/>
  <c r="W91" i="1"/>
  <c r="X91" i="1" s="1"/>
  <c r="J91" i="1"/>
  <c r="H91" i="1"/>
  <c r="Y90" i="1"/>
  <c r="W90" i="1"/>
  <c r="X90" i="1" s="1"/>
  <c r="J90" i="1"/>
  <c r="H90" i="1"/>
  <c r="Y89" i="1"/>
  <c r="W89" i="1"/>
  <c r="X89" i="1" s="1"/>
  <c r="J89" i="1"/>
  <c r="H89" i="1"/>
  <c r="Y88" i="1"/>
  <c r="W88" i="1"/>
  <c r="X88" i="1" s="1"/>
  <c r="J88" i="1"/>
  <c r="H88" i="1"/>
  <c r="Y87" i="1"/>
  <c r="W87" i="1"/>
  <c r="X87" i="1" s="1"/>
  <c r="J87" i="1"/>
  <c r="H87" i="1"/>
  <c r="Y86" i="1"/>
  <c r="W86" i="1"/>
  <c r="X86" i="1" s="1"/>
  <c r="J86" i="1"/>
  <c r="H86" i="1"/>
  <c r="Y85" i="1"/>
  <c r="W85" i="1"/>
  <c r="X85" i="1" s="1"/>
  <c r="J85" i="1"/>
  <c r="H85" i="1"/>
  <c r="Y84" i="1"/>
  <c r="W84" i="1"/>
  <c r="X84" i="1" s="1"/>
  <c r="J84" i="1"/>
  <c r="I84" i="1"/>
  <c r="H84" i="1"/>
  <c r="Y83" i="1"/>
  <c r="W83" i="1"/>
  <c r="X83" i="1" s="1"/>
  <c r="J83" i="1"/>
  <c r="H83" i="1"/>
  <c r="Y82" i="1"/>
  <c r="W82" i="1"/>
  <c r="X82" i="1" s="1"/>
  <c r="J82" i="1"/>
  <c r="H82" i="1"/>
  <c r="Y81" i="1"/>
  <c r="W81" i="1"/>
  <c r="X81" i="1" s="1"/>
  <c r="J81" i="1"/>
  <c r="H81" i="1"/>
  <c r="Y80" i="1"/>
  <c r="W80" i="1"/>
  <c r="X80" i="1" s="1"/>
  <c r="J80" i="1"/>
  <c r="H80" i="1"/>
  <c r="Y79" i="1"/>
  <c r="W79" i="1"/>
  <c r="X79" i="1" s="1"/>
  <c r="J79" i="1"/>
  <c r="H79" i="1"/>
  <c r="Y78" i="1"/>
  <c r="W78" i="1"/>
  <c r="X78" i="1" s="1"/>
  <c r="J78" i="1"/>
  <c r="H78" i="1"/>
  <c r="Y77" i="1"/>
  <c r="W77" i="1"/>
  <c r="X77" i="1" s="1"/>
  <c r="J77" i="1"/>
  <c r="H77" i="1"/>
  <c r="Y76" i="1"/>
  <c r="W76" i="1"/>
  <c r="X76" i="1" s="1"/>
  <c r="J76" i="1"/>
  <c r="H76" i="1"/>
  <c r="Y75" i="1"/>
  <c r="W75" i="1"/>
  <c r="X75" i="1" s="1"/>
  <c r="J75" i="1"/>
  <c r="H75" i="1"/>
  <c r="Y74" i="1"/>
  <c r="W74" i="1"/>
  <c r="X74" i="1" s="1"/>
  <c r="J74" i="1"/>
  <c r="H74" i="1"/>
  <c r="Y73" i="1"/>
  <c r="W73" i="1"/>
  <c r="X73" i="1" s="1"/>
  <c r="J73" i="1"/>
  <c r="H73" i="1"/>
  <c r="Y72" i="1"/>
  <c r="W72" i="1"/>
  <c r="X72" i="1" s="1"/>
  <c r="J72" i="1"/>
  <c r="H72" i="1"/>
  <c r="Y71" i="1"/>
  <c r="W71" i="1"/>
  <c r="X71" i="1" s="1"/>
  <c r="J71" i="1"/>
  <c r="H71" i="1"/>
  <c r="Y70" i="1"/>
  <c r="W70" i="1"/>
  <c r="X70" i="1" s="1"/>
  <c r="J70" i="1"/>
  <c r="H70" i="1"/>
  <c r="Y69" i="1"/>
  <c r="W69" i="1"/>
  <c r="X69" i="1" s="1"/>
  <c r="J69" i="1"/>
  <c r="H69" i="1"/>
  <c r="Y68" i="1"/>
  <c r="W68" i="1"/>
  <c r="X68" i="1" s="1"/>
  <c r="J68" i="1"/>
  <c r="H68" i="1"/>
  <c r="Y67" i="1"/>
  <c r="W67" i="1"/>
  <c r="X67" i="1" s="1"/>
  <c r="J67" i="1"/>
  <c r="H67" i="1"/>
  <c r="Y66" i="1"/>
  <c r="W66" i="1"/>
  <c r="X66" i="1" s="1"/>
  <c r="J66" i="1"/>
  <c r="H66" i="1"/>
  <c r="Y65" i="1"/>
  <c r="W65" i="1"/>
  <c r="X65" i="1" s="1"/>
  <c r="J65" i="1"/>
  <c r="H65" i="1"/>
  <c r="Y64" i="1"/>
  <c r="W64" i="1"/>
  <c r="X64" i="1" s="1"/>
  <c r="J64" i="1"/>
  <c r="H64" i="1"/>
  <c r="Y63" i="1"/>
  <c r="W63" i="1"/>
  <c r="X63" i="1" s="1"/>
  <c r="J63" i="1"/>
  <c r="H63" i="1"/>
  <c r="Y62" i="1"/>
  <c r="W62" i="1"/>
  <c r="X62" i="1" s="1"/>
  <c r="J62" i="1"/>
  <c r="H62" i="1"/>
  <c r="Y61" i="1"/>
  <c r="W61" i="1"/>
  <c r="X61" i="1" s="1"/>
  <c r="J61" i="1"/>
  <c r="H61" i="1"/>
  <c r="Y60" i="1"/>
  <c r="W60" i="1"/>
  <c r="X60" i="1" s="1"/>
  <c r="J60" i="1"/>
  <c r="H60" i="1"/>
  <c r="Y59" i="1"/>
  <c r="W59" i="1"/>
  <c r="X59" i="1" s="1"/>
  <c r="J59" i="1"/>
  <c r="H59" i="1"/>
  <c r="Y58" i="1"/>
  <c r="W58" i="1"/>
  <c r="X58" i="1" s="1"/>
  <c r="J58" i="1"/>
  <c r="H58" i="1"/>
  <c r="Y57" i="1"/>
  <c r="W57" i="1"/>
  <c r="X57" i="1" s="1"/>
  <c r="J57" i="1"/>
  <c r="H57" i="1"/>
  <c r="Y56" i="1"/>
  <c r="W56" i="1"/>
  <c r="X56" i="1" s="1"/>
  <c r="J56" i="1"/>
  <c r="H56" i="1"/>
  <c r="Y55" i="1"/>
  <c r="W55" i="1"/>
  <c r="X55" i="1" s="1"/>
  <c r="J55" i="1"/>
  <c r="H55" i="1"/>
  <c r="Y54" i="1"/>
  <c r="W54" i="1"/>
  <c r="X54" i="1" s="1"/>
  <c r="J54" i="1"/>
  <c r="H54" i="1"/>
  <c r="Y53" i="1"/>
  <c r="W53" i="1"/>
  <c r="X53" i="1" s="1"/>
  <c r="J53" i="1"/>
  <c r="H53" i="1"/>
  <c r="Y52" i="1"/>
  <c r="W52" i="1"/>
  <c r="X52" i="1" s="1"/>
  <c r="J52" i="1"/>
  <c r="H52" i="1"/>
  <c r="Y51" i="1"/>
  <c r="W51" i="1"/>
  <c r="X51" i="1" s="1"/>
  <c r="J51" i="1"/>
  <c r="H51" i="1"/>
  <c r="Y50" i="1"/>
  <c r="W50" i="1"/>
  <c r="X50" i="1" s="1"/>
  <c r="J50" i="1"/>
  <c r="H50" i="1"/>
  <c r="Y49" i="1"/>
  <c r="W49" i="1"/>
  <c r="X49" i="1" s="1"/>
  <c r="J49" i="1"/>
  <c r="H49" i="1"/>
  <c r="Y48" i="1"/>
  <c r="W48" i="1"/>
  <c r="X48" i="1" s="1"/>
  <c r="J48" i="1"/>
  <c r="H48" i="1"/>
  <c r="Y47" i="1"/>
  <c r="W47" i="1"/>
  <c r="X47" i="1" s="1"/>
  <c r="J47" i="1"/>
  <c r="H47" i="1"/>
  <c r="Y46" i="1"/>
  <c r="W46" i="1"/>
  <c r="X46" i="1" s="1"/>
  <c r="J46" i="1"/>
  <c r="H46" i="1"/>
  <c r="Y45" i="1"/>
  <c r="W45" i="1"/>
  <c r="X45" i="1" s="1"/>
  <c r="J45" i="1"/>
  <c r="H45" i="1"/>
  <c r="Y44" i="1"/>
  <c r="W44" i="1"/>
  <c r="X44" i="1" s="1"/>
  <c r="J44" i="1"/>
  <c r="H44" i="1"/>
  <c r="Y43" i="1"/>
  <c r="W43" i="1"/>
  <c r="X43" i="1" s="1"/>
  <c r="J43" i="1"/>
  <c r="Y42" i="1"/>
  <c r="W42" i="1"/>
  <c r="X42" i="1" s="1"/>
  <c r="J42" i="1"/>
  <c r="Y41" i="1"/>
  <c r="W41" i="1"/>
  <c r="X41" i="1" s="1"/>
  <c r="J41" i="1"/>
  <c r="H41" i="1"/>
  <c r="Y40" i="1"/>
  <c r="W40" i="1"/>
  <c r="X40" i="1" s="1"/>
  <c r="J40" i="1"/>
  <c r="H40" i="1"/>
  <c r="Y39" i="1"/>
  <c r="W39" i="1"/>
  <c r="X39" i="1" s="1"/>
  <c r="J39" i="1"/>
  <c r="H39" i="1"/>
  <c r="Y38" i="1"/>
  <c r="K38" i="1"/>
  <c r="W38" i="1" s="1"/>
  <c r="X38" i="1" s="1"/>
  <c r="J38" i="1"/>
  <c r="H38" i="1"/>
  <c r="Y37" i="1"/>
  <c r="W37" i="1"/>
  <c r="X37" i="1" s="1"/>
  <c r="J37" i="1"/>
  <c r="H37" i="1"/>
  <c r="W31" i="1"/>
  <c r="V31" i="1"/>
  <c r="Y31" i="1" s="1"/>
  <c r="J31" i="1"/>
  <c r="W30" i="1"/>
  <c r="V30" i="1"/>
  <c r="Y30" i="1" s="1"/>
  <c r="J30" i="1"/>
  <c r="W29" i="1"/>
  <c r="V29" i="1"/>
  <c r="Y29" i="1" s="1"/>
  <c r="J29" i="1"/>
  <c r="W28" i="1"/>
  <c r="V28" i="1"/>
  <c r="Y28" i="1" s="1"/>
  <c r="J28" i="1"/>
  <c r="W27" i="1"/>
  <c r="V27" i="1"/>
  <c r="Y27" i="1" s="1"/>
  <c r="J27" i="1"/>
  <c r="W26" i="1"/>
  <c r="V26" i="1"/>
  <c r="Y26" i="1" s="1"/>
  <c r="J26" i="1"/>
  <c r="W25" i="1"/>
  <c r="V25" i="1"/>
  <c r="Y25" i="1" s="1"/>
  <c r="R25" i="1"/>
  <c r="N25" i="1"/>
  <c r="J25" i="1"/>
  <c r="W24" i="1"/>
  <c r="V24" i="1"/>
  <c r="Y24" i="1" s="1"/>
  <c r="R24" i="1"/>
  <c r="N24" i="1"/>
  <c r="J24" i="1"/>
  <c r="W23" i="1"/>
  <c r="V23" i="1"/>
  <c r="Y23" i="1" s="1"/>
  <c r="R23" i="1"/>
  <c r="N23" i="1"/>
  <c r="J23" i="1"/>
  <c r="W22" i="1"/>
  <c r="V22" i="1"/>
  <c r="Y22" i="1" s="1"/>
  <c r="R22" i="1"/>
  <c r="N22" i="1"/>
  <c r="J22" i="1"/>
  <c r="W21" i="1"/>
  <c r="V21" i="1"/>
  <c r="Y21" i="1" s="1"/>
  <c r="R21" i="1"/>
  <c r="N21" i="1"/>
  <c r="J21" i="1"/>
  <c r="W20" i="1"/>
  <c r="V20" i="1"/>
  <c r="Y20" i="1" s="1"/>
  <c r="R20" i="1"/>
  <c r="N20" i="1"/>
  <c r="J20" i="1"/>
  <c r="W19" i="1"/>
  <c r="V19" i="1"/>
  <c r="Y19" i="1" s="1"/>
  <c r="R19" i="1"/>
  <c r="N19" i="1"/>
  <c r="J19" i="1"/>
  <c r="W18" i="1"/>
  <c r="V18" i="1"/>
  <c r="Y18" i="1" s="1"/>
  <c r="R18" i="1"/>
  <c r="N18" i="1"/>
  <c r="J18" i="1"/>
  <c r="K17" i="1"/>
  <c r="H17" i="1"/>
  <c r="K16" i="1"/>
  <c r="H16" i="1"/>
  <c r="W15" i="1"/>
  <c r="V15" i="1"/>
  <c r="Y15" i="1" s="1"/>
  <c r="R15" i="1"/>
  <c r="J15" i="1"/>
  <c r="W14" i="1"/>
  <c r="V14" i="1"/>
  <c r="Y14" i="1" s="1"/>
  <c r="R14" i="1"/>
  <c r="N14" i="1"/>
  <c r="J14" i="1"/>
  <c r="K13" i="1"/>
  <c r="W12" i="1"/>
  <c r="V12" i="1"/>
  <c r="Y12" i="1" s="1"/>
  <c r="R12" i="1"/>
  <c r="N12" i="1"/>
  <c r="J12" i="1"/>
  <c r="K11" i="1"/>
  <c r="J11" i="1" s="1"/>
  <c r="H11" i="1"/>
  <c r="I10" i="1"/>
  <c r="K10" i="1" s="1"/>
  <c r="W9" i="1"/>
  <c r="V9" i="1"/>
  <c r="Y9" i="1" s="1"/>
  <c r="W8" i="1"/>
  <c r="V8" i="1"/>
  <c r="Y8" i="1" s="1"/>
  <c r="J62" i="2" l="1"/>
  <c r="J45" i="2"/>
  <c r="J11" i="2"/>
  <c r="J23" i="2"/>
  <c r="J44" i="2"/>
  <c r="J130" i="2"/>
  <c r="J56" i="2"/>
  <c r="J10" i="2"/>
  <c r="J60" i="2"/>
  <c r="J73" i="2"/>
  <c r="X9" i="1"/>
  <c r="X12" i="1"/>
  <c r="J13" i="1"/>
  <c r="W13" i="1"/>
  <c r="V13" i="1"/>
  <c r="Y13" i="1" s="1"/>
  <c r="X14" i="1"/>
  <c r="X15" i="1"/>
  <c r="J16" i="1"/>
  <c r="W16" i="1"/>
  <c r="V16" i="1"/>
  <c r="Y16" i="1" s="1"/>
  <c r="V17" i="1"/>
  <c r="Y17" i="1" s="1"/>
  <c r="W17" i="1"/>
  <c r="X18" i="1"/>
  <c r="X19" i="1"/>
  <c r="X20" i="1"/>
  <c r="X21" i="1"/>
  <c r="X22" i="1"/>
  <c r="X23" i="1"/>
  <c r="X24" i="1"/>
  <c r="X25" i="1"/>
  <c r="X26" i="1"/>
  <c r="X27" i="1"/>
  <c r="X28" i="1"/>
  <c r="X29" i="1"/>
  <c r="X30" i="1"/>
  <c r="X31" i="1"/>
  <c r="X8" i="2"/>
  <c r="V12" i="2"/>
  <c r="Y12" i="2" s="1"/>
  <c r="X14" i="2"/>
  <c r="X18" i="2"/>
  <c r="X21" i="2"/>
  <c r="X25" i="2"/>
  <c r="X27" i="2"/>
  <c r="X29" i="2"/>
  <c r="X41" i="2"/>
  <c r="X49" i="2"/>
  <c r="X50" i="2"/>
  <c r="X53" i="2"/>
  <c r="X58" i="2"/>
  <c r="X59" i="2"/>
  <c r="X64" i="2"/>
  <c r="X68" i="2"/>
  <c r="X76" i="2"/>
  <c r="X81" i="2"/>
  <c r="W105" i="2"/>
  <c r="V105" i="2"/>
  <c r="Y105" i="2" s="1"/>
  <c r="X112" i="2"/>
  <c r="X65" i="2"/>
  <c r="X75" i="2"/>
  <c r="X38" i="2"/>
  <c r="X67" i="2"/>
  <c r="X71" i="2"/>
  <c r="X26" i="2"/>
  <c r="X57" i="2"/>
  <c r="X111" i="2"/>
  <c r="X15" i="2"/>
  <c r="J39" i="2"/>
  <c r="X43" i="2"/>
  <c r="J125" i="2"/>
  <c r="X35" i="2"/>
  <c r="X9" i="2"/>
  <c r="X66" i="2"/>
  <c r="J128" i="2"/>
  <c r="X79" i="2"/>
  <c r="X91" i="2"/>
  <c r="V61" i="2"/>
  <c r="Y61" i="2" s="1"/>
  <c r="X42" i="2"/>
  <c r="X110" i="2"/>
  <c r="W12" i="2"/>
  <c r="X17" i="2"/>
  <c r="X74" i="2"/>
  <c r="X19" i="2"/>
  <c r="X70" i="2"/>
  <c r="X121" i="2"/>
  <c r="W61" i="2"/>
  <c r="X37" i="2"/>
  <c r="X16" i="2"/>
  <c r="X63" i="2"/>
  <c r="X82" i="2"/>
  <c r="J13" i="2"/>
  <c r="X40" i="2"/>
  <c r="X78" i="2"/>
  <c r="X90" i="2"/>
  <c r="J105" i="2"/>
  <c r="X113" i="2"/>
  <c r="X46" i="2"/>
  <c r="X109" i="2"/>
  <c r="X48" i="2"/>
  <c r="X72" i="2"/>
  <c r="X51" i="2"/>
  <c r="X89" i="2"/>
  <c r="X69" i="2"/>
  <c r="V22" i="2"/>
  <c r="Y22" i="2" s="1"/>
  <c r="V96" i="2"/>
  <c r="Y96" i="2" s="1"/>
  <c r="V77" i="2"/>
  <c r="Y77" i="2" s="1"/>
  <c r="W77" i="2"/>
  <c r="X77" i="2" s="1"/>
  <c r="J96" i="2"/>
  <c r="J122" i="2"/>
  <c r="V56" i="2"/>
  <c r="Y56" i="2" s="1"/>
  <c r="J123" i="2"/>
  <c r="V122" i="2"/>
  <c r="Y122" i="2" s="1"/>
  <c r="V10" i="2"/>
  <c r="Y10" i="2" s="1"/>
  <c r="X114" i="2"/>
  <c r="W23" i="2"/>
  <c r="X23" i="2" s="1"/>
  <c r="W60" i="2"/>
  <c r="X60" i="2" s="1"/>
  <c r="W73" i="2"/>
  <c r="X73" i="2" s="1"/>
  <c r="V98" i="2"/>
  <c r="V45" i="2"/>
  <c r="Y45" i="2" s="1"/>
  <c r="V39" i="2"/>
  <c r="V62" i="2"/>
  <c r="Y62" i="2" s="1"/>
  <c r="V20" i="2"/>
  <c r="Y20" i="2" s="1"/>
  <c r="W11" i="2"/>
  <c r="X11" i="2" s="1"/>
  <c r="V128" i="2"/>
  <c r="Y128" i="2" s="1"/>
  <c r="V13" i="2"/>
  <c r="Y13" i="2" s="1"/>
  <c r="W123" i="2"/>
  <c r="X123" i="2" s="1"/>
  <c r="X24" i="2"/>
  <c r="X28" i="2"/>
  <c r="V44" i="2"/>
  <c r="Y44" i="2" s="1"/>
  <c r="X52" i="2"/>
  <c r="X80" i="2"/>
  <c r="V125" i="2"/>
  <c r="Y125" i="2" s="1"/>
  <c r="V130" i="2"/>
  <c r="W10" i="1"/>
  <c r="V10" i="1"/>
  <c r="Y10" i="1" s="1"/>
  <c r="J10" i="1"/>
  <c r="W11" i="1"/>
  <c r="J17" i="1"/>
  <c r="V11" i="1"/>
  <c r="Y11" i="1" s="1"/>
  <c r="X8" i="1"/>
  <c r="X105" i="2" l="1"/>
  <c r="Y32" i="1"/>
  <c r="X17" i="1"/>
  <c r="X12" i="2"/>
  <c r="Y130" i="2"/>
  <c r="X130" i="2"/>
  <c r="Y39" i="2"/>
  <c r="X39" i="2"/>
  <c r="Y98" i="2"/>
  <c r="Y115" i="2" s="1"/>
  <c r="D5" i="5" s="1"/>
  <c r="F5" i="5" s="1"/>
  <c r="X98" i="2"/>
  <c r="X16" i="1"/>
  <c r="X13" i="1"/>
  <c r="X56" i="2"/>
  <c r="X61" i="2"/>
  <c r="X44" i="2"/>
  <c r="Y30" i="2"/>
  <c r="X96" i="2"/>
  <c r="X20" i="2"/>
  <c r="Y83" i="2"/>
  <c r="X13" i="2"/>
  <c r="X45" i="2"/>
  <c r="X125" i="2"/>
  <c r="X10" i="2"/>
  <c r="X22" i="2"/>
  <c r="X62" i="2"/>
  <c r="X122" i="2"/>
  <c r="X128" i="2"/>
  <c r="X11" i="1"/>
  <c r="X10" i="1"/>
  <c r="D2" i="5" l="1"/>
  <c r="F2" i="5" s="1"/>
  <c r="D10" i="5"/>
  <c r="Y54" i="2"/>
  <c r="Y84" i="2" s="1"/>
  <c r="AA32" i="1"/>
  <c r="D12" i="5" l="1"/>
  <c r="G10" i="5"/>
  <c r="D3" i="5"/>
  <c r="Y132" i="2"/>
  <c r="F3" i="5" l="1"/>
  <c r="D6" i="5"/>
  <c r="I9" i="5" l="1"/>
  <c r="D15" i="5"/>
  <c r="G16" i="5" s="1"/>
  <c r="E6" i="5"/>
  <c r="E15" i="5"/>
</calcChain>
</file>

<file path=xl/sharedStrings.xml><?xml version="1.0" encoding="utf-8"?>
<sst xmlns="http://schemas.openxmlformats.org/spreadsheetml/2006/main" count="2637" uniqueCount="467">
  <si>
    <t xml:space="preserve">ESTUDIO DE MERCADO 
Objeto:  “Implementar acciones de gestión ambiental y gestión del riesgos en la localidad de Antonio Nariño, a través de la ejecución de actividades de Educación Ambiental, el fortalecimiento de Huertas Urbanas, el mantenimiento del Arbolado Urbano, la capacitación en la Separación en la Fuente y el Reciclaje, la ejecución de acciones orientadas al Fortalecimiento de Capacidades Comunitarias en Gestión del Riesgo y la implementación de Medidas de Mitigación.
Vigencia 2026
</t>
  </si>
  <si>
    <t xml:space="preserve">Proyecto de inversión:  No 2472 "Acciones de resiliencia hogares seguros y comunidades fortalecidas" </t>
  </si>
  <si>
    <t>Meta PDL:  
1. Realizar 1 acción efectiva para el fortalecimiento de las capacidades locales en torno a la gestión del riesgo
2. Realizar 1 obra de mitigación y/u obras de mitigación existentes con mantenimiento</t>
  </si>
  <si>
    <t>INFORMACIÓN GENERAL</t>
  </si>
  <si>
    <t>COTIZACIONES</t>
  </si>
  <si>
    <t>ANÁLISIS</t>
  </si>
  <si>
    <t>Ítem</t>
  </si>
  <si>
    <t xml:space="preserve">CODIGO UNSPSC </t>
  </si>
  <si>
    <t>Bien/Servicio</t>
  </si>
  <si>
    <t xml:space="preserve">imagen de referencia </t>
  </si>
  <si>
    <t>Descripción</t>
  </si>
  <si>
    <t>Cantidad</t>
  </si>
  <si>
    <t>Cotización 1</t>
  </si>
  <si>
    <t>Cotización 2</t>
  </si>
  <si>
    <t>Cotización 3</t>
  </si>
  <si>
    <t>PROMEDIO O 
MEDIA 
ARITMETICA</t>
  </si>
  <si>
    <t>DESVIACION
 ESTANDAR</t>
  </si>
  <si>
    <t>COEFICIENTE DE 
VARIACION (CV)</t>
  </si>
  <si>
    <t>VALOR DE 
REFERENCIA
 PARA EL 
ESTUDIO DE MERCADO</t>
  </si>
  <si>
    <t>unidad de medida</t>
  </si>
  <si>
    <t>Valor unitario sin IVA (Referencia)</t>
  </si>
  <si>
    <t>Valor unitario con IVA (Referencia)</t>
  </si>
  <si>
    <t>Valor unitario sin IVA 2026</t>
  </si>
  <si>
    <t>Valor unitario con IVA 2026</t>
  </si>
  <si>
    <t>Proceso o referencia</t>
  </si>
  <si>
    <t>Link</t>
  </si>
  <si>
    <t>Valor unitarios sin IVA</t>
  </si>
  <si>
    <t>Valor unitarios con IVA</t>
  </si>
  <si>
    <t>12.5	COMPONENTE 5:  GESTIÓN DEL RIESGO – FORTALECIMIENTO DE CAPACIDADES: “implementación de acciones orientadas al fortalecimiento de las capacidades locales en gestión del riesgo y la ejecución de acciones de mitigación en la localidad de Antonio Nariño, en el marco de la meta “Acciones de resiliencia, hogares seguros y comunidades fortalecidas”.</t>
  </si>
  <si>
    <t xml:space="preserve">Capacitador o tallerista Gestión del Riesgo: </t>
  </si>
  <si>
    <t>N/A</t>
  </si>
  <si>
    <t xml:space="preserve">Profesional o tecnólogo en ciencias ambientales, educación ambiental o áreas afines, con experiencia en procesos pedagógicos comunitarios. (Minimos 2 proyectos) 
Experiencia: Minimo 2 proyectos
</t>
  </si>
  <si>
    <t>Meses</t>
  </si>
  <si>
    <t>TABLA DE HONORARIOS - SECRETARIA DISTRITAL DE GOBIERNO
Resolución No. 1124 del 11 de diciembre de 2024
Memorando No Rad. 20254000321923 "Valor de honorarios para contratos de prestación de servicios profesionales y de apoyo a la gestión
– Vigencia 2026"</t>
  </si>
  <si>
    <t>https://www.alcaldiabogota.gov.co/sisjur/normas/Norma1.jsp?i=190718&amp;dt=S</t>
  </si>
  <si>
    <t>Gestor(a) territorial y logístico</t>
  </si>
  <si>
    <t xml:space="preserve">Técnico, tecnólogo o bachiller con experiencia en logística, apoyo operativo, trabajo comunitario o proyectos ambientales y sociales. 
Experiencia: Minimos 6 meses
</t>
  </si>
  <si>
    <t>Mochilas</t>
  </si>
  <si>
    <t>Mochilas wayuu de diseños y colores variados
tamaño grande tradicional, Medidas aproximadas
30x35 cms, diseños únicos e irrepetibles</t>
  </si>
  <si>
    <t>unidad</t>
  </si>
  <si>
    <t>UNAL-BOG-2025-1441</t>
  </si>
  <si>
    <t>https://community.secop.gov.co/Public/Tendering/ContractNoticeManagement/Index?currentLanguage=es-CO&amp;Page=login&amp;Country=CO&amp;SkinName=CCE</t>
  </si>
  <si>
    <t>Guantes de protección</t>
  </si>
  <si>
    <t>Par de guantes de protección elaborados en material mixto (algodón recubierto en látex o nitrilo), con palma antideslizante, ajuste elástico en muñeca y resistencia mínima para manipulación de residuos sólidos livianos, evitando contacto directo y promoviendo prácticas seguras</t>
  </si>
  <si>
    <t>FDLAN-LP-002-2025
OFERTA ECONOMICA 
AMBIENTE</t>
  </si>
  <si>
    <t>https://community.secop.gov.co/Public/Tendering/ContractNoticePhases/View?PPI=CO1.PPI.41809916&amp;isFromPublicArea=True&amp;isModal=False</t>
  </si>
  <si>
    <t>Tapabocas</t>
  </si>
  <si>
    <t xml:space="preserve"> FDLAN-SASI-002-2024</t>
  </si>
  <si>
    <t>https://www.secop.gov.co/CO1BusinessLine/Tendering/ProcedureEdit/View?docUniqueIdentifier=CO1.REQ.7227436&amp;prevCtxLbl=Proceso&amp;prevCtxUrl=https%3a%2f%2fwww.secop.gov.co%3a443%2fCO1BusinessLine%2fTendering%2fBuyerWorkArea%2fIndex%3fdocUniqueIdentifier%3dCO1.BDOS.7028789</t>
  </si>
  <si>
    <t xml:space="preserve">Gel Antibacterial: </t>
  </si>
  <si>
    <t>Envase portátil (mínimo 60 ml) de gel antibacterial con concentración de alcohol mínima del 60%, en recipiente plástico resistente con tapa segura tipo flip o rosca, ideal para higiene de manos durante las jornadas</t>
  </si>
  <si>
    <t>https://www.farmatodo.com.co/producto/258200237-gel-antibacterial-farmatodo-mil-deseos-x-75-gr</t>
  </si>
  <si>
    <t>https://www.lafortunaplaza.com/gel-antibacterial-hnd?utm_source=js-google-shopping-app&amp;utm_medium=js-google-shopping-app&amp;variant_id=80686039&amp;srsltid=AfmBOort6WAPQ4Sz9joZi0krnAUZ-0ZvbqEysewhGZ716rh__xLb4lGWRjQ</t>
  </si>
  <si>
    <t>https://www.tiendadelabelleza.co/products/gel-contra-bacterias-masglo?variant=47403395678514</t>
  </si>
  <si>
    <t>Gorra Institucional</t>
  </si>
  <si>
    <t>Gorra elaborada en tela ligera y transpirable (algodón o poliéster), con visera curva, sistema de ajuste posterior (velcro o broche) y costuras reforzadas, que protege frente a la exposición solar en actividades al aire libre.</t>
  </si>
  <si>
    <t>Linterna LED</t>
  </si>
  <si>
    <t>Linterna portátil elaborada en plástico ABS de alta resistencia o aluminio liviano, recargable (USB o baterías), con potencia básica funcional, botón de encendido seguro y tamaño compacto para uso en simulaciones y condiciones de baja visibilidad.</t>
  </si>
  <si>
    <t>https://www.util.com.co/linterna-luz-led-recargable-1600mah-4v-discover/p?idsku=1049&amp;gad_source=4&amp;gad_campaignid=22560945053&amp;gbraid=0AAAAABJL-2pH4BMPXEfjjB1H7FUsbJskc&amp;gclid=CjwKCAjw857RBhAgEiwAI-1yKKcspKHQ9myi46PJcWyhGDPNFgJxJkSh24MIGAyD-aiqiTRdji2VrRoCeMEQAvD_BwE</t>
  </si>
  <si>
    <t>https://www.homecenter.com.co/homecenter-co/product/554765/linterna-recargable-usb-de-largo-alcance-dairu-60-lumens-2-modos-iluminacion/554765/?kid=dis_adi_1435636&amp;gad_source=4&amp;gad_campaignid=23616595358&amp;gbraid=0AAAAADt6wnrZUsBjzZDxVz-yvzFYIh4S-&amp;gclid=CjwKCAjw857RBhAgEiwAI-1yKGCTrnY2MS2lJTdESbIo7kGsHdERVv2M9uY5sXfTeWD_Yp7BbWS-URoC9EMQAvD_BwE</t>
  </si>
  <si>
    <t>https://siriuscol.com/products/linterna-recargable-7led?variant=44440163123453&amp;country=CO&amp;currency=COP&amp;utm_medium=product_sync&amp;utm_source=google&amp;utm_content=sag_organic&amp;utm_campaign=sag_organic&amp;srsltid=AfmBOoqSLSv9hFeBGRQXp2UhNZy-DKoSvCjeY60ixd2WMcNxekwDUJjeU14</t>
  </si>
  <si>
    <t>Silbato de emergencia</t>
  </si>
  <si>
    <t>Silbato fabricado en plástico de alta resistencia, con cordón o argolla para sujeción, diseñado para emitir señal sonora fuerte que permita comunicación y alerta en ejercicios prácticos.</t>
  </si>
  <si>
    <t>https://articulo.mercadolibre.com.co/MCO-2740842616-silbato-metalico-pito-llavero-emergencia-_JM?matt_tool=67803076&amp;matt_word=&amp;matt_source=google&amp;matt_campaign_id=23542300944&amp;matt_ad_group_id=198736063651&amp;matt_match_type=&amp;matt_network=g&amp;matt_device=c&amp;matt_creative=796800766034&amp;matt_keyword=&amp;matt_ad_position=&amp;matt_ad_type=pla&amp;matt_merchant_id=668803895&amp;matt_product_id=MCO2740842616&amp;matt_product_partition_id=2456697487184&amp;matt_target_id=aud-1918885411162:pla-2456697487184&amp;cq_src=google_ads&amp;cq_cmp=23542300944&amp;cq_net=g&amp;cq_plt=gp&amp;cq_med=pla&amp;gad_source=4&amp;gad_campaignid=23542300944&amp;gbraid=0AAAAAD1DcoyAMEbTdYemf3CgFhhCQDbZG&amp;gclid=CjwKCAjw857RBhAgEiwAI-1yKLl81L0nPfpbQPM-mPKLrGbHAbtSkfFQHSvdhQ60QgMSI846DaovGxoCvO8QAvD_BwE</t>
  </si>
  <si>
    <t>https://www.colombiangeek.com/products/silbato-metal-he0008?variant=53470161240277&amp;country=CO&amp;currency=COP&amp;utm_medium=product_sync&amp;utm_source=google&amp;utm_content=sag_organic&amp;utm_campaign=sag_organic&amp;srsltid=AfmBOoqqQZIiatOHAx12qAauwYjubiZh6yLZDm1jhDA47F93c5K55jiopKk</t>
  </si>
  <si>
    <t>https://protseg.co/producto/silvato-pito-negro/?srsltid=AfmBOoot-Jhws2J-1TwpBkfeTdz2WB_9DF2ZUgZgglbM4MOTCUksJInd5B0</t>
  </si>
  <si>
    <t>Guía Pedagógica</t>
  </si>
  <si>
    <t>Cartilla impresa a color en papel propalcote o similar (mínimo 150–200 g), con encuadernación grapada o argollada, que incluya contenidos ilustrados, actividades prácticas y lenguaje pedagógico sobre gestión del riesgo, residuos y autocuidado</t>
  </si>
  <si>
    <t>Certificado de asistencia</t>
  </si>
  <si>
    <t>CERTIFICACIÓN DE ASISTENCIA: 
Carta - 21.5 x 27,9 cm, Full color, papel grueso superior  reciclado a 194 gr, a cada uno de los beneficiarios que participaron en todas las capacitaciones del componente ambiental, certificando su participación y compromiso indicando intensidad horaria. 1 para cada participante debe contener los diferentes logos institucionales Tamaño media Carta.</t>
  </si>
  <si>
    <t>Cámara de vigilancia ambiental:</t>
  </si>
  <si>
    <t>Cámara HD visión nocturna. Resolución mínima HD 1080p.
Visión nocturna infrarroja.
Protección exterior IP66 o superior.
Grabación continua y detección de movimiento.
Soporte metálico antivandálico.
Conectividad Wi-Fi o cableada.
Panel solar</t>
  </si>
  <si>
    <t>https://www.mercadolibre.com.co/camara-seguridad-panel-solar-exterior-wifi/up/MCOU3761581246?pdp_filters=item_id%3AMCO3524541934&amp;from=gshop&amp;matt_tool=69323373&amp;matt_word=&amp;matt_source=google&amp;matt_campaign_id=22126928543&amp;matt_ad_group_id=189737359085&amp;matt_match_type=&amp;matt_network=g&amp;matt_device=c&amp;matt_creative=791890234227&amp;matt_keyword=&amp;matt_ad_position=&amp;matt_ad_type=pla&amp;matt_merchant_id=5753623076&amp;matt_product_id=MCOU3761581246&amp;matt_product_partition_id=2455857461218&amp;matt_target_id=aud-1918885411162:pla-2455857461218&amp;cq_src=google_ads&amp;cq_cmp=22126928543&amp;cq_net=g&amp;cq_plt=gp&amp;cq_med=pla&amp;gad_source=4&amp;gad_campaignid=22126928543&amp;gbraid=0AAAAAD1DcozfYXh_A7T3PXlBHkPhBhObT&amp;gclid=CjwKCAjw857RBhAgEiwAI-1yKI76VpqxeldscFSqFTL1e9UDCAA1WEEb9a05jNI99mgTtAlWt5kUTxoCH_8QAvD_BwE</t>
  </si>
  <si>
    <t>https://www.mercadolibre.com.co/camara-de-seguridad-wifi-con-panel-solar-doble-lente-color-negro/p/MCO38941106?pdp_filters=item_id%3AMCO1863453241&amp;from=gshop&amp;matt_tool=69323373&amp;matt_word=&amp;matt_source=google&amp;matt_campaign_id=22126928543&amp;matt_ad_group_id=189737358885&amp;matt_match_type=&amp;matt_network=g&amp;matt_device=c&amp;matt_creative=791890234221&amp;matt_keyword=&amp;matt_ad_position=&amp;matt_ad_type=pla&amp;matt_merchant_id=735127761&amp;matt_product_id=MCO38941106-product&amp;matt_product_partition_id=2454529399854&amp;matt_target_id=aud-2483636939670:pla-2454529399854&amp;cq_src=google_ads&amp;cq_cmp=22126928543&amp;cq_net=g&amp;cq_plt=gp&amp;cq_med=pla&amp;gad_source=4&amp;gad_campaignid=22126928543&amp;gbraid=0AAAAAD1DcozfYXh_A7T3PXlBHkPhBhObT&amp;gclid=CjwKCAjw857RBhAgEiwAI-1yKE1TDIBoG2J1NbfFfajCWlUNjgWmBCPTjV53Cj8aPbHA8fGViRVCtRoCmH0QAvD_BwE</t>
  </si>
  <si>
    <t>https://www.mercadolibre.com.co/camara-exterior-con-panel-solar-doble-lente-y-doble-via-wifi-gris-oscuro/p/MCO67974824?pdp_filters=item_id%3AMCO3932149422&amp;from=gshop&amp;matt_tool=69323373&amp;matt_word=&amp;matt_source=google&amp;matt_campaign_id=22126928543&amp;matt_ad_group_id=189737358925&amp;matt_match_type=&amp;matt_network=g&amp;matt_device=c&amp;matt_creative=791890234224&amp;matt_keyword=&amp;matt_ad_position=&amp;matt_ad_type=pla&amp;matt_merchant_id=735122983&amp;matt_product_id=MCO67974824-product&amp;matt_product_partition_id=2455906815485&amp;matt_target_id=aud-1918885411162:pla-2455906815485&amp;cq_src=google_ads&amp;cq_cmp=22126928543&amp;cq_net=g&amp;cq_plt=gp&amp;cq_med=pla&amp;gad_source=4&amp;gad_campaignid=22126928543&amp;gbraid=0AAAAAD1DcozfYXh_A7T3PXlBHkPhBhObT&amp;gclid=CjwKCAjw857RBhAgEiwAI-1yKNJ90csD8YG_1ErykWMya4vt5vexprPObPFtoIUaiVK8V1gFWjCm8BoCqMAQAvD_BwE</t>
  </si>
  <si>
    <t xml:space="preserve">Sirena electrónica comunitaria: </t>
  </si>
  <si>
    <t>Potencia sonora mínima: 110 – 120 dB
Potencia eléctrica: 20W – 30W
Alimentación: 12V DC o 110/220V AC
Uso exterior (resistente a intemperie)
Material: metálico o ABS reforzado
Tiempo de activación configurable (ej. 3–5 minutos)
Capacidad de conexión a múltiples sirenas</t>
  </si>
  <si>
    <t>https://colnova.co/products/sirena-para-alarma-30w-modulo-inalambrica?variant=41369251643475&amp;country=CO&amp;currency=COP&amp;utm_medium=product_sync&amp;utm_source=google&amp;utm_content=sag_organic&amp;utm_campaign=sag_organic&amp;srsltid=AfmBOoqwSjaeXrCej15Ul4Dt5SuJnRMQ_-wkxjKlwDw_UFYxf8-IozryZDk</t>
  </si>
  <si>
    <t>https://www.homecenter.com.co/homecenter-co/product/480817/sirena-de-seguridad-110-v-ac-30w/480817/</t>
  </si>
  <si>
    <t>https://recoversds.com/tienda/kit-sirena-12v-30w-alta-potencia/</t>
  </si>
  <si>
    <t xml:space="preserve">Luz estroboscópica (baliza): </t>
  </si>
  <si>
    <t>Tipo: LED de alta intensidad
Colores: rojo o azul (alta visibilidad)
Voltaje: 12V o 110V
Frecuencia de destello configurable
Protección IP (mínimo IP54 – IP65)
Integración automática con la sirena</t>
  </si>
  <si>
    <t>https://www.mercadolibre.com.co/baliza-licuadora-led-luz-emergencia-strober-amarilla-12v24v/up/MCOU2419459686</t>
  </si>
  <si>
    <t>https://www.mercadolibre.com.co/baliza-estroboscopica-giratoria-led-industrial-de-emergencia/p/MCO2064487596</t>
  </si>
  <si>
    <t>https://www.mercadolibre.com.co/luz-de-senal-advertencia-baliza-led-lampara-estroboscopica/p/MCO2052100269?matt_tool=19390127&amp;utm_source=google_shopping&amp;utm_medium=organic&amp;pdp_filters=item_id%3AMCO3415196452&amp;from=gshop</t>
  </si>
  <si>
    <t>Botón de pánico</t>
  </si>
  <si>
    <t>Tipo: fijo (poste/vivienda) o portátil
Material: metálico o plástico reforzado antivandálico
Protección: IP65 o superior
Activación: manual tipo pulsador
Alcance inalámbrico: 30 a 100 m o más
Frecuencia: 315 MHz o 433 MHz</t>
  </si>
  <si>
    <t>https://www.mercadolibre.com.co/boton-de-alarma-boton-de-panico-boton-de-emergencia-de-un-to/p/MCO2047601623?matt_tool=19390127&amp;utm_source=google_shopping&amp;utm_medium=organic&amp;pdp_filters=item_id%3AMCO3484056500&amp;from=gshop</t>
  </si>
  <si>
    <t>https://www.optimustech.com.co/producto/seguridad-boton-sos-emergencia-inalambrico-para-alarmas-gsm-de-frecuencia-433-mhz/?srsltid=AfmBOoq3bQNOI7AfOmviktY46jUgQBRQvDj2AwbTIT8sWqC-TZPojn0PsiE</t>
  </si>
  <si>
    <t>https://colnova.co/products/boton-timbre-panico-inalambrico-wifi-tuya-smart?variant=41194992959571&amp;country=CO&amp;currency=COP&amp;utm_medium=product_sync&amp;utm_source=google&amp;utm_content=sag_organic&amp;utm_campaign=sag_organic&amp;srsltid=AfmBOooRKri-whAUxHLRedhCmV_M3m9-ccUduUZhkkG_wRkxoWPLeOXEHNg</t>
  </si>
  <si>
    <t>Fuente de energía</t>
  </si>
  <si>
    <t>Adaptador 110V a 12V
Batería pequeña de respaldo (opcional)
Autonomía básica en caso de corte de luz</t>
  </si>
  <si>
    <t>https://www.homecenter.com.co/homecenter-co/product/706246/adaptador-de-corriente-cctv-12v-2a-80195/706246/</t>
  </si>
  <si>
    <t>https://www.falabella.com.co/falabella-co/product/126217128/Fuente-Adaptador-110V-AC-a-12V-1A-1000mA/126217129</t>
  </si>
  <si>
    <t>https://dualtronica.com/baterias-y-adaptadores/183-adaptador-acdc-110vac-a-12vdc-1a.html?srsltid=AfmBOorPcXKzTyCu04PALGjw3XSO7KvL9pDaulo5nQlpbv_F-b2Jhvn--jE</t>
  </si>
  <si>
    <t>Receptor o control básico</t>
  </si>
  <si>
    <t>Frecuencia: 433 MHz (común y económico)
Recibe señal del botón o control
Activa la sirena mediante relé
Sin pantalla (configuración básica)</t>
  </si>
  <si>
    <t>https://electronilab.co/tienda/modulo-rele-1-canal-inalambrico-110v-220v-30a-control-remoto-433mhz/?srsltid=AfmBOoqIeuuR8kyJC_jThYJXCz694zqpsDszQt4czfOUxYNyx8I2O-wmqls</t>
  </si>
  <si>
    <t>https://ssdielect.com/control-remoto-rf-y-receptores/4906-kr2201b.html</t>
  </si>
  <si>
    <t>https://www.mercadolibre.com.co/modulo-receptor--control-transmisor-rf433-modelo-dc12v1/up/MCOU2868778029?matt_tool=19390127&amp;utm_source=google_shopping&amp;utm_medium=organic&amp;pdp_filters=item_id%3AMCO2757064326&amp;from=gshop</t>
  </si>
  <si>
    <t>Caja o protección</t>
  </si>
  <si>
    <t>Caja plástica
Protección básica contra lluvia (IP54 aprox.)
Ubicación en poste o pared</t>
  </si>
  <si>
    <t>https://www.mercadolibre.com.co/caja-electrica-exterior-de-plastico-for-proyecto/p/MCO2058485617?matt_tool=19390127&amp;utm_source=google_shopping&amp;utm_medium=organic&amp;pdp_filters=item_id%3AMCO3801440098&amp;from=gshop</t>
  </si>
  <si>
    <t>https://www.exito.com/caja-plastica-pesada-cuadrada-resistente-103691170-mp/p?idsku=103691170&amp;srsltid=AfmBOoqyv_0rMeFr-KMTUgjLTcmt2kWRhwcjGtJWKhQyGnPz1ilL2m96jN0</t>
  </si>
  <si>
    <t>https://www.mercadolibre.com.co/caja-electrica-exterior-de-plastico-para-proyecto/p/MCO2035080402?matt_tool=19390127&amp;utm_source=google_shopping&amp;utm_medium=organic&amp;pdp_filters=item_id%3AMCO4011894464&amp;from=gshop</t>
  </si>
  <si>
    <t>Cableado básico</t>
  </si>
  <si>
    <t>Tipo: Cable dúplex (dos conductores) para baja tensión
Material conductor: Cobre
Calibre recomendado: 2x18 AWG o 2x16 AWG
Aislamiento: PVC o material termoplástico resistente
Uso: Interior y exterior (apto para intemperie)
Voltaje de operación: 12V DC (sistemas de alarma)
Color: Negro o rojo/negro (para identificación de polaridad)
Flexibilidad: Media (facilita instalación en postes y paredes)
20 metros x sistema</t>
  </si>
  <si>
    <t>Metro lineal</t>
  </si>
  <si>
    <t>https://www.homecenter.com.co/homecenter-co/product/154504/cable-duplex-2x16-100m-blanco-centelsa/154504/</t>
  </si>
  <si>
    <t>https://roostech.co/cablesyalambres/cable-duplex-2x16-negro-x-metro/</t>
  </si>
  <si>
    <t>https://interelectricas.com.co/cable-en-cobre-encauchetado/2018-cable-encauchetado-2-x-16-awg-cobre-metro.html</t>
  </si>
  <si>
    <t>Refrigerios</t>
  </si>
  <si>
    <t xml:space="preserve">Refrigerio individual por participante en cada jornada de capacitación, el cual será suministrado debidamente empacado para consumo posterior o inmediato. </t>
  </si>
  <si>
    <t xml:space="preserve">Croissant fresco, avena personal y mazana. </t>
  </si>
  <si>
    <t>2026-13
INSTITUCION EDUCATIVA COLEGIO DE JESUS</t>
  </si>
  <si>
    <t>Palito de queso, malta y pera.</t>
  </si>
  <si>
    <t>Sandwich de jamón y queso, malta y sandia</t>
  </si>
  <si>
    <t>Buñuelo, café con leche y mango</t>
  </si>
  <si>
    <t>Ducales tentación, jugo natural y sandia</t>
  </si>
  <si>
    <t>Estación de bebida:</t>
  </si>
  <si>
    <t xml:space="preserve"> Se dispondrá de una estación de café durante cada jornada, garantizando el suministro de hasta dos (2) vasos por persona por día de actividad, incluyendo opciones como café y/o aromáticas (preferiblemente de hierbas), en condiciones adecuadas de higiene y servicio</t>
  </si>
  <si>
    <t>LP-2026-002</t>
  </si>
  <si>
    <t>TOTAL COMPONENTE</t>
  </si>
  <si>
    <t>Valor unitario sin IVA (referencia)</t>
  </si>
  <si>
    <t>Valor unitario con IVA (referencia)</t>
  </si>
  <si>
    <t>COMPONENTE 6:  GESTIÓN DEL RIESGO – OBRA DE MITIGACIÓN: “Suministrar mediante una bolsa logística de monto agotable, los insumos, materiales, equipos y servicios requeridos para la implementación de acciones de mitigación y/o mantenimiento en puntos críticos de la localidad de Antonio Nariño, conforme a las necesidades identificadas en el marco de intervenciones territoriales orientadas a la reducción del riesgo.”</t>
  </si>
  <si>
    <t>GUANTES DE NITRILO</t>
  </si>
  <si>
    <t>13" RESISTENTE CONTRA QUIMICOS COMBUSTIBLES SOLVENTES GRASAS</t>
  </si>
  <si>
    <t>Par</t>
  </si>
  <si>
    <t>GUANTES DE PROTECCIÓN</t>
  </si>
  <si>
    <t>TAPABOCAS DESECHABLE. (Según Apéndice Bioseguridad Covid 19)</t>
  </si>
  <si>
    <t>Gafas de seguridad</t>
  </si>
  <si>
    <t>Overol desechable anfluidos</t>
  </si>
  <si>
    <t>MPERMEABLE INDUSTRIAL AMARILLO 2 PIEZAS CON CAPUCHA</t>
  </si>
  <si>
    <t>Herramienta Pica</t>
  </si>
  <si>
    <t>Herramienta manual tipo pica fabricada en acero reforzado con acabado anticorrosivo y mango en madera inmunizada o fibra resistente. Diseñada para preparación de suelo, excavación, remoción de tierra y adecuaciones menores en huertas comunitarias. 50cm aprox.</t>
  </si>
  <si>
    <t>EM-093-2026
IC-038-2026</t>
  </si>
  <si>
    <t>Herramienta Palín</t>
  </si>
  <si>
    <t>Herramienta manual tipo palín fabricada en acero reforzado con acabado anticorrosivo y mango en madera inmunizada o fibra resistente. Diseñada para preparación de suelo, excavación, remoción de tierra y adecuaciones menores en huertas comunitarias. 50cm aprox.</t>
  </si>
  <si>
    <t>Pala</t>
  </si>
  <si>
    <t>REDONDA No.  2 CON CABO</t>
  </si>
  <si>
    <t>Tierra negra</t>
  </si>
  <si>
    <t>incluye fertilizante y cascarilla de arroz</t>
  </si>
  <si>
    <t>m3</t>
  </si>
  <si>
    <t>RASTRILLOS</t>
  </si>
  <si>
    <t>14 DIENTES METÁLICO</t>
  </si>
  <si>
    <t>Carretilla</t>
  </si>
  <si>
    <t>Metalica con llanta antipinchazo</t>
  </si>
  <si>
    <t>ESCOBAS</t>
  </si>
  <si>
    <t>MANGO MADERA</t>
  </si>
  <si>
    <t>LONAS</t>
  </si>
  <si>
    <t>Saco Polip(Lona Blanca)(72gr.)(A=0.40m;L=0.76m).</t>
  </si>
  <si>
    <t>POLISOMBRA</t>
  </si>
  <si>
    <t>65% (1x7m) R-800 NEGRA</t>
  </si>
  <si>
    <t>m2</t>
  </si>
  <si>
    <t>Cinta peligro</t>
  </si>
  <si>
    <t>CINTA PARA SEÑALIZACION DE 500MT X 4" PELIGRO CALIBRE 3.5</t>
  </si>
  <si>
    <t>rollo</t>
  </si>
  <si>
    <t>PINTURAS</t>
  </si>
  <si>
    <t>ESMALTE DOMESTICO</t>
  </si>
  <si>
    <t>GLN</t>
  </si>
  <si>
    <t>BASE AGUA PARA USO EXTERIOR</t>
  </si>
  <si>
    <t>BASE ACEITE</t>
  </si>
  <si>
    <t>VINILO TIPO 1</t>
  </si>
  <si>
    <t>ACRÍLICA BASE SOLVENTE AMARILLO / BLANCO PARA DEMARCACION - PINTUTRAFICO</t>
  </si>
  <si>
    <t xml:space="preserve"> ACRÍLICA BASE SOLVENTE AZUL / ROJO PARA DEMARCACION - PINTURA PARA TRAFICO</t>
  </si>
  <si>
    <t>DISOLVENTE THINER</t>
  </si>
  <si>
    <t>RODILLOS</t>
  </si>
  <si>
    <t>RODILLO  ESPUMA PARA PINTAR 9'' TIPO MASTER</t>
  </si>
  <si>
    <t>RODILLO 3" FELPA MANGO PLASTICO PARA VINILO</t>
  </si>
  <si>
    <t>RODILLO 9" PARA VINILO+BANDEJA</t>
  </si>
  <si>
    <t>RODILLO OVEJERO (Lana)</t>
  </si>
  <si>
    <t>BROCHAS</t>
  </si>
  <si>
    <t>2" CERDA NATURAL mango plástico</t>
  </si>
  <si>
    <t>3" CERDA NATURAL mango plastico</t>
  </si>
  <si>
    <t>4" CERDA NATURAL</t>
  </si>
  <si>
    <t>DE NYLON  5" PROFESIONAL</t>
  </si>
  <si>
    <t>DE NYLON 2'' PROFESIONAL</t>
  </si>
  <si>
    <t>DE NYLON 3" PROFESIONAL</t>
  </si>
  <si>
    <t>DE NYLON 4" PROFESIONAL</t>
  </si>
  <si>
    <t>Aerosol</t>
  </si>
  <si>
    <t>Aerosoles baja presión (Marca auster o similar Diferentes colores)</t>
  </si>
  <si>
    <t>CINTA DE ENMASCARAR</t>
  </si>
  <si>
    <t>CINTA DE ENMASCARAR 48 MM x 40 MT</t>
  </si>
  <si>
    <t>CINTA ENMASCARAR 1/2 X 40MTS MULTIPROPÓSITO</t>
  </si>
  <si>
    <t xml:space="preserve">PLANTACION DE FUCCIA </t>
  </si>
  <si>
    <t>H=1.3mt (Incluye tierra, abono, tutor) SUMINISTRO</t>
  </si>
  <si>
    <t xml:space="preserve">PLANTACION DE DURAZNILLO </t>
  </si>
  <si>
    <t>H=1.5mt (Incluye tierra, abono, tutor) SUMINISTRO</t>
  </si>
  <si>
    <t>PLANTACION DE GUAYACÁN</t>
  </si>
  <si>
    <t xml:space="preserve"> H=1.5mt (Incluye tierra, abono, tutor) SUMINISTRO</t>
  </si>
  <si>
    <t xml:space="preserve">PLANTACION DE ARRAYÁN </t>
  </si>
  <si>
    <t>PLANTACION DE CARBONERO</t>
  </si>
  <si>
    <t xml:space="preserve">PLANTACION DE FALSO PIMIENTO  </t>
  </si>
  <si>
    <t xml:space="preserve">PLANTACION DE CUBRESUELOS BALSAMINA </t>
  </si>
  <si>
    <t>(incluye 20 unidades por M2) SUMINISTRO</t>
  </si>
  <si>
    <t xml:space="preserve">HIEDRA MIAMI </t>
  </si>
  <si>
    <t>(Incluye suministro al sitio de obra de 12 Unidades por m2)</t>
  </si>
  <si>
    <t xml:space="preserve">SUMINISTRO DE ESPECIES DE JARDINERÍA </t>
  </si>
  <si>
    <t>PORTE BAJO (CINTAS)</t>
  </si>
  <si>
    <t xml:space="preserve">SUMINISTRO ESPECIES DE JARDINERÍA </t>
  </si>
  <si>
    <t>PORTE ALTO (GARRAS DE CANGURO)</t>
  </si>
  <si>
    <t xml:space="preserve">SUMINISTRO DE HORTENSIA JUMBO - </t>
  </si>
  <si>
    <t>FLOR AZUL (Incluye suministro al sitio de obra de 6 unidades por M2)</t>
  </si>
  <si>
    <t xml:space="preserve">AGAPANTO - </t>
  </si>
  <si>
    <t>Planta Ornamental</t>
  </si>
  <si>
    <t xml:space="preserve">SUMINISTRO DE PENNISETUM </t>
  </si>
  <si>
    <t>(Incluye suministro al sitio de obra de 16 unidades por M2)</t>
  </si>
  <si>
    <t xml:space="preserve">SUMINISTRO DE LIRIOPE </t>
  </si>
  <si>
    <t xml:space="preserve">SUMINISTRO DE CLAVEL CHINO </t>
  </si>
  <si>
    <t xml:space="preserve">HERBICIDA </t>
  </si>
  <si>
    <t>(APLICADO POR ASPERSIÓN)</t>
  </si>
  <si>
    <t>PROTECCION AUDITIVA DE INSERTAR</t>
  </si>
  <si>
    <t xml:space="preserve"> (PAR)</t>
  </si>
  <si>
    <t xml:space="preserve">BOTA CUERO </t>
  </si>
  <si>
    <t>LISA NEGRA SEGURIDAD PUNTERA DE ACERO</t>
  </si>
  <si>
    <t>PAR</t>
  </si>
  <si>
    <t xml:space="preserve">BOTA DE CAUCHO, </t>
  </si>
  <si>
    <t>CINTA AMARILLA, PUNTERA Y PLANTILLA EN ACERO</t>
  </si>
  <si>
    <t>BOLSA PARA BASURA</t>
  </si>
  <si>
    <t>TIPO INDUSTRIAL NEGRA DE 60 x 90 Cm CALIBRE 2</t>
  </si>
  <si>
    <t>PRESUPUESTO OFICIAL</t>
  </si>
  <si>
    <t xml:space="preserve">Proyecto de inversión:  No 2568 "Acciones orientadas al fortalecimiento de la resiliencia climática de la localidad." </t>
  </si>
  <si>
    <t xml:space="preserve">Meta PDL:  
1.1 PROCEDAS: Implementar 1 proceso comunitario de educación ambiental que promueven la conservación de la biodiversidad y el agua.
1.2. Implementar 4 huertas urbanas. 
1.3. Mantener 1.000 árboles en zona urbana
1.4. Capacitar 200 personas en separación en la fuente y reciclaje. 
</t>
  </si>
  <si>
    <t>Valor unitario sin IVA 2025</t>
  </si>
  <si>
    <t>Valor unitario con IVA 2025</t>
  </si>
  <si>
    <t>Componente 1. Educación Ambiental: Implementación de procesos comunitarios de educación ambiental orientados a la conservación de la biodiversidad, el recurso hídrico, el manejo adecuado de residuos y la apropiación del entorno urbano</t>
  </si>
  <si>
    <t xml:space="preserve">Capacitador o tallerista Educación Ambiental: </t>
  </si>
  <si>
    <t>Profesional o tecnólogo en ciencias ambientales, educación ambiental o áreas afines, con experiencia en procesos pedagógicos comunitarios. (Minimos 2 proyectos) 
Experiencia: Minimo 2 proyectos
Tiempo: Disponibilidad al 100% durante los 2 meses</t>
  </si>
  <si>
    <t>Técnico, tecnólogo o bachiller con experiencia en logística, apoyo operativo, trabajo comunitario o proyectos ambientales y sociales. 
Experiencia: Minimos 6 meses
Tiempo: Disponibilidad al 100% durante los 2 meses</t>
  </si>
  <si>
    <t>Bolsa Ecologíca reutilizable:</t>
  </si>
  <si>
    <t>Bolso tipo ecológico o ejecutivo elaborado en lona ecológica, PET reciclado, fibra reutilizada o material equivalente de alta resistencia, apto para uso diario y transporte de elementos personales o laborales. 
El bolso deberá contar con:
• Costuras reforzadas. 
• Manijas resistentes. 
• Capacidad mínima aproximada entre 10 y 15 litros. 
• Diseño práctico y liviano. 
• Color institucional verde o combinación con colores ambientales. 
• Impresión institucional a una tinta o full color. 
La impresión deberá incluir:
• Logo de la Alcaldía Local de Antonio Nariño. 
• Imagen institucional de Bogotá. 
• Nombre del proyecto o estrategia ambiental. 
• Mensaje alusivo al cuidado ambiental o sostenibilidad.</t>
  </si>
  <si>
    <t>Cartilla de educación ambiental:</t>
  </si>
  <si>
    <t>Guía pedagógica con contenido práctico y aplicado orientado a comerciantes y comunidad, incluyendo temáticas de separación en la fuente, manejo de residuos textiles, economía circular y ahorro y uso eficiente del agua. Elaborada en papel reciclado, con diseño visual moderno, ilustraciones ambientales y diagramación institucional en color verde. 
Contenido práctico y aplicado: 
- Separación en la fuente 
- Manejo de residuos textiles 
- Economía circular 
- Ahorro y uso eficiente del agua 
- Manejo responsable de mascotas
I mpacto ambiental de las excretas
- Separación de residuos orgánicos</t>
  </si>
  <si>
    <t>Agenda ecológica</t>
  </si>
  <si>
    <t xml:space="preserve">Agenda elaborada en papel reciclado o materiales sostenibles, tamaño media carta o A5, con diseño institucional y contenido ambiental pedagógico. Debe incluir portada ecológica, hojas recicladas y personalización con logos del proyecto y mensajes de sostenibilidad. </t>
  </si>
  <si>
    <t>https://dotacionesindustriales.com/V16/cb/agendas-y-cuadernos/157-agenda-ecologica.html?srsltid=AfmBOopNJP1dcji6GO_J66_FobSYAjFrze1WglVTrk0Cknf01MaJfDeyvO0</t>
  </si>
  <si>
    <t>https://botones.com.co/productos/agenda-natural-5301/?srsltid=AfmBOooJCXaJBCQncgwgPS7AnrOksDYQ9IIJ1TyI4JEYG5oyAn8cR399gqw</t>
  </si>
  <si>
    <t>https://www.colombiangeek.com/products/libreta-ecologica-teen-of0500?variant=53470181851349&amp;country=CO&amp;currency=COP&amp;utm_medium=product_sync&amp;utm_source=google&amp;utm_content=sag_organic&amp;utm_campaign=sag_organic&amp;srsltid=AfmBOopJjS2VPmdyZi6ieDtHcQpVw-TZ96oABTgS1OYyA0jJazmDsG58C6Y</t>
  </si>
  <si>
    <t>Esfero ecológico institucional</t>
  </si>
  <si>
    <t>Esfero fabricado en bambú, cartón reciclado o plástico reutilizado, con impresión institucional y mensaje ambiental. Debe ser resistente, liviano y de escritura fluida para uso permanente en actividades del proyecto.</t>
  </si>
  <si>
    <t>Taza o Mug ecológico reutilizable:</t>
  </si>
  <si>
    <t>Mug o vaso de 500ml reutilizable elaborado en material ecológico libre de BPA, fibra de bambú o polímero reutilizable. Debe incluir tapa de seguridad, diseño portátil y personalización institucional en color verde con alusion al tema ambiental, promoviendo la reducción de plásticos de un solo uso</t>
  </si>
  <si>
    <t>https://articulo.mercadolibre.com.co/MCO-869142685-mug-vasos-de-bambu-amigable-con-el-medio-ambiente-tazas-_JM?matt_tool=19390127&amp;utm_source=google_shopping&amp;utm_medium=organic</t>
  </si>
  <si>
    <t>https://www.fundacionbioinn.com/product-page/mug-eco-fibra-de-bamb%C3%BA</t>
  </si>
  <si>
    <t>https://articulo.mercadolibre.com.co/MCO-653455448-mug-de-bambu-taza-vaso-amigable-con-el-medio-ambiente-_JM?matt_tool=19390127&amp;utm_source=google_shopping&amp;utm_medium=organic</t>
  </si>
  <si>
    <t>Mini composter portátil</t>
  </si>
  <si>
    <t>Balde reutilizado con perforaciones
Incluye guía gráfica pegada al balde
Enseña aprovechamiento real de residuos orgánicos
Tipo: Compostera doméstica portátil
Material: Polietileno de alta densidad (PEAD) o plástico reciclado resistente
Capacidad: 18 a 25 litros
Color: Preferiblemente oscuro (negro o verde) para favorecer el proceso térmico
Uso: Aprovechamiento de residuos orgánicos domiciliarios
Medida: mediano
Perforaciones laterales de 0.5 – 1 cm de diámetro
Distribución uniforme en el contenedor
Permite circulación de oxígeno (compostaje aeróbico)</t>
  </si>
  <si>
    <t>https://www.mercadolibre.com.co/compostera-urbana-mini-icompost/up/MCOU2429502977?matt_tool=19390127&amp;utm_source=google_shopping&amp;utm_medium=organic&amp;pdp_filters=item_id%3AMCO594262246&amp;from=gshop</t>
  </si>
  <si>
    <t>https://www.bioambientar.com/producto/mini-compostera-urbana/?utm_source=Google%20Shopping&amp;utm_campaign=Productos%20BioAmbientar&amp;utm_medium=cpc&amp;utm_term=3564&amp;srsltid=AfmBOorZ82I3ARBRO3fIvJc03rk0rS-muRGoXEbPEYsBWC0UR6Q3HexflQ0</t>
  </si>
  <si>
    <t>https://articulo.mercadolibre.com.co/MCO-1930907949-compostera-para-residuos-de-cocina-vermicompostera-pequena-_JM?matt_tool=19390127&amp;utm_source=google_shopping&amp;utm_medium=organic</t>
  </si>
  <si>
    <t>Bolsas de separación de residuos</t>
  </si>
  <si>
    <t xml:space="preserve">Bolsas  para separación en la fuente elaboradas en material reciclable o biodegradable, identificadas por colores según normativa nacional para facilitar la correcta clasificación de residuos.
Blanco (aprovechables) 
Paquete x 10 unidades
Tipo: Bolsas para basura
Características: Bolsa de alta calidad,
Peso: resistente a 30 kl de peso o 120 lts, Fabricadas con PEAD
Contiene Paquete x 10 und
Material: Polietileno de alta densidad
 Medidas: 70x90cm </t>
  </si>
  <si>
    <t>FDLC-LP-005-2026</t>
  </si>
  <si>
    <t xml:space="preserve">Bolsas de separación de residuos: </t>
  </si>
  <si>
    <t xml:space="preserve">Bolsas  para separación en la fuente elaboradas en material reciclable o biodegradable, identificadas por colores según normativa nacional para facilitar la correcta clasificación de residuos. Incluye bolsas de colores según normativa.
Negro (no aprovechables)
Tipo: Bolsas para basura
Características: Bolsa de alta calidad,
Peso: resistente a 30 kl de peso o 120 lts, Fabricadas con PEAD
Contiene Paquete x 10 und
Material: Polietileno de alta densidad
 Medidas: 70x90cm </t>
  </si>
  <si>
    <t xml:space="preserve">Bolsas  para separación en la fuente elaboradas en material reciclable o biodegradable, identificadas por colores según normativa nacional para facilitar la correcta clasificación de residuos. Incluye bolsas de colores según normativa, capacidad 30 litros: Verde (orgánicos) 
Tipo: Bolsas para basura
Características: Bolsa de alta calidad,
Peso: resistente a 30 kl de peso o 120 lts, Fabricadas con PEAD
Contiene Paquete x 10 und
Material: Polietileno de alta densidad
 Medidas: 70x90cm </t>
  </si>
  <si>
    <t xml:space="preserve">Bolsas para separación en la fuente elaboradas en material reciclable o biodegradable, identificadas por colores según normativa nacional para facilitar la correcta clasificación de residuos. Incluye bolsas de colores según normativa, capacidad 30 litros: Roja (peligrosos)
Tipo: Bolsas para basura
Características: Bolsa de alta calidad,
Peso: resistente a 30 kl de peso o 120 lts, Fabricadas con PEAD
Contiene Paquete x 10 und
Material: Polietileno de alta densidad
 Medidas: 70x90cm </t>
  </si>
  <si>
    <t>kit de siembra</t>
  </si>
  <si>
    <t xml:space="preserve"> 1 Matera de fibra natural de coco.
Semillas para plantar
1 Bolsa de sustrato de germinación.
Tarjeta de seguimiento para cada planta.
3 Rotuladores de madera («palitos»).
Caja del kit</t>
  </si>
  <si>
    <t>https://eco-regalos.com/Colombia/producto/kit-de-siembra-en-caja-tipo-lonchera-eco-regalos-cantidad-minima-20-unidades/?srsltid=AfmBOorpm_Q1eOltr8KVVpVkJdMbqFVt-yOAOeZjMWrt03TtasJy8RWGWoM</t>
  </si>
  <si>
    <t>https://www.bioambientar.com/producto/regalos-corporativos-sostenibles-kit-de-siembra-mi-primer-arbol/?utm_source=Google%20Shopping&amp;utm_campaign=Productos%20BioAmbientar&amp;utm_medium=cpc&amp;utm_term=2701&amp;srsltid=AfmBOopZQu5vT7NUpVEsTpP8xGxaTuOZu3X8UJAvNnxG0BIw1proNeHJui4</t>
  </si>
  <si>
    <t>https://cajadesuculentas.com/producto/kit-siembra-caja-de-suculentas/</t>
  </si>
  <si>
    <t>Planta ornamental viva (tipo “billete” o “tronquito”):</t>
  </si>
  <si>
    <t xml:space="preserve"> Planta ornamental viva de fácil mantenimiento y adaptación a interiores, entregada en matera plástica básica reutilizable. Su finalidad es promover la apropiación ambiental, el cuidado de elementos vivos y la sensibilización frente a la biodiversidad urbana y el reverdecimiento de espacios comerciales</t>
  </si>
  <si>
    <t>https://viveros-de-colombia-1.ueniweb.com/products/venta-de-plantas-para-interior/planta-de-billete-planta-del-dinero-53233067</t>
  </si>
  <si>
    <t>https://www.easy.com.co/planta-natural-de-interior-billete-p14-planticenter-1445706/p?idsku=1445706&amp;srsltid=AfmBOophDPGhXzOnsxrduE1ezoQQeS8iHIUD5DGXXCsJY6k5gyqigjbPYZM</t>
  </si>
  <si>
    <t>https://www.tuti-boutique.com/planta-billete?srsltid=AfmBOoq4Mb7p9WJ-f2EALGWNgf-ynhh9BP8MEP2RaVhsCJqfANDCLbi8nG0</t>
  </si>
  <si>
    <t>Kit de aseo para mascotas</t>
  </si>
  <si>
    <t>Estuche cargador, Lima de uñas, Tijeras, cepillo desenredante, cepillo doble de dientes, cortauña, cuenco de agua, guante quita pelo, peine en acero inoxidable</t>
  </si>
  <si>
    <t>https://www.mercadolibre.com.co/kit-completo-de-aseo-para-mascotas-gatos-y-perros/up/MCOU2411691030?pdp_filters=item_id%3AMCO1352182983&amp;from=gshop&amp;matt_tool=61518023&amp;matt_word=&amp;matt_source=google&amp;matt_campaign_id=22126928567&amp;matt_ad_group_id=171342908817&amp;matt_match_type=&amp;matt_network=g&amp;matt_device=c&amp;matt_creative=729836843017&amp;matt_keyword=&amp;matt_ad_position=&amp;matt_ad_type=pla&amp;matt_merchant_id=5301048170&amp;matt_product_id=MCOU2411691030&amp;matt_product_partition_id=2389906790156&amp;matt_target_id=aud-1917943295020:pla-2389906790156&amp;cq_src=google_ads&amp;cq_cmp=22126928567&amp;cq_net=g&amp;cq_plt=gp&amp;cq_med=pla&amp;gad_source=1&amp;gad_campaignid=22126928567&amp;gbraid=0AAAAAD1Dcoz0BaCiq5TNjKXnRtOGGheXo&amp;gclid=Cj0KCQjw_vnQBhCxARIsADcZyxIHZ2JnMUX8gUxTZhqbOtg-mcmC9RHUGq0zupXArAcLeoA7-XABdpYaAuvkEALw_wcB</t>
  </si>
  <si>
    <t>https://publicitar.com.co/tienda/variedades/mascotas/set-aseo-de-mascotas/?srsltid=AfmBOoqyqPUzxO0Z6S870aWg1YGYyK6gPXN3Vd8DE_DuUZHveYQjHFLj</t>
  </si>
  <si>
    <t>Estación de café:</t>
  </si>
  <si>
    <t>Componente 2. Huertas Urbanas: “Implementación de huertas urbanas con enfoque en plantas medicinales, como estrategia de sostenibilidad, fortalecimiento de la seguridad alimentaria, promoción del autocuidado, educación ambiental y aprovechamiento de espacios urbanos”</t>
  </si>
  <si>
    <t>Coordinador(a) general del proyecto:</t>
  </si>
  <si>
    <t>Profesional en Ingeniería Ambiental, Ingeniería Forestal, Ingeniería Agronómica, Administración Ambiental, Biología, Ecología o áreas afines, con especialización en Gerencia de Proyectos, Gestión Ambiental, Gerencia Pública o áreas afines. Deberá acreditar mínimo cinco (5) años de experiencia profesional, contados a partir de la expedición de la tarjeta profesional cuando aplique, y mínimo tres (3) años de experiencia específica en la coordinación, dirección o gerencia de proyectos ambientales, comunitarios, de participación ciudadana o de gestión territorial.</t>
  </si>
  <si>
    <t>meses</t>
  </si>
  <si>
    <t>TABLA DE HONORARIOS - SECRETARIA DISTRITAL DE GOBIERNO
Resolución No. 1124 del 11 de diciembre de 2024
Memorando No Rad. 20254000408633 "Valor de honorarios para contratos de prestación de servicios profesionales y de apoyo a la gestión
– Vigencia 2026"</t>
  </si>
  <si>
    <t xml:space="preserve">Capacitador o tallerista en huertas: </t>
  </si>
  <si>
    <t>Profesional, tecnólogo o técnico en agronomía, agroecología, agricultura urbana o áreas afines, con experiencia en formación práctica y trabajo comunitario.
Dedicación: 100%</t>
  </si>
  <si>
    <t>Capacitador o tallerista práctico</t>
  </si>
  <si>
    <t>Promotor de la iniciativa de Agricultura Urbana. Mínimo un (1) proyecto de agricultura urbana y/o conformación de huertas.
Dedicación: 100%</t>
  </si>
  <si>
    <r>
      <t>Gestor(a) territorial y logístico:</t>
    </r>
    <r>
      <rPr>
        <sz val="12"/>
        <color theme="1"/>
        <rFont val="Calibri"/>
        <family val="2"/>
        <scheme val="minor"/>
      </rPr>
      <t xml:space="preserve"> </t>
    </r>
  </si>
  <si>
    <t>Técnico, tecnólogo o bachiller con experiencia en logística, apoyo operativo, trabajo comunitario o proyectos ambientales y sociales.</t>
  </si>
  <si>
    <t>GUANTES DE JARDINERÍA</t>
  </si>
  <si>
    <t>Guantes de jardinería fabricados en material resistente y reutilizable, diseñados para actividades de siembra, manipulación de sustrato, mantenimiento de huertas urbanas y manejo básico de herramientas. Deben contar con palma reforzada, recubrimiento antideslizante y ajuste ergonómico que permita comodidad y protección durante las jornadas prácticas.</t>
  </si>
  <si>
    <t xml:space="preserve">Kit de herramientas de mano: </t>
  </si>
  <si>
    <t>Kit compuesto por palín, pala pequeña y rastrillo manual para actividades de siembra y mantenimiento de huertas urbanas. Herramientas fabricadas en acero inoxidable, acero pintado anticorrosivo o aluminio reforzado, con mango ergonómico en madera inmunizada o polímero resistente. Longitud aproximada entre 20 y 35 cm por herramienta. Aptas para manipulación de tierra, trasplante y aireación de sustrato</t>
  </si>
  <si>
    <t>https://www.viverosa.com.co/herramientas-x3-plantas-pequenas-madera-palin-rastrillo-pala?srsltid=AfmBOorNxahNvS89Ov9v5gFl6QDOVxD4qHoPaHqk05GRQOnUhvEcAFmTpls</t>
  </si>
  <si>
    <t>https://www.jordanbrans.com/producto/juego-de-3-herramientas-para-jardin-pretul/?srsltid=AfmBOooOrDANV3mAlHKmfcwY1rMaz15v5mpkt9u_QO8NTao2mizbRyR-Dl4</t>
  </si>
  <si>
    <t>https://www.mercadolibre.com.co/set-de-herramientas-de-jardineria-portatil/p/MCO2063526798</t>
  </si>
  <si>
    <t>Plántulas medicinales</t>
  </si>
  <si>
    <t>Plántulas medicinales vivas de especies aromáticas y medicinales de fácil mantenimiento, tales como hierbabuena, caléndula, ruda, toronjil o similares. Altura aproximada entre 10 y 20 cm, entregadas en bolsa de vivero o recipiente biodegradable. Plantas sanas, libres de plagas y enfermedades visibles, aptas para trasplante inmediato en huertas urbanas o materas domésticas..</t>
  </si>
  <si>
    <t xml:space="preserve">Semillas medicinales: </t>
  </si>
  <si>
    <t>Sobres de semillas medicinales y aromáticas con porcentaje de germinación superior al 80%, aptas para agricultura urbana y huertas caseras. Empaque sellado e identificado con nombre de la especie e instrucciones básicas de siembra. Variedades de fácil adaptación climática y manejo comunitario..</t>
  </si>
  <si>
    <t>EM-085-2026
OC-085-2026</t>
  </si>
  <si>
    <t xml:space="preserve">Cama para huerta casera: </t>
  </si>
  <si>
    <t>Cama modular para huerta urbana con dimensiones aproximadas de 50 cm de largo x 30 cm de ancho x 10 cm de alto, con patas de soporte de 10 cm de altura. Fabricada en madera inmunizada, plástico reciclado de alta densidad o material equivalente resistente a humedad y exposición exterior. Debe incluir estructura firme, uniones reforzadas y capacidad adecuada para contener sustrato y cultivos de ciclo corto. Debe estar cubierta con una lámina de polietileno negro impermeabilizante calibre mínimo 4 o equivalente, resistente a humedad, filtraciones y contacto permanente con sustrato orgánico. Diseñado para recubrimiento interno de camas de cultivo y protección estructural contra deterioro por agua y materia orgánica</t>
  </si>
  <si>
    <t>https://homecenter.falabella.com.co/homecenter-co/product/118853756/huerta-madera-rectangular-casera-24x35x55cm-pino/118853757</t>
  </si>
  <si>
    <t>https://www.ikea.com/co/es/p/stjaernanis-jardinera-exterior-acacia-90612029/</t>
  </si>
  <si>
    <t>Sustrato para siembra</t>
  </si>
  <si>
    <t>Sustrato orgánico para agricultura urbana compuesto por mezcla homogénea de tierra abonada, compost y materia orgánica estabilizada. Presentación aproximada de 10kg. Producto libre de residuos contaminantes, con buena capacidad de retención de humedad, aireación y aporte nutricional para cultivos ornamentales, aromáticos y medicinales. Paquete x 10kg</t>
  </si>
  <si>
    <t>unidades</t>
  </si>
  <si>
    <t xml:space="preserve">Regadera pequeña: </t>
  </si>
  <si>
    <t>Regadera portátil con capacidad aproximada entre 1 y 2 litros, fabricada en plástico resistente de alta durabilidad. Debe incluir boquilla dispersora para riego uniforme, manija ergonómica y diseño liviano para fácil manipulación durante actividades de agricultura urbana y mantenimiento de plántulas.</t>
  </si>
  <si>
    <t>Fertilizante orgánico</t>
  </si>
  <si>
    <t>Fertilizante orgánico natural tipo compost, humus o abono ecológico estabilizado, apto para agricultura urbana y huertas caseras. Presentación mínima entre 500 g y 1 kg por unidad. Producto libre de contaminantes químicos agresivos, diseñado para mejorar las propiedades físicas y nutricionales del suelo y favorecer el crecimiento vegetal sostenible</t>
  </si>
  <si>
    <t xml:space="preserve">Estación de café: </t>
  </si>
  <si>
    <t>se dispondrá de una estación de café durante cada jornada, garantizando el suministro de hasta dos (2) vasos por persona por día de actividad, incluyendo opciones como café y/o aromáticas (preferiblemente de hierbas), en condiciones adecuadas de higiene y servicio</t>
  </si>
  <si>
    <t>LP-2026-002.</t>
  </si>
  <si>
    <t>TOTAL INSUMOS KIT</t>
  </si>
  <si>
    <t>FORTALECIMIENTO HUERTA LA 15</t>
  </si>
  <si>
    <t xml:space="preserve">Guantes de trabajo </t>
  </si>
  <si>
    <t>Guantes resistentes para labores agrícolas y de huerta urbana, fabricados en carnaza, nitrilo o material sintético reforzado, aptos para manipulación de tierra, herramientas, sustratos y actividades de mantenimiento. Deben contar con palma antideslizante, costuras reforzadas y ajuste ergonómico para protección y comodidad del usuario.
2 al mes x 12 meses</t>
  </si>
  <si>
    <t xml:space="preserve">Kit de herramientas de jardinería: </t>
  </si>
  <si>
    <t>Kit básico de jardinería conformado por herramientas manuales como pala pequeña, palín, rastrillo, fabricadas en acero inoxidable o metal anticorrosivo con mangos ergonómicos. Aptas para labores de siembra, mantenimiento y manejo de huertas urbanas</t>
  </si>
  <si>
    <r>
      <rPr>
        <sz val="12"/>
        <color theme="1"/>
        <rFont val="Calibri"/>
        <family val="2"/>
        <scheme val="minor"/>
      </rPr>
      <t xml:space="preserve">Camas para huerta: </t>
    </r>
  </si>
  <si>
    <t>Estructura para huerta urbana fabricada en madera inmunizada o material equivalente resistente a humedad y exteriores. Debe incluir impermeabilización interna mediante plástico negro de alta resistencia. Dimensiones aproximadas de 4 metros de largo x 1 metro de ancho x 30 cm de alto, con patas de soporte de 50 cm de altura para facilitar manejo ergonómico y drenaje. Fabricada en madera inmunizada, plástico reciclado de alta densidad o material equivalente resistente a humedad y exposición exterior. Debe incluir estructura firme, uniones reforzadas y capacidad adecuada para contener sustrato y cultivos de ciclo corto. Debe estar cubierta con una lámina de polietileno negro impermeabilizante calibre mínimo 4 o equivalente, resistente a humedad, filtraciones y contacto permanente con sustrato orgánico. Diseñado para recubrimiento interno de camas de cultivo y protección estructural contra deterioro por agua y materia orgánica</t>
  </si>
  <si>
    <t xml:space="preserve">Sustrato para siembra: </t>
  </si>
  <si>
    <t>Mezcla orgánica para llenado de camas de cultivo, compuesta por tierra abonada, compost y materia orgánica estabilizada. Producto con buena capacidad de retención de humedad, aireación y aporte nutricional para cultivos medicinales y agrícolas urbanos. Cantidad: 20 bultos de 20 kg</t>
  </si>
  <si>
    <t xml:space="preserve">Abono / Tierra negra: </t>
  </si>
  <si>
    <t>Materia orgánica para fertilización elaborada a partir de compost, humus o tierra negra enriquecida, apta para mejorar las propiedades físicas y nutricionales del suelo en procesos de agricultura urbana. Cantidad: 10 bultos de 20 kg</t>
  </si>
  <si>
    <t>Sobres de semillas medicinales y aromáticas con porcentaje de germinación superior al 80%, incluyendo variedades como caléndula, manzanilla, hierbabuena, ruda o similares. Aptas para agricultura urbana y procesos pedagógicos comunitarios. sobre x 1gr</t>
  </si>
  <si>
    <t>sobres</t>
  </si>
  <si>
    <t>Plántulas</t>
  </si>
  <si>
    <t>Plántulas vivas listas para siembra, libres de plagas y enfermedades visibles, correspondientes a especies medicinales o aromáticas de fácil adaptación climática y mantenimiento comunitario.</t>
  </si>
  <si>
    <t xml:space="preserve">Hidrolato – Manzanilla: </t>
  </si>
  <si>
    <t>Extracto natural tipo hidrolato elaborado a partir de manzanilla, apto para control ecológico de plagas y fortalecimiento vegetal en cultivos urbanos. Presentación líquida lista para dilución y aplicación foliar. Cantidad: 1 litros</t>
  </si>
  <si>
    <t>https://agroactivocol.com/products/fungicida-organico-hidrolato-de-manzanilla?variant=45726020436099&amp;country=CO&amp;currency=COP&amp;utm_medium=product_sync&amp;utm_source=google&amp;utm_content=sag_organic&amp;utm_campaign=sag_organic&amp;srsltid=AfmBOopoRHo59pVqhqU4uzwujAf22FhhbdGdracvZJeqtwC7-4RIvlTlcXs</t>
  </si>
  <si>
    <t>https://www.mercadolibre.com.co/hidrolato-artesanal-de-manzanilla-250ml/up/MCOU3855285598</t>
  </si>
  <si>
    <t xml:space="preserve">Hidrolato – Neem: </t>
  </si>
  <si>
    <t>Producto natural elaborado a base de neem para manejo ecológico de plagas y prevención fitosanitaria en huertas urbanas. Apto para aplicación foliar y control preventivo de insectos. Cantidad: 1 litros</t>
  </si>
  <si>
    <r>
      <rPr>
        <sz val="12"/>
        <color theme="1"/>
        <rFont val="Calibri"/>
        <family val="2"/>
        <scheme val="minor"/>
      </rPr>
      <t xml:space="preserve">Hidrolato – Ruda: </t>
    </r>
  </si>
  <si>
    <t>Extracto natural tipo hidrolato elaborado a partir de ruda, utilizado para control ecológico y manejo preventivo de plagas en agricultura urbana y cultivos medicinales. Cantidad: 1 litros</t>
  </si>
  <si>
    <t>https://agroactivocol.com/products/nematicida-extracto-de-ruda?variant=45726019354755&amp;country=CO&amp;currency=COP&amp;utm_medium=product_sync&amp;utm_source=google&amp;utm_content=sag_organic&amp;utm_campaign=sag_organic&amp;srsltid=AfmBOorvl01EsY85kB-SXQiEBNK2F5pKdERl-69uh_aTSFte_-55vODT-qY</t>
  </si>
  <si>
    <t>https://www.mercadolibre.com.co/hidrolato-de-ruda-de-1l/up/MCOU4023138891#polycard_client=recommendations_vip&amp;reco_backend=ranker_compl&amp;reco_model=rk_ctr_v1_retsys_comple_tpt&amp;reco_client=vip&amp;reco_item_pos=1&amp;reco_backend_type=low_level&amp;reco_id=8cf3a80c-88be-4a43-9f21-5e963e5ead0f&amp;wid=MCO4017177520&amp;sid=recos</t>
  </si>
  <si>
    <r>
      <rPr>
        <sz val="12"/>
        <color theme="1"/>
        <rFont val="Calibri"/>
        <family val="2"/>
        <scheme val="minor"/>
      </rPr>
      <t xml:space="preserve">Jabón potásico: </t>
    </r>
  </si>
  <si>
    <t>Producto biodegradable para manejo ecológico de plagas en cultivos urbanos, elaborado a base de sales potásicas. Apto para control de insectos blandos y limpieza foliar en agricultura urbana. Cantidad: 2 litros</t>
  </si>
  <si>
    <t>https://www.mercadolibre.com.co/jabon-potasico-jneem-aceite-de-neem-organico-1-l/p/MCO2069125546?pdp_filters=item_id%3AMCO2955198360&amp;from=gshop&amp;matt_tool=54388304&amp;matt_word=&amp;matt_source=google&amp;matt_campaign_id=22126928555&amp;matt_ad_group_id=171342892977&amp;matt_match_type=&amp;matt_network=g&amp;matt_device=c&amp;matt_creative=729836841976&amp;matt_keyword=&amp;matt_ad_position=&amp;matt_ad_type=pla&amp;matt_merchant_id=735129189&amp;matt_product_id=MCO2069125546-product&amp;matt_product_partition_id=2388008963226&amp;matt_target_id=aud-2483636939670:pla-2388008963226&amp;cq_src=google_ads&amp;cq_cmp=22126928555&amp;cq_net=g&amp;cq_plt=gp&amp;cq_med=pla&amp;gad_source=4&amp;gad_campaignid=22126928555&amp;gbraid=0AAAAAD1DcoyipHhCCQQcgihn0lFURkSpZ&amp;gclid=Cj0KCQjw2_TQBhCnARIsAF3-Xhw3L-SQM7vr-bPsabFsnqfjlCQMG5dJhMTjYv9iaoSjn0Npq0dC4EkaAiRDEALw_wcB</t>
  </si>
  <si>
    <t>https://www.mercadolibre.com.co/jabon-potasico-combate-pulgon-mosca-blanca-hongos-1-lt/up/MCOU3866244473?pdp_filters=item_id%3AMCO3793586824&amp;from=gshop&amp;matt_tool=54388304&amp;matt_word=&amp;matt_source=google&amp;matt_campaign_id=22126928555&amp;matt_ad_group_id=171342892977&amp;matt_match_type=&amp;matt_network=g&amp;matt_device=c&amp;matt_creative=729836841976&amp;matt_keyword=&amp;matt_ad_position=&amp;matt_ad_type=pla&amp;matt_merchant_id=214831262&amp;matt_product_id=MCOU3866244473&amp;matt_product_partition_id=2388008963226&amp;matt_target_id=aud-2483636939670:pla-2388008963226&amp;cq_src=google_ads&amp;cq_cmp=22126928555&amp;cq_net=g&amp;cq_plt=gp&amp;cq_med=pla&amp;gad_source=4&amp;gad_campaignid=22126928555&amp;gbraid=0AAAAAD1DcoyipHhCCQQcgihn0lFURkSpZ&amp;gclid=Cj0KCQjw2_TQBhCnARIsAF3-XhzueOHYkZLuYHqBp409r9wGNAcjh0OE_ZuYKvhJHwomo2StKaex52gaAnbPEALw_wcB</t>
  </si>
  <si>
    <t>https://www.mercadolibre.com.co/jabon-potasico-1000ml/up/MCOU2432057619?pdp_filters=item_id%3AMCO871582113&amp;from=gshop&amp;matt_tool=54388304&amp;matt_word=&amp;matt_source=google&amp;matt_campaign_id=22126928555&amp;matt_ad_group_id=171342893017&amp;matt_match_type=&amp;matt_network=g&amp;matt_device=c&amp;matt_creative=729836841979&amp;matt_keyword=&amp;matt_ad_position=&amp;matt_ad_type=pla&amp;matt_merchant_id=238093894&amp;matt_product_id=MCOU2432057619&amp;matt_product_partition_id=2388008963266&amp;matt_target_id=aud-2483636939670:pla-2388008963266&amp;cq_src=google_ads&amp;cq_cmp=22126928555&amp;cq_net=g&amp;cq_plt=gp&amp;cq_med=pla&amp;gad_source=4&amp;gad_campaignid=22126928555&amp;gbraid=0AAAAAD1DcoyipHhCCQQcgihn0lFURkSpZ&amp;gclid=Cj0KCQjw2_TQBhCnARIsAF3-XhyBhHmD7NqNSJO9OUGfTBBlz9fP2gE79hWl8JiADiyPSQp8PMs3XHkaAiQ2EALw_wcB</t>
  </si>
  <si>
    <t xml:space="preserve">Humus líquido de lombriz: </t>
  </si>
  <si>
    <t>Fertilizante orgánico líquido derivado de lombricultura, rico en nutrientes y microorganismos benéficos. Apto para aplicación foliar o radicular en huertas urbanas y cultivos medicinales. Cantidad: 1 litros</t>
  </si>
  <si>
    <t xml:space="preserve">Grapas: </t>
  </si>
  <si>
    <t>Grapas metálicas galvanizadas para fijación de malla y estructuras livianas en madera o metal. Resistentes a humedad y uso exterior. Caja de 1kg</t>
  </si>
  <si>
    <t>cajas</t>
  </si>
  <si>
    <t>https://agrofacil.co/products/grapa-galvanizada-plana-caja-x-1kg?srsltid=AfmBOooB7EK63pQ4UBy-A0WeQmi-9frZrlmhNQs7ut7cEbiHqBYgpLFG</t>
  </si>
  <si>
    <t>https://www.homecenter.com.co/homecenter-co/product/514289/grapa-cerca-1-1-4-x-9-1000-g/514289/</t>
  </si>
  <si>
    <t>https://www.ferragro.com/products/grapa-1-x-9-x-kilos-1000-gr-puma?variant=43872041435331&amp;country=CO&amp;currency=COP&amp;utm_medium=product_sync&amp;utm_source=google&amp;utm_content=sag_organic&amp;utm_campaign=sag_organic&amp;srsltid=AfmBOopRETIySrHPBP8V4pMSMvx3bosQo3JWtbNSJHxDJTrEMnSirs0Tkn4</t>
  </si>
  <si>
    <r>
      <rPr>
        <sz val="12"/>
        <color rgb="FF000000"/>
        <rFont val="Calibri"/>
        <family val="2"/>
        <scheme val="minor"/>
      </rPr>
      <t xml:space="preserve">Cemento: </t>
    </r>
  </si>
  <si>
    <t>Cemento gris para adecuaciones estructurales menores, fijación de postes y soporte de estructuras de huerta urbana. Material apto para exteriores y trabajos comunitarios básicos. Cantidad: 2 bultos de 25kg</t>
  </si>
  <si>
    <t>bultos</t>
  </si>
  <si>
    <t>https://www.homecenter.com.co/homecenter-co/product/46902/cemento-argos-gris-25kg/46902/</t>
  </si>
  <si>
    <t>https://mitiendacoval.com/cemento-r1758/cemento-boyaca-super-fuerte-25-kg-holcim?srsltid=AfmBOoptYZBH7PU5Jrmh2i00DeUrEZJF-7JclgmffjRtgens9T3aIQREGCI</t>
  </si>
  <si>
    <t>https://www.metropoliscenter.com.co/p/cemento-gris-x-25-kg-1~2-bolsa-argos/?srsltid=AfmBOopzJ2U_eigGpuc4y0rLxnVyACr5boo_OSFyvFlNssUCJe9y27szgcE</t>
  </si>
  <si>
    <r>
      <rPr>
        <sz val="12"/>
        <color rgb="FF000000"/>
        <rFont val="Calibri"/>
        <family val="2"/>
        <scheme val="minor"/>
      </rPr>
      <t xml:space="preserve">Gravilla: </t>
    </r>
  </si>
  <si>
    <t>Material granular para adecuaciones menores, drenajes y bases estructurales en huertas urbanas y cerramientos comunitarios. Cantidad: 2 bultos x 25kg</t>
  </si>
  <si>
    <t>https://laleneria.com/grava-bulto-25-kg/?srsltid=AfmBOoqM1A-qf7uPIoBPyHSlhQSsgKoAm2xonseodvt39HOOdV9hzIjgcx0</t>
  </si>
  <si>
    <t>https://www.geominerales.com.co/productos/grava-de-rio-multiusos-para-jardines-drenaje-costruccion/?variant=1284541982&amp;pf=mc&amp;srsltid=AfmBOoqB7p10aC3EbM_E3EaVmFHN_Z_AFA3SYUzrwK4wcFpkQsX2NDXQ-KE</t>
  </si>
  <si>
    <t>Palos o listones de madera</t>
  </si>
  <si>
    <t>en madera inmunizada o material equivalente resistente a exteriores, destinados a soporte y fabricación de puerta de acceso para cerramiento de huerta. 3mts de alto x 4,5cm de grosor.</t>
  </si>
  <si>
    <r>
      <rPr>
        <sz val="12"/>
        <color rgb="FF000000"/>
        <rFont val="Calibri"/>
        <family val="2"/>
        <scheme val="minor"/>
      </rPr>
      <t xml:space="preserve">Kit EPP (Huertero): </t>
    </r>
  </si>
  <si>
    <t>Kit de elementos de protección personal conformado por overol, botas impermeables y gafas de seguridad, diseñado para labores agrícolas y mantenimiento de huertas urbanas. Materiales resistentes, cómodos y aptos para trabajo exterior.</t>
  </si>
  <si>
    <t>Overol</t>
  </si>
  <si>
    <t>https://agrofarbef.com/producto/overol-braga-seguridad-trabajo-industrial-drill/?attribute_pa_talla=l&amp;srsltid=AfmBOoppicIhAOIrTv8wjxzHKm9PAtiDbqTySBXDMluh73_3epuHMyjdA_A</t>
  </si>
  <si>
    <t>https://www.tierragro.com/products/overol-platina?variant=46319459369185&amp;country=CO&amp;currency=COP&amp;utm_medium=product_sync&amp;utm_source=google&amp;utm_content=sag_organic&amp;utm_campaign=sag_organic&amp;srsltid=AfmBOoq5mxGgI6gOXZxzi45J2y9JBfx2ts7CY9iibLbfKxL1Gubw5nWfrIg</t>
  </si>
  <si>
    <t>Botas de seguridad</t>
  </si>
  <si>
    <t>https://calzadokondor.com.co/products/bota-mundial-seguridad-tridensidad?variant=49004780486932&amp;country=CO&amp;currency=COP&amp;utm_medium=product_sync&amp;utm_source=google&amp;utm_content=sag_organic&amp;utm_campaign=sag_organic&amp;gad_source=4&amp;gad_campaignid=21276827962&amp;gbraid=0AAAAACcICa-R5VHy-ViGcDAXMw4hA3w05&amp;gclid=Cj0KCQjw_vnQBhCxARIsADcZyxLqaWMQU5doMq9fshxtqRMyoPOIR902Rt7Ug-JNKgYjoBhHRSbElioaAtdPEALw_wcB</t>
  </si>
  <si>
    <t>https://croydon.com.co/products/botas-seguridad-falkor-negro-croydon-para-hombre?variant=51301529616704&amp;country=CO&amp;currency=COP&amp;utm_medium=product_sync&amp;utm_source=google&amp;utm_content=sag_organic&amp;utm_campaign=sag_organic&amp;srsltid=AfmBOop2K5zphk-JnjSZRsPgLDGV5D1mi0EWq052aiJ2g9sSs9QFUk47fhM</t>
  </si>
  <si>
    <t>https://articulo.mercadolibre.com.co/MCO-617308287-bota-con-puntera-seguridad-liviana-gm-dielectrica-injectada-_JM?matt_tool=73073070&amp;matt_word=&amp;matt_source=google&amp;matt_campaign_id=22126928591&amp;matt_ad_group_id=171342926097&amp;matt_match_type=&amp;matt_network=g&amp;matt_device=c&amp;matt_creative=729836844364&amp;matt_keyword=&amp;matt_ad_position=&amp;matt_ad_type=pla&amp;matt_merchant_id=149383862&amp;matt_product_id=MCO617308287-82057607673&amp;matt_product_partition_id=2389905379916&amp;matt_target_id=aud-2483636939670:pla-2389905379916&amp;cq_src=google_ads&amp;cq_cmp=22126928591&amp;cq_net=g&amp;cq_plt=gp&amp;cq_med=pla&amp;gad_source=1&amp;gad_campaignid=22126928591&amp;gbraid=0AAAAAD1Dcoza07WjV0faw54GUVEYAKu5L&amp;gclid=Cj0KCQjw_vnQBhCxARIsADcZyxIRA3065XObvno7WGArffJft5gNrSpss5cDo5Nz7V0gC1Za75QoAUMaAh5CEALw_wcB</t>
  </si>
  <si>
    <t>https://www.homecenter.com.co/homecenter-co/product/136996/gafa-lente-claro-nitro-ii/136996/</t>
  </si>
  <si>
    <t>https://soefecepp.com/gafas-de-seguridad/gafa-de-seguridad-en-policarbonato-road/?gad_source=4&amp;gad_campaignid=20360541570&amp;gbraid=0AAAAACc6LuQlSINX6UcHxA2UEIQHWV5TN&amp;gclid=Cj0KCQjw_vnQBhCxARIsADcZyxJ-ooBgmCusbN1ty4G4dlcUNLl3gNwpuhiXu-YmDD1bBWVoAdLdGw8aAlXCEALw_wcB</t>
  </si>
  <si>
    <t>https://www.mercadolibre.com.co/gafa-industrial-tipo-norton-transparente/up/MCOU3247211446?pdp_filters=item_id%3AMCO2906475180&amp;from=gshop&amp;matt_tool=96484171&amp;matt_word=&amp;matt_source=google&amp;matt_campaign_id=22126928537&amp;matt_ad_group_id=189737350525&amp;matt_match_type=&amp;matt_network=g&amp;matt_device=c&amp;matt_creative=791890234062&amp;matt_keyword=&amp;matt_ad_position=&amp;matt_ad_type=pla&amp;matt_merchant_id=5388146008&amp;matt_product_id=MCOU3247211446&amp;matt_product_partition_id=2453728249569&amp;matt_target_id=aud-2198853242563:pla-2453728249569&amp;cq_src=google_ads&amp;cq_cmp=22126928537&amp;cq_net=g&amp;cq_plt=gp&amp;cq_med=pla&amp;gad_source=4&amp;gad_campaignid=22126928537&amp;gbraid=0AAAAAD1DcowZStrcvTrZ5S2CHxxZb-liH&amp;gclid=Cj0KCQjw_vnQBhCxARIsADcZyxKOHf0RuQzo4MQK1udWpcCVXVuC5KIC8voucawZUI4hcH4BkyPV5O4aArVcEALw_wcB</t>
  </si>
  <si>
    <t xml:space="preserve">Tijeras de jardinería: </t>
  </si>
  <si>
    <t>Tijeras manuales de poda fabricadas en acero inoxidable o acero templado con mango ergonómico antideslizante. Aptas para corte y mantenimiento de plantas ornamentales, medicinales y agrícolas.</t>
  </si>
  <si>
    <t>Sistema de recolección de aguas lluvias</t>
  </si>
  <si>
    <t>1. Excavación manual y construcción de 03 dados de concreto para anclaje y estabilización de tubería del sistema de riego de huerta urbana de 155 m², incluye replanteo, corte y nivelación del terreno, retiro y disposición final de material sobrante, suministro, formaleta, vaciado y fraguado de concreto para dados de 10x10 cm, con aseguramiento y fijación de la tubería según condiciones técnicas requeridas para garantizar estabilidad y resistencia estructural.</t>
  </si>
  <si>
    <t>INSTITUCION EDUCATIVA DISTRITAL CEDID SAN PABLO BOSA
Número del proceso: 18/2026	 
Título: SISTEMA DE RECOLECCION DE AGUAS LLUVIAS</t>
  </si>
  <si>
    <t>. Suministro, fabricación e instalación de estructura metálica para soporte de dos (2) tanques de almacenamiento de agua de 250 litros cada uno, elaborada en tubo estructural de 10x10 cm calibre 16. La estructura estará conformada por 03 tubos principales con altura aproximada de 1.50 m y dimensiones generales de 1.50 m x 1.50 m. Incluye suministro e instalación de platinas metálicas ancladas a dados de concreto, refuerzo mediante ángulo metálico de 1 1/2”, soportes intermedios de rigidización, cortes, soldadura, nivelación, alineación, anclajes, aplicación de anticorrosivo y acabado final, garantizando estabilidad, resistencia y adecuada capacidad de carga para la instalación y soporte seguro de los tanques.</t>
  </si>
  <si>
    <t>3. Suministro e instalación de dos (2) tanques de almacenamiento de agua con capacidad individual de 250 litros, para abastecimiento del sistema de riego de huerta urbana de 155 m². Incluye transporte, ubicación, nivelación, fijación sobre estructura metálica, conexión hidráulica básica para funcionamiento, accesorios menores de instalación, pruebas de estabilidad y correcto funcionamiento, garantizando adecuada operación y seguridad del sistema instalado.</t>
  </si>
  <si>
    <t>4. Adecuación e instalación de sistema de conducción y distribución de agua para huerta urbana de 155 m² con 10 camas de siembra, incluye corte y adecuación de tubería de 4” en bajante de aguas lluvias para recolección y conducción hacia los tanques de almacenamiento, empalmes, aseguramiento y direccionamiento hidráulico para correcto llenado de los tanques. Incluye suministro e instalación de manguera para riego de aproximadamente 30 metros con accesorios y conexiones necesarias para su adecuado funcionamiento y aprovechamiento del sistema de captación de aguas lluvias, con distribución hacia las 10 camas de siembra.</t>
  </si>
  <si>
    <r>
      <rPr>
        <sz val="12"/>
        <color rgb="FF000000"/>
        <rFont val="Calibri"/>
        <family val="2"/>
        <scheme val="minor"/>
      </rPr>
      <t xml:space="preserve">Reflector solar LED para exteriores: </t>
    </r>
  </si>
  <si>
    <t>Luminaria de mínimo 100W de potencia, con tecnología LED de alta eficiencia, protección mínima IP65 contra agua y polvo, luz blanca fría de aproximadamente 6500K, panel solar fotovoltaico independiente y batería recargable integrada. El reflector deberá permitir funcionamiento autónomo sin conexión a red eléctrica, incluir soporte de fijación y accesorios de instalación, y garantizar adecuada iluminación para las actividades de la huerta comunitaria en horario nocturno. El operador deberá realizar la instalación completa, incluyendo montaje, fijación, orientación del panel solar y pruebas de funcionamiento, garantizando su correcta operación</t>
  </si>
  <si>
    <t>https://www.homecenter.com.co/homecenter-co/product/346129/reflector-led-100w-luz-fria-10500-lumenes-ip65-sylvania/346129/?kid=shopp_goosho_1430598&amp;shop=1&amp;gad_source=4&amp;gad_campaignid=22296499605&amp;gbraid=0AAAAADt6wnqsK7wCgnZK2JJLwZi5F_S-h&amp;gclid=Cj0KCQjw_vnQBhCxARIsADcZyxJH72g8i7fjvYrdM8zYJiDFEbeHiGNNsfOCmbIqZRS7WrWVz98eTjYaAvgpEALw_wcB</t>
  </si>
  <si>
    <t>https://www.mercadolibre.com.co/reflector-solar-exterior-100w-panel-luz-led-blanca-control/up/MCOU2536575515?pdp_filters=item_id%3AMCO2445261804&amp;from=gshop&amp;matt_tool=22943444&amp;matt_word=&amp;matt_source=google&amp;matt_campaign_id=22126928540&amp;matt_ad_group_id=171342871657&amp;matt_match_type=&amp;matt_network=g&amp;matt_device=c&amp;matt_creative=729836840338&amp;matt_keyword=&amp;matt_ad_position=&amp;matt_ad_type=pla&amp;matt_merchant_id=5363298600&amp;matt_product_id=MCOU2536575515&amp;matt_product_partition_id=2388696182102&amp;matt_target_id=aud-1918885411162:pla-2388696182102&amp;cq_src=google_ads&amp;cq_cmp=22126928540&amp;cq_net=g&amp;cq_plt=gp&amp;cq_med=pla&amp;gad_source=4&amp;gad_campaignid=22126928540&amp;gbraid=0AAAAAD1DcoxyQj3iJDKVIu6hVPKHYGLJ6&amp;gclid=Cj0KCQjw_vnQBhCxARIsADcZyxJAz03r497Y6xbdjVLhS-si7iFMwjsOffuda1fCcJ0C47PualBnrZUaAs4aEALw_wcB</t>
  </si>
  <si>
    <t>https://www.mercadolibre.com.co/reflector-solar-led-100w-cclamp-recargable-ip67-con-panel-y-control-remoto/p/MCO29064533?pdp_filters=item_id%3AMCO1937498809&amp;from=gshop&amp;matt_tool=22943444&amp;matt_word=&amp;matt_source=google&amp;matt_campaign_id=22126928540&amp;matt_ad_group_id=171342871617&amp;matt_match_type=&amp;matt_network=g&amp;matt_device=c&amp;matt_creative=729836840335&amp;matt_keyword=&amp;matt_ad_position=&amp;matt_ad_type=pla&amp;matt_merchant_id=735129189&amp;matt_product_id=MCO29064533-product&amp;matt_product_partition_id=2393412341412&amp;matt_target_id=aud-1918885411162:pla-2393412341412&amp;cq_src=google_ads&amp;cq_cmp=22126928540&amp;cq_net=g&amp;cq_plt=gp&amp;cq_med=pla&amp;gad_source=4&amp;gad_campaignid=22126928540&amp;gbraid=0AAAAAD1DcoxyQj3iJDKVIu6hVPKHYGLJ6&amp;gclid=Cj0KCQjw_vnQBhCxARIsADcZyxJY8O24rmmQY0gzwDpu3bSohhLOd4Z-llVsbvULQFvgn47XhamdqXsaAkm8EALw_wcB</t>
  </si>
  <si>
    <t>TOTAL FORTALECIMIENTO</t>
  </si>
  <si>
    <t>Componente 3. Separación en la Fuente: Fortalecer la cultura ambiental, la participación comunitaria y las capacidades ciudadanas en la localidad de Antonio Nariño mediante la implementación de procesos de educación ambiental, separación en la fuente, reciclaje y aprovechamiento de residuos orgánicos, articulados con estrategias de limpieza comunitaria, puntos ecológicos, compostaje y apropiación del espacio público, contribuyendo a la reducción de residuos dispuestos inadecuadamente, el mejoramiento del entorno urbano y la sostenibilidad ambiental de la localidad</t>
  </si>
  <si>
    <t xml:space="preserve">Capacitador o tallerista en separación en la fuente y reciclaje: </t>
  </si>
  <si>
    <t>Profesional, tecnólogo o técnico ambiental o áreas afines, con experiencia en gestión integral de residuos sólidos y reciclaje</t>
  </si>
  <si>
    <t>mees</t>
  </si>
  <si>
    <t>TABLA DE HONORARIOS - SECRETARIA DISTRITAL DE GOBIERNO - Resolución No. 1124 del 11 de diciembre de 2024, memorando No Rad. 20254000408633</t>
  </si>
  <si>
    <t xml:space="preserve">Gestor(a) territorial y logístico: </t>
  </si>
  <si>
    <t xml:space="preserve">Compostera: </t>
  </si>
  <si>
    <r>
      <t xml:space="preserve">
- </t>
    </r>
    <r>
      <rPr>
        <sz val="12"/>
        <color theme="1"/>
        <rFont val="Arial"/>
        <family val="2"/>
      </rPr>
      <t xml:space="preserve">Especificaciones técnicas mínimas: Compostera para excretas caninas de uso exterior. 
o Material en polietileno de alta densidad (HDPE) o equivalente resistente a intemperie. 
o Protección UV y acabado anticorrosivo. 
o Sistema de apertura mediante polea o mecanismo manual de elevación. 
o Sistema de ventilación lateral o superior para compostaje aeróbico. 
o Compartimiento inferior para extracción de material compostado. 
o Tapa superior con cierre de seguridad. 
o Estructura resistente a humedad, lluvia, radiación solar e impactos. 
o Color verde o institucional con señalización ambiental. 
o Capacidad aproximada entre 120 y 150 litros. 
o Altura aproximada entre 100 y 120 cm. 
o Sistema de anclaje metálico para fijación en concreto. 
o Uso apto para parques y espacio público. 
o Insumos y elementos requeridos
El operador deberá suministrar e instalar como mínimo los siguientes elementos:
- 1 compostera para excretas caninas. 
- 1 sistema de polea o mecanismo de apertura. 
- 1 base metálica de soporte. 
- Pernos y anclajes galvanizados. 
- Concreto para cimentación y fijación. 
- Material estructurante inicial para compostaje. 
- Señalización pedagógica instalada. 
- Tornillería y accesorios de fijación. 
- Elementos de protección y seguridad para instalación. 
- Herramientas y equipos necesarios para montaje. 
- Mano de obra calificada para instalación y puesta en funcionamiento. </t>
    </r>
  </si>
  <si>
    <t>https://www.homecenter.com.co/homecenter-co/product/771628/compostera-giratoria-fdw-de-163-litros-con-doble-camara-y-facil-montaje/771628/</t>
  </si>
  <si>
    <t>https://homecenter.falabella.com.co/homecenter-co/product/146747571/Compostera-Giratoria-Doble-de-163-Litros-con-Puerta-Corrediza-para-Jardin/146747573</t>
  </si>
  <si>
    <t xml:space="preserve">Cartilla de educación ambiental: </t>
  </si>
  <si>
    <r>
      <t xml:space="preserve">Guía pedagógica práctica dirigida a comerciantes y comunidad, enfocada en fortalecer la cultura ambiental, la separación en la fuente y el aprovechamiento adecuado de residuos sólidos. Elaborada en papel reciclado, con diseño institucional en color verde, ilustraciones ambientales y contenido de fácil comprensión.
</t>
    </r>
    <r>
      <rPr>
        <b/>
        <sz val="12"/>
        <color theme="1"/>
        <rFont val="Calibri"/>
        <family val="2"/>
        <scheme val="minor"/>
      </rPr>
      <t xml:space="preserve">Contenido: </t>
    </r>
    <r>
      <rPr>
        <sz val="12"/>
        <color theme="1"/>
        <rFont val="Calibri"/>
        <family val="2"/>
        <scheme val="minor"/>
      </rPr>
      <t xml:space="preserve">
- Separación en la fuente y clasificación de residuos.
- Manejo adecuado de residuos textiles.
- Reciclaje y economía circular.
- Uso de puntos ecológicos y estaciones de separación.
- Compostaje y aprovechamiento de residuos orgánicos.
- Tenencia responsable de mascotas y manejo de excretas.
- Ahorro y uso eficiente del agua.
- Buenas prácticas ambientales para hogares y establecimientos comerciales.
</t>
    </r>
    <r>
      <rPr>
        <b/>
        <sz val="12"/>
        <color theme="1"/>
        <rFont val="Calibri"/>
        <family val="2"/>
        <scheme val="minor"/>
      </rPr>
      <t xml:space="preserve">Especificaciones técnicas mínimas
</t>
    </r>
    <r>
      <rPr>
        <sz val="12"/>
        <color theme="1"/>
        <rFont val="Calibri"/>
        <family val="2"/>
        <scheme val="minor"/>
      </rPr>
      <t>- Papel reciclado o ecológico.
- Tamaño media carta o A5.
- Impresión full color.
- Diagramación institucional y pedagógica.
- Entre 12 y 16 páginas.
- Logos institucionales y del proyecto.</t>
    </r>
  </si>
  <si>
    <t xml:space="preserve">Agenda ecológica: </t>
  </si>
  <si>
    <t>Agenda elaborada en papel reciclado, tamaño media carta o A5, con contenido ambiental pedagógico, diseño moderno y personalización institucional.</t>
  </si>
  <si>
    <t>Recogedor de excremento para mascotas</t>
  </si>
  <si>
    <t>Herramienta portátil tipo pinza, fabricada en plástico resistente de alta durabilidad, diseñada para la recolección higiénica de excrementos de mascotas sin contacto directo. Cuenta con mecanismo de apertura y cierre mediante gatillo, compatible con bolsas recolectoras, de fácil manipulación, liviana y reutilizable, adecuada para promover la tenencia responsable de animales de compañía y la adecuada disposición de los residuos sólidos en el espacio público.</t>
  </si>
  <si>
    <t>Unidad</t>
  </si>
  <si>
    <t>https://www.mercadolibre.com.co/matchi-recogedor-de-popo-heces-de-silicon-portatil-chico-color-azul/p/MCO26344199#polycard_client=search-desktop&amp;be_origin=backend&amp;overlay_label=not_apply&amp;search_layout=grid&amp;position=12&amp;type=product&amp;tracking_id=f927e477-a36f-43fe-8f2f-4919283efb6b&amp;wid=MCO2880628444&amp;sid=search</t>
  </si>
  <si>
    <t>https://www.mercadolibre.com.co/recogedor-popo-mascota-perro-plegable-portatil-incluye-bolsa/up/MCOU3545119951?pdp_filters=item_id:MCO1724305553#polycard_client=recommendations_pdp-pads-up&amp;reco_backend=recomm_platform_base_pads_ron_MERGE&amp;reco_model=search_recos_backend_merge&amp;reco_client=pdp-pads-up&amp;reco_item_pos=0&amp;reco_backend_type=low_level&amp;reco_id=921697f1-71de-4cd5-a040-5809adb89e18&amp;wid=MCO1724305553&amp;sid=recos&amp;is_advertising=true&amp;ad_domain=PDPDESKTOP_UP&amp;ad_position=1&amp;ad_click_id=YmZiZThlZmQtZWVkZi00ZTkzLWFhNWMtOTBmNjk0YTZlYTU2</t>
  </si>
  <si>
    <t>https://www.mercadolibre.com.co/recogedor-de-excremento-pala-recogedora-de-popo-2-en-1/up/MCOU3545150995?pdp_filters=item_id:MCO1724254175#polycard_client=recommendations_vip-pads-up&amp;reco_backend=recomm_platform_base_pads_ron_marketplace&amp;reco_model=fallback_productos-promocionados&amp;reco_client=vip-pads-up&amp;reco_item_pos=0&amp;reco_backend_type=low_level&amp;reco_id=29289061-5312-4761-8e95-5506e1ee8729&amp;wid=MCO1724254175&amp;sid=recos&amp;is_advertising=true&amp;ad_domain=VIPDESKTOP_UP&amp;ad_position=1&amp;ad_click_id=MjFjZWNlMzktNzAyZC00OGY2LWIyMGItMDVjODEwZDQ3ZmMy</t>
  </si>
  <si>
    <t xml:space="preserve">Esfero ecológico institucional: </t>
  </si>
  <si>
    <t>Botilito metalico</t>
  </si>
  <si>
    <t>Botilito metálico 600 ml
Metálico, en Aluminio. Con tapa rosca. No apto para bebidas calientes.
Medidas: 24 cm x 6.5 diámetro
Marca: 5 cm / Tampografía, producto con tratamiento/ Láser (Líquido Oxidante en silver)</t>
  </si>
  <si>
    <t>Estación de café</t>
  </si>
  <si>
    <t>Se dispondrá de una estación de café durante cada jornada, garantizando el suministro de hasta dos (2) vasos por persona por día de actividad, incluyendo opciones como café y/o aromáticas (preferiblemente de hierbas), en condiciones adecuadas de higiene y servicio</t>
  </si>
  <si>
    <t>TOTAL</t>
  </si>
  <si>
    <t>Valor unitarios sin IVA 2025</t>
  </si>
  <si>
    <t>Valor unitarios con IVA 2025</t>
  </si>
  <si>
    <t>Valor unitarios sin IVA 2026</t>
  </si>
  <si>
    <t>Valor Unitario Precio 2026</t>
  </si>
  <si>
    <t>Componente 4. Arbolado Urbano: Mantenimiento fitosanitario de individuos arbóreo a monto agotable, con el fin de mejorar sus condiciones de salud, estabilidad y funcionalidad ecológica dentro de la estructura verde de la localidad.</t>
  </si>
  <si>
    <t>Profesional ambiental líder técnico:</t>
  </si>
  <si>
    <t xml:space="preserve"> Profesional en ingeniería ambiental, preferiblemente en ingeniería forestal, administración ambiental, agronomía o áreas afines, con experiencia en ejecución de proyectos relacionados con mantenimiento de arbolado urbano.</t>
  </si>
  <si>
    <t>Técnico, tecnólogo o bachiller con experiencia en logística, apoyo operativo, trabajo comunitario o proyectos ambientales y sociales.
2 gestores</t>
  </si>
  <si>
    <t>Poda de mantenimiento</t>
  </si>
  <si>
    <t>La poda de arbolado joven (Categoría II (5,1 a 10M)), deberá ejecutarse bajo criterios técnicos de arboricultura urbana, definiendo previamente el tipo de intervención requerida (formación, limpieza o saneamiento). Los cortes deberán realizarse con herramientas adecuadas, limpias y desinfectadas, garantizando cortes precisos sin generar desgarres y respetando el cuello de la rama. Se deberá evitar la remoción excesiva de la copa, de acuerdo con los lineamientos técnicos vigentes, y asegurar el área de trabajo mediante señalización y control para prevenir riesgos a peatones, infraestructura y operarios.</t>
  </si>
  <si>
    <t>MP-CA-012-2025
COMPARATIVO COTIZACIONES- PRESUPUESTO OFICIAL</t>
  </si>
  <si>
    <t>Plateo:</t>
  </si>
  <si>
    <t>El plateo consistirá en la limpieza y adecuación del área circundante al árbol, mediante el retiro de maleza, residuos sólidos y cualquier elemento que limite su adecuado desarrollo. Posteriormente, se deberá conformar o mantener el alcorque, garantizando condiciones que favorezcan la infiltración de agua, la aireación del suelo y la protección del sistema radicular, evitando la compactación del terreno</t>
  </si>
  <si>
    <t>litros</t>
  </si>
  <si>
    <t>Riego arbolado</t>
  </si>
  <si>
    <t>Riego: Incluye proporción de 20L de agua/arbol a todo costo (herramientas, mano de obra,
equipo de protección, transporte etc)</t>
  </si>
  <si>
    <t xml:space="preserve">Fertilización y mejoramiento del suelo: </t>
  </si>
  <si>
    <t>Esta actividad se ejecutará con base en el diagnóstico técnico del individuo arbóreo, mediante la aplicación de abonos orgánicos y/o fertilizantes que contribuyan al mejoramiento de las condiciones nutricionales del suelo. Se deberá realizar la incorporación de materia orgánica de manera uniforme en el área del alcorque, asegurando su adecuada integración al suelo sin generar afectaciones a las raíces, y garantizando el uso de insumos que cumplan con las especificaciones técnicas y ambientales.</t>
  </si>
  <si>
    <t>Adición de sustrato</t>
  </si>
  <si>
    <t>Adición sustrato: Añadir en el plato por cada individuo con 10cm de espesor de sustrato
(tierra negra abonada) que incluya cascarilla de arróz como retenedor de humedad a todo
costo (herramientas, mano de obra, equipo de protección, transporte etc)</t>
  </si>
  <si>
    <t>Deshierbe y rebordeo</t>
  </si>
  <si>
    <t>Deshierbe y Rebordeo: Definición del área del jardín, incluye establecimiento de guías,
eliminación de cesped, maleza, retiro manual y/o con herramienta pequeña, a todo costo
(herramientas, guías, mano de obra, equipo de proyección, transporte, etc)</t>
  </si>
  <si>
    <t xml:space="preserve">Tutorado y ajuste de soportes: </t>
  </si>
  <si>
    <t>El tutorado se realizará en aquellos individuos que presenten inestabilidad o que se encuentren en etapa de crecimiento, mediante la instalación o ajuste de soportes que garanticen su adecuado desarrollo estructural. Se deberá verificar que los amarres no generen daños al tronco ni restrinjan su crecimiento, asegurando una correcta fijación que permita el movimiento natural del árbol sin comprometer su estabilidad.</t>
  </si>
  <si>
    <t>Manejo fitosanitario y nutricional</t>
  </si>
  <si>
    <t>Manejo fitosanitario y nutricional: Acciones de control por daños de plagas y/o
enfermedades y/o deficiencias nutricionales, a todo costo (equipos de bombeo,
herramientas, productos orgánico y/o amigables con el ambiente, mano de obra, transporte
etc)</t>
  </si>
  <si>
    <t xml:space="preserve">Recolección y disposición de residuos: </t>
  </si>
  <si>
    <t>Esta actividad comprende la recolección, acopio, transporte y disposición final de los residuos vegetales generados durante las intervenciones, tales como ramas, hojas y material orgánico. El manejo deberá realizarse conforme a la normatividad vigente, garantizando condiciones de limpieza en el área intervenida y evitando la disposición inadecuada de los residuos.</t>
  </si>
  <si>
    <t>VALOR TOTAL DEL PROYECTO</t>
  </si>
  <si>
    <t>No PROYECTO</t>
  </si>
  <si>
    <t>NOMBRE DEL PROYECTO</t>
  </si>
  <si>
    <t>META VIGENCIA 2026</t>
  </si>
  <si>
    <t>PRESUPUESTO SEGÚN OFERTA ECONÓMICA - 30-07-2026</t>
  </si>
  <si>
    <t>Valor inicial en formulación</t>
  </si>
  <si>
    <t xml:space="preserve">valor adicionado </t>
  </si>
  <si>
    <t>Acciones para aumentar de la resilencia al cambio climático y reducción de la vulnerabilidad.</t>
  </si>
  <si>
    <t xml:space="preserve">Implementar 1 proceso comunitario de educación ambiental </t>
  </si>
  <si>
    <t>Implementar 4 huertas urbanas.</t>
  </si>
  <si>
    <t>Mantener 1.000 árboles en zona urbana.</t>
  </si>
  <si>
    <t>Capacitar 200 personas en separación en la fuente y reciclaje.</t>
  </si>
  <si>
    <t>total NUEVO</t>
  </si>
  <si>
    <t xml:space="preserve">Disponible inicial </t>
  </si>
  <si>
    <t>Valor adicional</t>
  </si>
  <si>
    <t>PRESUPUESTO SEGÚN OFERTA ECONÓMICA - 0-07-2026</t>
  </si>
  <si>
    <t>Acciones de resiliencia hogares seguros y comunidades fortalecidas</t>
  </si>
  <si>
    <t>GESTIÓN DEL RIESGO – FORTALECIMIENTO DE CAPACIDADES</t>
  </si>
  <si>
    <t>GESTIÓN DEL RIESGO – OBRA DE MITIGACIÓN</t>
  </si>
  <si>
    <t>VALOR TOTAL DEL PROYECTO ESTUDIO DE MERCADO</t>
  </si>
  <si>
    <t>VALOR TOTAL DEL PROYECTO TOTAL (ADICIÓN)</t>
  </si>
  <si>
    <t>,</t>
  </si>
  <si>
    <t xml:space="preserve">PRESUPUESTO SEGÚN OFERTA ECONÓMICA </t>
  </si>
  <si>
    <t>VALOR TOTAL PROYECYO 2568</t>
  </si>
  <si>
    <t>VALOR TOTAL PROYECTO 2472</t>
  </si>
  <si>
    <t>PRESUPUESTO SEGÚN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</si>
</sst>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44" formatCode="_-&quot;$&quot;\ * #,##0.00_-;\-&quot;$&quot;\ * #,##0.00_-;_-&quot;$&quot;\ * &quot;-&quot;??_-;_-@_-"/>
    <numFmt numFmtId="164" formatCode="_-&quot;$&quot;\ * #,##0_-;\-&quot;$&quot;\ * #,##0_-;_-&quot;$&quot;\ * &quot;-&quot;??_-;_-@_-"/>
    <numFmt numFmtId="165" formatCode="_-&quot;$&quot;* #,##0.00_-;\-&quot;$&quot;* #,##0.00_-;_-&quot;$&quot;* &quot;-&quot;??_-;_-@_-"/>
  </numFmts>
  <fonts count="36" x14ac:knownFonts="1">
    <font>
      <sz val="11"/>
      <color theme="1"/>
      <name val="Calibri"/>
      <family val="2"/>
      <scheme val="minor"/>
    </font>
    <font>
      <sz val="12"/>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b/>
      <sz val="14"/>
      <color theme="1"/>
      <name val="Garamond"/>
      <family val="1"/>
    </font>
    <font>
      <sz val="11"/>
      <color theme="1"/>
      <name val="Garamond"/>
      <family val="1"/>
    </font>
    <font>
      <b/>
      <sz val="12"/>
      <color theme="1"/>
      <name val="Garamond"/>
      <family val="1"/>
    </font>
    <font>
      <b/>
      <sz val="11"/>
      <color theme="1"/>
      <name val="Garamond"/>
      <family val="1"/>
    </font>
    <font>
      <b/>
      <sz val="14"/>
      <name val="Garamond"/>
      <family val="1"/>
    </font>
    <font>
      <sz val="14"/>
      <color theme="1"/>
      <name val="Garamond"/>
      <family val="1"/>
    </font>
    <font>
      <sz val="14"/>
      <color rgb="FF000000"/>
      <name val="Garamond"/>
      <family val="1"/>
    </font>
    <font>
      <u/>
      <sz val="11"/>
      <color theme="10"/>
      <name val="Calibri"/>
      <family val="2"/>
      <scheme val="minor"/>
    </font>
    <font>
      <u/>
      <sz val="14"/>
      <color theme="10"/>
      <name val="Calibri"/>
      <family val="2"/>
      <scheme val="minor"/>
    </font>
    <font>
      <sz val="14"/>
      <name val="Garamond"/>
      <family val="1"/>
    </font>
    <font>
      <sz val="12"/>
      <color theme="1"/>
      <name val="Calibri"/>
      <family val="2"/>
    </font>
    <font>
      <sz val="12"/>
      <color theme="1"/>
      <name val="Garamond"/>
      <family val="1"/>
    </font>
    <font>
      <sz val="10"/>
      <color theme="1"/>
      <name val="Arial"/>
      <family val="2"/>
    </font>
    <font>
      <sz val="12"/>
      <name val="Calibri"/>
      <family val="2"/>
    </font>
    <font>
      <u/>
      <sz val="12"/>
      <color theme="10"/>
      <name val="Calibri"/>
      <family val="2"/>
      <scheme val="minor"/>
    </font>
    <font>
      <sz val="12"/>
      <name val="Garamond"/>
      <family val="1"/>
    </font>
    <font>
      <sz val="14"/>
      <color theme="1"/>
      <name val="Calibri"/>
      <family val="2"/>
    </font>
    <font>
      <sz val="14"/>
      <name val="Calibri"/>
      <family val="2"/>
    </font>
    <font>
      <sz val="14"/>
      <color theme="1"/>
      <name val="Calibri"/>
      <family val="2"/>
      <scheme val="minor"/>
    </font>
    <font>
      <sz val="11"/>
      <color rgb="FF000000"/>
      <name val="Calibri"/>
      <family val="2"/>
      <scheme val="minor"/>
    </font>
    <font>
      <sz val="12"/>
      <color rgb="FF000000"/>
      <name val="Garamond"/>
      <family val="1"/>
    </font>
    <font>
      <sz val="12"/>
      <color rgb="FF000000"/>
      <name val="Times New Roman"/>
      <family val="1"/>
    </font>
    <font>
      <sz val="12"/>
      <color rgb="FF000000"/>
      <name val="Calibri"/>
      <family val="2"/>
      <scheme val="minor"/>
    </font>
    <font>
      <sz val="11"/>
      <color theme="1"/>
      <name val="Calibri"/>
      <family val="2"/>
    </font>
    <font>
      <b/>
      <sz val="12"/>
      <color theme="1"/>
      <name val="Arial"/>
      <family val="2"/>
    </font>
    <font>
      <sz val="12"/>
      <color theme="1"/>
      <name val="Arial"/>
      <family val="2"/>
    </font>
    <font>
      <b/>
      <sz val="12"/>
      <name val="Garamond"/>
      <family val="1"/>
    </font>
    <font>
      <b/>
      <sz val="12"/>
      <color theme="1"/>
      <name val="Calibri"/>
      <family val="2"/>
      <scheme val="minor"/>
    </font>
    <font>
      <sz val="12"/>
      <color rgb="FF000000"/>
      <name val="Calibri"/>
      <family val="2"/>
    </font>
    <font>
      <b/>
      <sz val="11"/>
      <color theme="1"/>
      <name val="Calibri"/>
      <family val="2"/>
      <scheme val="minor"/>
    </font>
    <font>
      <b/>
      <sz val="11"/>
      <color rgb="FF000000"/>
      <name val="Calibri"/>
      <family val="2"/>
      <scheme val="minor"/>
    </font>
  </fonts>
  <fills count="16">
    <fill>
      <patternFill patternType="none"/>
    </fill>
    <fill>
      <patternFill patternType="gray125"/>
    </fill>
    <fill>
      <patternFill patternType="solid">
        <fgColor rgb="FFC6EFCE"/>
      </patternFill>
    </fill>
    <fill>
      <patternFill patternType="solid">
        <fgColor rgb="FFFFC7CE"/>
      </patternFill>
    </fill>
    <fill>
      <patternFill patternType="solid">
        <fgColor theme="8" tint="0.59999389629810485"/>
        <bgColor indexed="65"/>
      </patternFill>
    </fill>
    <fill>
      <patternFill patternType="solid">
        <fgColor theme="9" tint="0.59999389629810485"/>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bgColor indexed="64"/>
      </patternFill>
    </fill>
    <fill>
      <patternFill patternType="solid">
        <fgColor rgb="FFFFFF00"/>
        <bgColor indexed="64"/>
      </patternFill>
    </fill>
    <fill>
      <patternFill patternType="solid">
        <fgColor rgb="FFB4C5E7"/>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2F2F2"/>
        <bgColor rgb="FF000000"/>
      </patternFill>
    </fill>
    <fill>
      <patternFill patternType="solid">
        <fgColor rgb="FF00B050"/>
        <bgColor indexed="64"/>
      </patternFill>
    </fill>
    <fill>
      <patternFill patternType="solid">
        <fgColor rgb="FFFF0000"/>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s>
  <cellStyleXfs count="10">
    <xf numFmtId="0" fontId="0" fillId="0" borderId="0"/>
    <xf numFmtId="44" fontId="2" fillId="0" borderId="0" applyFont="0" applyFill="0" applyBorder="0" applyAlignment="0" applyProtection="0"/>
    <xf numFmtId="9" fontId="2" fillId="0" borderId="0" applyFont="0" applyFill="0" applyBorder="0" applyAlignment="0" applyProtection="0"/>
    <xf numFmtId="0" fontId="3" fillId="2" borderId="0" applyNumberFormat="0" applyBorder="0" applyAlignment="0" applyProtection="0"/>
    <xf numFmtId="0" fontId="4" fillId="3" borderId="0" applyNumberFormat="0" applyBorder="0" applyAlignment="0" applyProtection="0"/>
    <xf numFmtId="0" fontId="2" fillId="4" borderId="0" applyNumberFormat="0" applyBorder="0" applyAlignment="0" applyProtection="0"/>
    <xf numFmtId="0" fontId="12" fillId="0" borderId="0" applyNumberFormat="0" applyFill="0" applyBorder="0" applyAlignment="0" applyProtection="0"/>
    <xf numFmtId="165" fontId="17" fillId="0" borderId="0" applyFont="0" applyFill="0" applyBorder="0" applyAlignment="0" applyProtection="0"/>
    <xf numFmtId="0" fontId="12" fillId="0" borderId="0" applyNumberFormat="0" applyFill="0" applyBorder="0" applyAlignment="0" applyProtection="0"/>
    <xf numFmtId="42" fontId="2" fillId="0" borderId="0" applyFont="0" applyFill="0" applyBorder="0" applyAlignment="0" applyProtection="0"/>
  </cellStyleXfs>
  <cellXfs count="246">
    <xf numFmtId="0" fontId="0" fillId="0" borderId="0" xfId="0"/>
    <xf numFmtId="164" fontId="6" fillId="0" borderId="0" xfId="1" applyNumberFormat="1" applyFont="1"/>
    <xf numFmtId="0" fontId="6" fillId="0" borderId="0" xfId="0" applyFont="1"/>
    <xf numFmtId="0" fontId="7" fillId="6" borderId="2" xfId="0" applyFont="1" applyFill="1" applyBorder="1" applyAlignment="1">
      <alignment horizontal="center" vertical="center"/>
    </xf>
    <xf numFmtId="164" fontId="6" fillId="0" borderId="0" xfId="1" applyNumberFormat="1" applyFont="1" applyFill="1"/>
    <xf numFmtId="0" fontId="7" fillId="6" borderId="4" xfId="0" applyFont="1" applyFill="1" applyBorder="1" applyAlignment="1">
      <alignment horizontal="center" vertical="center" wrapText="1"/>
    </xf>
    <xf numFmtId="164" fontId="8" fillId="0" borderId="0" xfId="1" applyNumberFormat="1" applyFont="1" applyFill="1" applyAlignment="1">
      <alignment horizontal="center" vertical="center" wrapText="1"/>
    </xf>
    <xf numFmtId="0" fontId="8" fillId="0" borderId="0" xfId="0" applyFont="1" applyAlignment="1">
      <alignment horizontal="center" vertical="center" wrapText="1"/>
    </xf>
    <xf numFmtId="0" fontId="7" fillId="6" borderId="8" xfId="0" applyFont="1" applyFill="1" applyBorder="1" applyAlignment="1">
      <alignment horizontal="center" vertical="center" wrapText="1"/>
    </xf>
    <xf numFmtId="0" fontId="7" fillId="6" borderId="1" xfId="0" applyFont="1" applyFill="1" applyBorder="1" applyAlignment="1">
      <alignment horizontal="center" vertical="center" wrapText="1"/>
    </xf>
    <xf numFmtId="164" fontId="7" fillId="0" borderId="0" xfId="1" applyNumberFormat="1" applyFont="1" applyFill="1" applyAlignment="1">
      <alignment horizontal="center" vertical="center" wrapText="1"/>
    </xf>
    <xf numFmtId="0" fontId="7" fillId="0" borderId="0" xfId="0" applyFont="1" applyAlignment="1">
      <alignment horizontal="center" vertical="center" wrapText="1"/>
    </xf>
    <xf numFmtId="164" fontId="8" fillId="0" borderId="0" xfId="1" applyNumberFormat="1" applyFont="1" applyAlignment="1">
      <alignment horizontal="center" vertical="center" wrapText="1"/>
    </xf>
    <xf numFmtId="0" fontId="10" fillId="8" borderId="9" xfId="0" applyFont="1" applyFill="1" applyBorder="1" applyAlignment="1">
      <alignment horizontal="center" vertical="center"/>
    </xf>
    <xf numFmtId="0" fontId="10" fillId="8" borderId="2" xfId="0" applyFont="1" applyFill="1" applyBorder="1" applyAlignment="1">
      <alignment horizontal="center" vertical="center"/>
    </xf>
    <xf numFmtId="0" fontId="10" fillId="8" borderId="9" xfId="0" applyFont="1" applyFill="1" applyBorder="1" applyAlignment="1">
      <alignment horizontal="center" vertical="center" wrapText="1"/>
    </xf>
    <xf numFmtId="0" fontId="11" fillId="8" borderId="9" xfId="0" applyFont="1" applyFill="1" applyBorder="1" applyAlignment="1" applyProtection="1">
      <alignment horizontal="left" vertical="center" wrapText="1"/>
      <protection hidden="1"/>
    </xf>
    <xf numFmtId="0" fontId="11" fillId="8" borderId="9" xfId="0" applyFont="1" applyFill="1" applyBorder="1" applyAlignment="1" applyProtection="1">
      <alignment horizontal="center" vertical="center" wrapText="1"/>
      <protection hidden="1"/>
    </xf>
    <xf numFmtId="42" fontId="10" fillId="8" borderId="9" xfId="0" applyNumberFormat="1" applyFont="1" applyFill="1" applyBorder="1" applyAlignment="1">
      <alignment horizontal="center" vertical="center" wrapText="1"/>
    </xf>
    <xf numFmtId="42" fontId="10" fillId="8" borderId="9" xfId="3" applyNumberFormat="1" applyFont="1" applyFill="1" applyBorder="1" applyAlignment="1" applyProtection="1">
      <alignment horizontal="center" vertical="center"/>
      <protection locked="0"/>
    </xf>
    <xf numFmtId="42" fontId="13" fillId="8" borderId="9" xfId="6" applyNumberFormat="1" applyFont="1" applyFill="1" applyBorder="1" applyAlignment="1">
      <alignment horizontal="center" vertical="center" wrapText="1"/>
    </xf>
    <xf numFmtId="42" fontId="14" fillId="8" borderId="9" xfId="4" applyNumberFormat="1" applyFont="1" applyFill="1" applyBorder="1" applyAlignment="1" applyProtection="1">
      <alignment horizontal="center" vertical="center"/>
    </xf>
    <xf numFmtId="10" fontId="10" fillId="0" borderId="9" xfId="2" applyNumberFormat="1" applyFont="1" applyBorder="1" applyAlignment="1">
      <alignment vertical="center" wrapText="1"/>
    </xf>
    <xf numFmtId="42" fontId="5" fillId="8" borderId="9" xfId="5" applyNumberFormat="1" applyFont="1" applyFill="1" applyBorder="1" applyAlignment="1" applyProtection="1">
      <alignment horizontal="center" vertical="center"/>
    </xf>
    <xf numFmtId="164" fontId="10" fillId="8" borderId="0" xfId="1" applyNumberFormat="1" applyFont="1" applyFill="1"/>
    <xf numFmtId="0" fontId="10" fillId="8" borderId="0" xfId="0" applyFont="1" applyFill="1"/>
    <xf numFmtId="0" fontId="10" fillId="8" borderId="9" xfId="0" applyFont="1" applyFill="1" applyBorder="1" applyAlignment="1">
      <alignment vertical="center" wrapText="1"/>
    </xf>
    <xf numFmtId="10" fontId="10" fillId="8" borderId="9" xfId="2" applyNumberFormat="1" applyFont="1" applyFill="1" applyBorder="1" applyAlignment="1">
      <alignment vertical="center" wrapText="1"/>
    </xf>
    <xf numFmtId="0" fontId="10" fillId="8" borderId="4" xfId="0" applyFont="1" applyFill="1" applyBorder="1" applyAlignment="1">
      <alignment horizontal="center" vertical="center"/>
    </xf>
    <xf numFmtId="0" fontId="10" fillId="8" borderId="4" xfId="0" applyFont="1" applyFill="1" applyBorder="1" applyAlignment="1">
      <alignment horizontal="center" vertical="center" wrapText="1"/>
    </xf>
    <xf numFmtId="0" fontId="10" fillId="0" borderId="9" xfId="0" applyFont="1" applyBorder="1" applyAlignment="1">
      <alignment horizontal="center" vertical="center"/>
    </xf>
    <xf numFmtId="0" fontId="15" fillId="0" borderId="9" xfId="0" applyFont="1" applyBorder="1" applyAlignment="1">
      <alignment horizontal="center" vertical="center"/>
    </xf>
    <xf numFmtId="42" fontId="16" fillId="0" borderId="9" xfId="3" applyNumberFormat="1" applyFont="1" applyFill="1" applyBorder="1" applyAlignment="1" applyProtection="1">
      <alignment horizontal="center" vertical="center"/>
      <protection locked="0"/>
    </xf>
    <xf numFmtId="42" fontId="10" fillId="8" borderId="4" xfId="0" applyNumberFormat="1" applyFont="1" applyFill="1" applyBorder="1" applyAlignment="1">
      <alignment horizontal="center" vertical="center" wrapText="1"/>
    </xf>
    <xf numFmtId="42" fontId="13" fillId="8" borderId="4" xfId="6" applyNumberFormat="1" applyFont="1" applyFill="1" applyBorder="1" applyAlignment="1">
      <alignment horizontal="center" vertical="center" wrapText="1"/>
    </xf>
    <xf numFmtId="42" fontId="16" fillId="8" borderId="9" xfId="0" applyNumberFormat="1" applyFont="1" applyFill="1" applyBorder="1" applyAlignment="1">
      <alignment horizontal="center" vertical="center" wrapText="1"/>
    </xf>
    <xf numFmtId="1" fontId="18" fillId="0" borderId="9" xfId="7" applyNumberFormat="1" applyFont="1" applyFill="1" applyBorder="1" applyAlignment="1">
      <alignment horizontal="center" vertical="center" wrapText="1"/>
    </xf>
    <xf numFmtId="42" fontId="16" fillId="0" borderId="9" xfId="0" applyNumberFormat="1" applyFont="1" applyBorder="1" applyAlignment="1">
      <alignment horizontal="center" vertical="center" wrapText="1"/>
    </xf>
    <xf numFmtId="0" fontId="16" fillId="0" borderId="9" xfId="0" applyFont="1" applyBorder="1" applyAlignment="1">
      <alignment horizontal="center" vertical="center" wrapText="1"/>
    </xf>
    <xf numFmtId="0" fontId="19" fillId="0" borderId="9" xfId="6" applyFont="1" applyBorder="1" applyAlignment="1">
      <alignment horizontal="center" vertical="center" wrapText="1"/>
    </xf>
    <xf numFmtId="42" fontId="20" fillId="8" borderId="9" xfId="4" applyNumberFormat="1" applyFont="1" applyFill="1" applyBorder="1" applyAlignment="1" applyProtection="1">
      <alignment horizontal="center" vertical="center"/>
    </xf>
    <xf numFmtId="10" fontId="16" fillId="0" borderId="9" xfId="2" applyNumberFormat="1" applyFont="1" applyBorder="1" applyAlignment="1">
      <alignment vertical="center" wrapText="1"/>
    </xf>
    <xf numFmtId="42" fontId="7" fillId="8" borderId="9" xfId="5" applyNumberFormat="1" applyFont="1" applyFill="1" applyBorder="1" applyAlignment="1" applyProtection="1">
      <alignment horizontal="center" vertical="center"/>
    </xf>
    <xf numFmtId="0" fontId="21" fillId="0" borderId="9" xfId="0" applyFont="1" applyBorder="1" applyAlignment="1">
      <alignment horizontal="center" vertical="center"/>
    </xf>
    <xf numFmtId="1" fontId="22" fillId="0" borderId="9" xfId="7" applyNumberFormat="1" applyFont="1" applyFill="1" applyBorder="1" applyAlignment="1">
      <alignment horizontal="center" vertical="center" wrapText="1"/>
    </xf>
    <xf numFmtId="42" fontId="10" fillId="0" borderId="9" xfId="0" applyNumberFormat="1" applyFont="1" applyBorder="1" applyAlignment="1">
      <alignment horizontal="center" vertical="center" wrapText="1"/>
    </xf>
    <xf numFmtId="42" fontId="10" fillId="0" borderId="9" xfId="3" applyNumberFormat="1" applyFont="1" applyFill="1" applyBorder="1" applyAlignment="1" applyProtection="1">
      <alignment horizontal="center" vertical="center"/>
      <protection locked="0"/>
    </xf>
    <xf numFmtId="42" fontId="12" fillId="0" borderId="9" xfId="6" applyNumberFormat="1" applyBorder="1" applyAlignment="1">
      <alignment horizontal="center" vertical="center" wrapText="1"/>
    </xf>
    <xf numFmtId="0" fontId="16" fillId="8" borderId="9" xfId="0" applyFont="1" applyFill="1" applyBorder="1" applyAlignment="1">
      <alignment horizontal="center" vertical="center" wrapText="1"/>
    </xf>
    <xf numFmtId="42" fontId="16" fillId="8" borderId="9" xfId="3" applyNumberFormat="1" applyFont="1" applyFill="1" applyBorder="1" applyAlignment="1" applyProtection="1">
      <alignment horizontal="center" vertical="center"/>
      <protection locked="0"/>
    </xf>
    <xf numFmtId="42" fontId="16" fillId="8" borderId="9" xfId="0" applyNumberFormat="1" applyFont="1" applyFill="1" applyBorder="1" applyAlignment="1">
      <alignment horizontal="center" vertical="center"/>
    </xf>
    <xf numFmtId="10" fontId="16" fillId="8" borderId="9" xfId="2" applyNumberFormat="1" applyFont="1" applyFill="1" applyBorder="1" applyAlignment="1">
      <alignment vertical="center" wrapText="1"/>
    </xf>
    <xf numFmtId="0" fontId="16" fillId="0" borderId="9" xfId="0" applyFont="1" applyBorder="1" applyAlignment="1">
      <alignment horizontal="center" vertical="center"/>
    </xf>
    <xf numFmtId="0" fontId="10" fillId="0" borderId="9" xfId="0" applyFont="1" applyBorder="1" applyAlignment="1">
      <alignment vertical="center" wrapText="1"/>
    </xf>
    <xf numFmtId="164" fontId="10" fillId="0" borderId="0" xfId="1" applyNumberFormat="1" applyFont="1"/>
    <xf numFmtId="0" fontId="10" fillId="0" borderId="0" xfId="0" applyFont="1"/>
    <xf numFmtId="0" fontId="23" fillId="0" borderId="9" xfId="0" applyFont="1" applyBorder="1" applyAlignment="1">
      <alignment horizontal="center" vertical="center"/>
    </xf>
    <xf numFmtId="0" fontId="10" fillId="0" borderId="9" xfId="0" applyFont="1" applyBorder="1" applyAlignment="1">
      <alignment horizontal="center" vertical="center" wrapText="1"/>
    </xf>
    <xf numFmtId="42" fontId="13" fillId="0" borderId="9" xfId="6" applyNumberFormat="1" applyFont="1" applyBorder="1" applyAlignment="1">
      <alignment horizontal="center" vertical="center" wrapText="1"/>
    </xf>
    <xf numFmtId="42" fontId="7" fillId="9" borderId="9" xfId="0" applyNumberFormat="1" applyFont="1" applyFill="1" applyBorder="1"/>
    <xf numFmtId="164" fontId="10" fillId="0" borderId="0" xfId="0" applyNumberFormat="1" applyFont="1"/>
    <xf numFmtId="164" fontId="16" fillId="0" borderId="0" xfId="1" applyNumberFormat="1" applyFont="1" applyFill="1"/>
    <xf numFmtId="0" fontId="16" fillId="0" borderId="0" xfId="0" applyFont="1"/>
    <xf numFmtId="0" fontId="13" fillId="0" borderId="9" xfId="6" applyFont="1" applyBorder="1" applyAlignment="1">
      <alignment horizontal="center" vertical="center" wrapText="1"/>
    </xf>
    <xf numFmtId="0" fontId="24" fillId="0" borderId="9" xfId="0" applyFont="1" applyBorder="1" applyAlignment="1">
      <alignment horizontal="center" vertical="center"/>
    </xf>
    <xf numFmtId="42" fontId="5" fillId="9" borderId="9" xfId="0" applyNumberFormat="1" applyFont="1" applyFill="1" applyBorder="1"/>
    <xf numFmtId="42" fontId="5" fillId="5" borderId="9" xfId="0" applyNumberFormat="1" applyFont="1" applyFill="1" applyBorder="1"/>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center" wrapText="1"/>
    </xf>
    <xf numFmtId="42" fontId="6" fillId="0" borderId="0" xfId="0" applyNumberFormat="1" applyFont="1"/>
    <xf numFmtId="0" fontId="16" fillId="8" borderId="9" xfId="0" applyFont="1" applyFill="1" applyBorder="1" applyAlignment="1">
      <alignment horizontal="center" vertical="center"/>
    </xf>
    <xf numFmtId="0" fontId="16" fillId="8" borderId="2" xfId="0" applyFont="1" applyFill="1" applyBorder="1" applyAlignment="1">
      <alignment horizontal="center" vertical="center"/>
    </xf>
    <xf numFmtId="0" fontId="25" fillId="8" borderId="9" xfId="0" applyFont="1" applyFill="1" applyBorder="1" applyAlignment="1" applyProtection="1">
      <alignment horizontal="left" vertical="center" wrapText="1"/>
      <protection hidden="1"/>
    </xf>
    <xf numFmtId="0" fontId="25" fillId="8" borderId="9" xfId="0" applyFont="1" applyFill="1" applyBorder="1" applyAlignment="1" applyProtection="1">
      <alignment horizontal="center" vertical="center" wrapText="1"/>
      <protection hidden="1"/>
    </xf>
    <xf numFmtId="42" fontId="19" fillId="8" borderId="9" xfId="6" applyNumberFormat="1" applyFont="1" applyFill="1" applyBorder="1" applyAlignment="1">
      <alignment horizontal="center" vertical="center" wrapText="1"/>
    </xf>
    <xf numFmtId="0" fontId="16" fillId="8" borderId="0" xfId="0" applyFont="1" applyFill="1"/>
    <xf numFmtId="0" fontId="16" fillId="8" borderId="9" xfId="0" applyFont="1" applyFill="1" applyBorder="1" applyAlignment="1">
      <alignment vertical="center" wrapText="1"/>
    </xf>
    <xf numFmtId="0" fontId="16" fillId="0" borderId="9" xfId="0" applyFont="1" applyBorder="1" applyAlignment="1">
      <alignment vertical="center" wrapText="1"/>
    </xf>
    <xf numFmtId="42" fontId="19" fillId="0" borderId="9" xfId="6" applyNumberFormat="1" applyFont="1" applyBorder="1" applyAlignment="1">
      <alignment horizontal="center" vertical="center" wrapText="1"/>
    </xf>
    <xf numFmtId="0" fontId="16" fillId="0" borderId="0" xfId="0" applyFont="1" applyAlignment="1">
      <alignment vertical="center"/>
    </xf>
    <xf numFmtId="42" fontId="12" fillId="0" borderId="9" xfId="8" applyNumberFormat="1" applyBorder="1" applyAlignment="1">
      <alignment horizontal="center" vertical="center" wrapText="1"/>
    </xf>
    <xf numFmtId="0" fontId="16" fillId="6" borderId="0" xfId="0" applyFont="1" applyFill="1"/>
    <xf numFmtId="0" fontId="7" fillId="6" borderId="0" xfId="0" applyFont="1" applyFill="1" applyAlignment="1">
      <alignment horizontal="center" vertical="center" wrapText="1"/>
    </xf>
    <xf numFmtId="164" fontId="16" fillId="0" borderId="9" xfId="1" applyNumberFormat="1" applyFont="1" applyBorder="1" applyAlignment="1">
      <alignment horizontal="center" vertical="center"/>
    </xf>
    <xf numFmtId="42" fontId="7" fillId="8" borderId="9" xfId="0" applyNumberFormat="1" applyFont="1" applyFill="1" applyBorder="1" applyAlignment="1">
      <alignment horizontal="center" vertical="center" wrapText="1"/>
    </xf>
    <xf numFmtId="42" fontId="8" fillId="5" borderId="9" xfId="0" applyNumberFormat="1" applyFont="1" applyFill="1" applyBorder="1"/>
    <xf numFmtId="0" fontId="26" fillId="0" borderId="9" xfId="0" applyFont="1" applyBorder="1" applyAlignment="1">
      <alignment horizontal="center" vertical="center"/>
    </xf>
    <xf numFmtId="0" fontId="27" fillId="0" borderId="9" xfId="0" applyFont="1" applyBorder="1" applyAlignment="1">
      <alignment horizontal="center" vertical="center" wrapText="1"/>
    </xf>
    <xf numFmtId="0" fontId="27" fillId="0" borderId="9" xfId="0" applyFont="1" applyBorder="1" applyAlignment="1">
      <alignment horizontal="left" vertical="center" wrapText="1"/>
    </xf>
    <xf numFmtId="42" fontId="16" fillId="0" borderId="8" xfId="0" applyNumberFormat="1" applyFont="1" applyBorder="1" applyAlignment="1">
      <alignment horizontal="center" vertical="center" wrapText="1"/>
    </xf>
    <xf numFmtId="42" fontId="19" fillId="0" borderId="8" xfId="6" applyNumberFormat="1" applyFont="1" applyBorder="1" applyAlignment="1">
      <alignment horizontal="center" vertical="center" wrapText="1"/>
    </xf>
    <xf numFmtId="42" fontId="8" fillId="9" borderId="9" xfId="0" applyNumberFormat="1" applyFont="1" applyFill="1" applyBorder="1"/>
    <xf numFmtId="42" fontId="7" fillId="9" borderId="0" xfId="0" applyNumberFormat="1" applyFont="1" applyFill="1"/>
    <xf numFmtId="0" fontId="28" fillId="0" borderId="9" xfId="0" applyFont="1" applyBorder="1" applyAlignment="1">
      <alignment horizontal="center" vertical="center"/>
    </xf>
    <xf numFmtId="0" fontId="6" fillId="8" borderId="2" xfId="0" applyFont="1" applyFill="1" applyBorder="1" applyAlignment="1">
      <alignment horizontal="center" vertical="center"/>
    </xf>
    <xf numFmtId="42" fontId="20" fillId="0" borderId="9" xfId="4" applyNumberFormat="1" applyFont="1" applyFill="1" applyBorder="1" applyAlignment="1" applyProtection="1">
      <alignment horizontal="center" vertical="center"/>
    </xf>
    <xf numFmtId="42" fontId="7" fillId="0" borderId="9" xfId="5" applyNumberFormat="1" applyFont="1" applyFill="1" applyBorder="1" applyAlignment="1" applyProtection="1">
      <alignment horizontal="center" vertical="center"/>
    </xf>
    <xf numFmtId="0" fontId="30" fillId="0" borderId="9" xfId="0" applyFont="1" applyBorder="1" applyAlignment="1">
      <alignment horizontal="center" vertical="center"/>
    </xf>
    <xf numFmtId="0" fontId="33" fillId="0" borderId="9" xfId="0" applyFont="1" applyBorder="1" applyAlignment="1">
      <alignment horizontal="left" vertical="center" wrapText="1"/>
    </xf>
    <xf numFmtId="0" fontId="33" fillId="0" borderId="9" xfId="0" applyFont="1" applyBorder="1" applyAlignment="1">
      <alignment horizontal="center" vertical="center"/>
    </xf>
    <xf numFmtId="0" fontId="18" fillId="0" borderId="9" xfId="0" applyFont="1" applyBorder="1" applyAlignment="1">
      <alignment horizontal="center" vertical="center" wrapText="1"/>
    </xf>
    <xf numFmtId="164" fontId="16" fillId="0" borderId="9" xfId="0" applyNumberFormat="1" applyFont="1" applyBorder="1" applyAlignment="1">
      <alignment vertical="center" wrapText="1"/>
    </xf>
    <xf numFmtId="0" fontId="34" fillId="12" borderId="9" xfId="0" applyFont="1" applyFill="1" applyBorder="1" applyAlignment="1">
      <alignment horizontal="center" vertical="center" wrapText="1"/>
    </xf>
    <xf numFmtId="0" fontId="0" fillId="0" borderId="9" xfId="0" applyBorder="1" applyAlignment="1">
      <alignment horizontal="center" vertical="center" wrapText="1"/>
    </xf>
    <xf numFmtId="0" fontId="35" fillId="13" borderId="9" xfId="0" applyFont="1" applyFill="1" applyBorder="1" applyAlignment="1">
      <alignment horizontal="center" vertical="center" wrapText="1"/>
    </xf>
    <xf numFmtId="0" fontId="24" fillId="0" borderId="1" xfId="0" applyFont="1" applyBorder="1" applyAlignment="1">
      <alignment horizontal="center" vertical="center" wrapText="1"/>
    </xf>
    <xf numFmtId="6" fontId="24" fillId="0" borderId="9" xfId="0" applyNumberFormat="1" applyFont="1" applyBorder="1" applyAlignment="1">
      <alignment horizontal="center" vertical="center"/>
    </xf>
    <xf numFmtId="0" fontId="24" fillId="0" borderId="0" xfId="0" applyFont="1"/>
    <xf numFmtId="42" fontId="34" fillId="9" borderId="9" xfId="0" applyNumberFormat="1" applyFont="1" applyFill="1" applyBorder="1"/>
    <xf numFmtId="42" fontId="0" fillId="0" borderId="9" xfId="0" applyNumberFormat="1" applyBorder="1" applyAlignment="1">
      <alignment horizontal="center" vertical="center"/>
    </xf>
    <xf numFmtId="42" fontId="0" fillId="0" borderId="9" xfId="0" applyNumberFormat="1" applyBorder="1" applyAlignment="1">
      <alignment vertical="center"/>
    </xf>
    <xf numFmtId="0" fontId="35" fillId="13" borderId="10" xfId="0" applyFont="1" applyFill="1" applyBorder="1" applyAlignment="1">
      <alignment horizontal="center" vertical="center" wrapText="1"/>
    </xf>
    <xf numFmtId="0" fontId="34" fillId="12" borderId="10" xfId="0" applyFont="1" applyFill="1" applyBorder="1" applyAlignment="1">
      <alignment horizontal="center" vertical="center" wrapText="1"/>
    </xf>
    <xf numFmtId="6" fontId="0" fillId="14" borderId="0" xfId="0" applyNumberFormat="1" applyFill="1"/>
    <xf numFmtId="0" fontId="15" fillId="0" borderId="4" xfId="0" applyFont="1" applyBorder="1" applyAlignment="1">
      <alignment horizontal="center" vertical="center"/>
    </xf>
    <xf numFmtId="0" fontId="16" fillId="0" borderId="8" xfId="0" applyFont="1" applyBorder="1" applyAlignment="1">
      <alignment horizontal="center" vertical="center"/>
    </xf>
    <xf numFmtId="42" fontId="0" fillId="0" borderId="0" xfId="9" applyFont="1" applyFill="1"/>
    <xf numFmtId="6" fontId="0" fillId="0" borderId="0" xfId="0" applyNumberFormat="1"/>
    <xf numFmtId="3" fontId="0" fillId="0" borderId="0" xfId="0" applyNumberFormat="1"/>
    <xf numFmtId="42" fontId="0" fillId="14" borderId="0" xfId="0" applyNumberFormat="1" applyFill="1"/>
    <xf numFmtId="42" fontId="0" fillId="0" borderId="0" xfId="0" applyNumberFormat="1"/>
    <xf numFmtId="42" fontId="0" fillId="9" borderId="0" xfId="0" applyNumberFormat="1" applyFill="1"/>
    <xf numFmtId="42" fontId="0" fillId="0" borderId="9" xfId="0" applyNumberFormat="1" applyBorder="1"/>
    <xf numFmtId="6" fontId="24" fillId="9" borderId="9" xfId="0" applyNumberFormat="1" applyFont="1" applyFill="1" applyBorder="1" applyAlignment="1">
      <alignment horizontal="center" vertical="center"/>
    </xf>
    <xf numFmtId="42" fontId="0" fillId="15" borderId="9" xfId="0" applyNumberFormat="1" applyFill="1" applyBorder="1" applyAlignment="1">
      <alignment vertical="center"/>
    </xf>
    <xf numFmtId="42" fontId="0" fillId="15" borderId="9" xfId="0" applyNumberFormat="1" applyFill="1" applyBorder="1"/>
    <xf numFmtId="42" fontId="0" fillId="15" borderId="0" xfId="0" applyNumberFormat="1" applyFill="1"/>
    <xf numFmtId="0" fontId="1" fillId="0" borderId="9" xfId="0" applyFont="1" applyBorder="1" applyAlignment="1">
      <alignment vertical="center" wrapText="1"/>
    </xf>
    <xf numFmtId="42" fontId="0" fillId="0" borderId="9" xfId="0" applyNumberFormat="1" applyBorder="1" applyAlignment="1">
      <alignment horizontal="center"/>
    </xf>
    <xf numFmtId="0" fontId="15" fillId="0" borderId="11" xfId="0" applyFont="1" applyBorder="1" applyAlignment="1">
      <alignment horizontal="center" vertical="center"/>
    </xf>
    <xf numFmtId="42" fontId="34" fillId="11" borderId="9" xfId="0" applyNumberFormat="1" applyFont="1" applyFill="1" applyBorder="1" applyAlignment="1">
      <alignment vertical="center"/>
    </xf>
    <xf numFmtId="0" fontId="1" fillId="0" borderId="9" xfId="0" applyFont="1" applyBorder="1" applyAlignment="1">
      <alignment horizontal="left" vertical="center" wrapText="1"/>
    </xf>
    <xf numFmtId="42" fontId="16" fillId="0" borderId="0" xfId="0" applyNumberFormat="1" applyFont="1"/>
    <xf numFmtId="42" fontId="7" fillId="9" borderId="0" xfId="0" applyNumberFormat="1" applyFont="1" applyFill="1" applyAlignment="1">
      <alignment horizontal="center" vertical="center"/>
    </xf>
    <xf numFmtId="0" fontId="1" fillId="0" borderId="9" xfId="0" applyFont="1" applyBorder="1" applyAlignment="1">
      <alignment horizontal="center" vertical="center"/>
    </xf>
    <xf numFmtId="0" fontId="1" fillId="8" borderId="9" xfId="0" applyFont="1" applyFill="1" applyBorder="1" applyAlignment="1">
      <alignment horizontal="center" vertical="center"/>
    </xf>
    <xf numFmtId="0" fontId="1" fillId="0" borderId="0" xfId="0" applyFont="1"/>
    <xf numFmtId="0" fontId="1" fillId="0" borderId="0" xfId="0" applyFont="1" applyAlignment="1">
      <alignment horizontal="center" vertical="center"/>
    </xf>
    <xf numFmtId="0" fontId="1" fillId="0" borderId="9" xfId="0" applyFont="1" applyBorder="1" applyAlignment="1">
      <alignment horizontal="center" vertical="center" wrapText="1"/>
    </xf>
    <xf numFmtId="6" fontId="0" fillId="8" borderId="0" xfId="0" applyNumberFormat="1" applyFill="1"/>
    <xf numFmtId="0" fontId="7" fillId="6" borderId="4"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9" fillId="10" borderId="5" xfId="0" applyFont="1" applyFill="1" applyBorder="1" applyAlignment="1">
      <alignment horizontal="center" vertical="center" wrapText="1"/>
    </xf>
    <xf numFmtId="0" fontId="9" fillId="10" borderId="6" xfId="0" applyFont="1" applyFill="1" applyBorder="1" applyAlignment="1">
      <alignment horizontal="center" vertical="center" wrapText="1"/>
    </xf>
    <xf numFmtId="0" fontId="7" fillId="5" borderId="1" xfId="0" applyFont="1" applyFill="1" applyBorder="1" applyAlignment="1">
      <alignment horizontal="center" vertical="center"/>
    </xf>
    <xf numFmtId="0" fontId="7" fillId="5" borderId="2" xfId="0" applyFont="1" applyFill="1" applyBorder="1" applyAlignment="1">
      <alignment horizontal="center" vertical="center"/>
    </xf>
    <xf numFmtId="0" fontId="7" fillId="5" borderId="3" xfId="0" applyFont="1" applyFill="1" applyBorder="1" applyAlignment="1">
      <alignment horizontal="center" vertical="center"/>
    </xf>
    <xf numFmtId="0" fontId="7" fillId="6" borderId="1"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8" fillId="5" borderId="1" xfId="0" applyFont="1" applyFill="1" applyBorder="1" applyAlignment="1">
      <alignment horizontal="center" vertical="center"/>
    </xf>
    <xf numFmtId="0" fontId="8" fillId="5" borderId="2" xfId="0" applyFont="1" applyFill="1" applyBorder="1" applyAlignment="1">
      <alignment horizontal="center" vertical="center"/>
    </xf>
    <xf numFmtId="0" fontId="8" fillId="5" borderId="3" xfId="0" applyFont="1" applyFill="1" applyBorder="1" applyAlignment="1">
      <alignment horizontal="center" vertical="center"/>
    </xf>
    <xf numFmtId="0" fontId="7" fillId="6" borderId="1" xfId="0" applyFont="1" applyFill="1" applyBorder="1" applyAlignment="1">
      <alignment horizontal="center" vertical="center"/>
    </xf>
    <xf numFmtId="0" fontId="7" fillId="6" borderId="2" xfId="0" applyFont="1" applyFill="1" applyBorder="1" applyAlignment="1">
      <alignment horizontal="center" vertical="center"/>
    </xf>
    <xf numFmtId="0" fontId="7" fillId="6" borderId="3" xfId="0" applyFont="1" applyFill="1" applyBorder="1" applyAlignment="1">
      <alignment horizontal="center" vertical="center"/>
    </xf>
    <xf numFmtId="0" fontId="9" fillId="7" borderId="1" xfId="0" applyFont="1" applyFill="1" applyBorder="1" applyAlignment="1">
      <alignment horizontal="center" vertical="center" wrapText="1"/>
    </xf>
    <xf numFmtId="0" fontId="9" fillId="7" borderId="2" xfId="0" applyFont="1" applyFill="1" applyBorder="1" applyAlignment="1">
      <alignment horizontal="center" vertical="center" wrapText="1"/>
    </xf>
    <xf numFmtId="0" fontId="9" fillId="7" borderId="3" xfId="0" applyFont="1" applyFill="1" applyBorder="1" applyAlignment="1">
      <alignment horizontal="center" vertical="center" wrapText="1"/>
    </xf>
    <xf numFmtId="0" fontId="21" fillId="0" borderId="4" xfId="0" applyFont="1" applyBorder="1" applyAlignment="1">
      <alignment horizontal="center" vertical="center"/>
    </xf>
    <xf numFmtId="0" fontId="21" fillId="0" borderId="10" xfId="0" applyFont="1" applyBorder="1" applyAlignment="1">
      <alignment horizontal="center" vertical="center"/>
    </xf>
    <xf numFmtId="0" fontId="21" fillId="0" borderId="8" xfId="0" applyFont="1" applyBorder="1" applyAlignment="1">
      <alignment horizontal="center" vertical="center"/>
    </xf>
    <xf numFmtId="0" fontId="23" fillId="0" borderId="4" xfId="0" applyFont="1" applyBorder="1" applyAlignment="1">
      <alignment horizontal="center" vertical="center"/>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10" fillId="0" borderId="4"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3" fillId="0" borderId="4" xfId="6" applyFont="1" applyBorder="1" applyAlignment="1">
      <alignment horizontal="center" vertical="center" wrapText="1"/>
    </xf>
    <xf numFmtId="0" fontId="13" fillId="0" borderId="10" xfId="6" applyFont="1" applyBorder="1" applyAlignment="1">
      <alignment horizontal="center" vertical="center" wrapText="1"/>
    </xf>
    <xf numFmtId="0" fontId="13" fillId="0" borderId="8" xfId="6" applyFont="1" applyBorder="1" applyAlignment="1">
      <alignment horizontal="center" vertical="center" wrapText="1"/>
    </xf>
    <xf numFmtId="0" fontId="5" fillId="5" borderId="1"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9" fillId="10" borderId="2" xfId="0" applyFont="1" applyFill="1" applyBorder="1" applyAlignment="1">
      <alignment horizontal="center" vertical="center" wrapText="1"/>
    </xf>
    <xf numFmtId="0" fontId="9" fillId="10" borderId="3" xfId="0" applyFont="1" applyFill="1" applyBorder="1" applyAlignment="1">
      <alignment horizontal="center" vertical="center" wrapText="1"/>
    </xf>
    <xf numFmtId="0" fontId="7" fillId="11" borderId="1" xfId="0" applyFont="1" applyFill="1" applyBorder="1" applyAlignment="1">
      <alignment horizontal="center" vertical="center"/>
    </xf>
    <xf numFmtId="0" fontId="7" fillId="11" borderId="2" xfId="0" applyFont="1" applyFill="1" applyBorder="1" applyAlignment="1">
      <alignment horizontal="center" vertical="center"/>
    </xf>
    <xf numFmtId="0" fontId="7" fillId="11" borderId="3" xfId="0" applyFont="1" applyFill="1" applyBorder="1" applyAlignment="1">
      <alignment horizontal="center" vertical="center"/>
    </xf>
    <xf numFmtId="0" fontId="8" fillId="9" borderId="9" xfId="0" applyFont="1" applyFill="1" applyBorder="1" applyAlignment="1">
      <alignment horizontal="center" vertical="center"/>
    </xf>
    <xf numFmtId="0" fontId="6" fillId="9" borderId="9" xfId="0" applyFont="1" applyFill="1" applyBorder="1" applyAlignment="1">
      <alignment horizontal="center" vertical="center"/>
    </xf>
    <xf numFmtId="6" fontId="7" fillId="9" borderId="4" xfId="0" applyNumberFormat="1" applyFont="1" applyFill="1" applyBorder="1" applyAlignment="1">
      <alignment horizontal="center" vertical="center"/>
    </xf>
    <xf numFmtId="6" fontId="7" fillId="9" borderId="8" xfId="0" applyNumberFormat="1" applyFont="1" applyFill="1" applyBorder="1" applyAlignment="1">
      <alignment horizontal="center" vertical="center"/>
    </xf>
    <xf numFmtId="0" fontId="15" fillId="0" borderId="4" xfId="0" applyFont="1" applyBorder="1" applyAlignment="1">
      <alignment horizontal="center" vertical="center"/>
    </xf>
    <xf numFmtId="0" fontId="15" fillId="0" borderId="10" xfId="0" applyFont="1" applyBorder="1" applyAlignment="1">
      <alignment horizontal="center" vertical="center"/>
    </xf>
    <xf numFmtId="0" fontId="15" fillId="0" borderId="8"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6" fillId="0" borderId="4"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9" fillId="0" borderId="4"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8" xfId="6" applyFont="1" applyBorder="1" applyAlignment="1">
      <alignment horizontal="center" vertical="center" wrapText="1"/>
    </xf>
    <xf numFmtId="0" fontId="12" fillId="0" borderId="4" xfId="6" applyBorder="1" applyAlignment="1">
      <alignment horizontal="center" vertical="center" wrapText="1"/>
    </xf>
    <xf numFmtId="42" fontId="16" fillId="0" borderId="4" xfId="0" applyNumberFormat="1" applyFont="1" applyBorder="1" applyAlignment="1">
      <alignment horizontal="center" vertical="center" wrapText="1"/>
    </xf>
    <xf numFmtId="42" fontId="16" fillId="0" borderId="10" xfId="0" applyNumberFormat="1" applyFont="1" applyBorder="1" applyAlignment="1">
      <alignment horizontal="center" vertical="center" wrapText="1"/>
    </xf>
    <xf numFmtId="42" fontId="16" fillId="0" borderId="8" xfId="0" applyNumberFormat="1" applyFont="1" applyBorder="1" applyAlignment="1">
      <alignment horizontal="center" vertical="center" wrapText="1"/>
    </xf>
    <xf numFmtId="164" fontId="16" fillId="0" borderId="4" xfId="1" applyNumberFormat="1" applyFont="1" applyBorder="1" applyAlignment="1">
      <alignment horizontal="center" vertical="center" wrapText="1"/>
    </xf>
    <xf numFmtId="164" fontId="16" fillId="0" borderId="10" xfId="1" applyNumberFormat="1" applyFont="1" applyBorder="1" applyAlignment="1">
      <alignment horizontal="center" vertical="center" wrapText="1"/>
    </xf>
    <xf numFmtId="164" fontId="16" fillId="0" borderId="8" xfId="1" applyNumberFormat="1" applyFont="1" applyBorder="1" applyAlignment="1">
      <alignment horizontal="center" vertical="center" wrapText="1"/>
    </xf>
    <xf numFmtId="164" fontId="16" fillId="0" borderId="4" xfId="1" applyNumberFormat="1" applyFont="1" applyFill="1" applyBorder="1" applyAlignment="1">
      <alignment horizontal="center" vertical="center" wrapText="1"/>
    </xf>
    <xf numFmtId="164" fontId="16" fillId="0" borderId="10" xfId="1" applyNumberFormat="1" applyFont="1" applyFill="1" applyBorder="1" applyAlignment="1">
      <alignment horizontal="center" vertical="center" wrapText="1"/>
    </xf>
    <xf numFmtId="164" fontId="16" fillId="0" borderId="8" xfId="1" applyNumberFormat="1" applyFont="1" applyFill="1" applyBorder="1" applyAlignment="1">
      <alignment horizontal="center" vertical="center" wrapText="1"/>
    </xf>
    <xf numFmtId="0" fontId="16" fillId="0" borderId="4" xfId="0" applyFont="1" applyBorder="1" applyAlignment="1">
      <alignment horizontal="center" vertical="center"/>
    </xf>
    <xf numFmtId="0" fontId="16" fillId="0" borderId="10" xfId="0" applyFont="1" applyBorder="1" applyAlignment="1">
      <alignment horizontal="center" vertical="center"/>
    </xf>
    <xf numFmtId="0" fontId="16" fillId="0" borderId="8" xfId="0" applyFont="1" applyBorder="1" applyAlignment="1">
      <alignment horizontal="center" vertical="center"/>
    </xf>
    <xf numFmtId="0" fontId="29" fillId="0" borderId="9" xfId="0" applyFont="1" applyBorder="1" applyAlignment="1">
      <alignment horizontal="left" vertical="top" wrapText="1"/>
    </xf>
    <xf numFmtId="0" fontId="29" fillId="0" borderId="9" xfId="0" applyFont="1" applyBorder="1" applyAlignment="1">
      <alignment horizontal="left" vertical="top"/>
    </xf>
    <xf numFmtId="0" fontId="30" fillId="0" borderId="9" xfId="0" applyFont="1" applyBorder="1" applyAlignment="1">
      <alignment horizontal="center" vertical="center"/>
    </xf>
    <xf numFmtId="42" fontId="20" fillId="0" borderId="4" xfId="4" applyNumberFormat="1" applyFont="1" applyFill="1" applyBorder="1" applyAlignment="1" applyProtection="1">
      <alignment horizontal="center" vertical="center"/>
    </xf>
    <xf numFmtId="42" fontId="20" fillId="0" borderId="10" xfId="4" applyNumberFormat="1" applyFont="1" applyFill="1" applyBorder="1" applyAlignment="1" applyProtection="1">
      <alignment horizontal="center" vertical="center"/>
    </xf>
    <xf numFmtId="42" fontId="20" fillId="0" borderId="8" xfId="4" applyNumberFormat="1" applyFont="1" applyFill="1" applyBorder="1" applyAlignment="1" applyProtection="1">
      <alignment horizontal="center" vertical="center"/>
    </xf>
    <xf numFmtId="42" fontId="31" fillId="0" borderId="4" xfId="4" applyNumberFormat="1" applyFont="1" applyFill="1" applyBorder="1" applyAlignment="1" applyProtection="1">
      <alignment horizontal="center" vertical="center"/>
    </xf>
    <xf numFmtId="42" fontId="31" fillId="0" borderId="10" xfId="4" applyNumberFormat="1" applyFont="1" applyFill="1" applyBorder="1" applyAlignment="1" applyProtection="1">
      <alignment horizontal="center" vertical="center"/>
    </xf>
    <xf numFmtId="42" fontId="31" fillId="0" borderId="8" xfId="4" applyNumberFormat="1" applyFont="1" applyFill="1" applyBorder="1" applyAlignment="1" applyProtection="1">
      <alignment horizontal="center" vertical="center"/>
    </xf>
    <xf numFmtId="0" fontId="26" fillId="0" borderId="10" xfId="0" applyFont="1" applyBorder="1" applyAlignment="1">
      <alignment horizontal="center" vertical="center"/>
    </xf>
    <xf numFmtId="0" fontId="26" fillId="0" borderId="8" xfId="0" applyFont="1" applyBorder="1" applyAlignment="1">
      <alignment horizontal="center" vertical="center"/>
    </xf>
    <xf numFmtId="0" fontId="8" fillId="11" borderId="1" xfId="0" applyFont="1" applyFill="1" applyBorder="1" applyAlignment="1">
      <alignment horizontal="center" vertical="center"/>
    </xf>
    <xf numFmtId="0" fontId="8" fillId="11" borderId="2" xfId="0" applyFont="1" applyFill="1" applyBorder="1" applyAlignment="1">
      <alignment horizontal="center" vertical="center"/>
    </xf>
    <xf numFmtId="0" fontId="8" fillId="11" borderId="3" xfId="0" applyFont="1" applyFill="1" applyBorder="1" applyAlignment="1">
      <alignment horizontal="center" vertical="center"/>
    </xf>
    <xf numFmtId="0" fontId="8" fillId="6" borderId="1" xfId="0" applyFont="1" applyFill="1" applyBorder="1" applyAlignment="1">
      <alignment horizontal="center" vertical="center"/>
    </xf>
    <xf numFmtId="0" fontId="8" fillId="6" borderId="2" xfId="0" applyFont="1" applyFill="1" applyBorder="1" applyAlignment="1">
      <alignment horizontal="center" vertical="center"/>
    </xf>
    <xf numFmtId="0" fontId="8" fillId="6" borderId="3" xfId="0" applyFont="1" applyFill="1" applyBorder="1" applyAlignment="1">
      <alignment horizontal="center" vertical="center"/>
    </xf>
    <xf numFmtId="0" fontId="9" fillId="10" borderId="9" xfId="0"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8" xfId="0" applyFont="1" applyBorder="1" applyAlignment="1">
      <alignment horizontal="center" vertical="center"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0" fillId="0" borderId="9" xfId="0" applyBorder="1" applyAlignment="1">
      <alignment horizontal="center" vertical="center"/>
    </xf>
    <xf numFmtId="0" fontId="0" fillId="0" borderId="9" xfId="0" applyBorder="1" applyAlignment="1">
      <alignment horizontal="center" vertical="center" wrapText="1"/>
    </xf>
    <xf numFmtId="0" fontId="24" fillId="0" borderId="4" xfId="0" applyFont="1" applyBorder="1" applyAlignment="1">
      <alignment horizontal="center" vertical="center"/>
    </xf>
    <xf numFmtId="0" fontId="24" fillId="0" borderId="8" xfId="0" applyFont="1" applyBorder="1" applyAlignment="1">
      <alignment horizontal="center" vertical="center"/>
    </xf>
    <xf numFmtId="0" fontId="24" fillId="0" borderId="4" xfId="0" applyFont="1" applyBorder="1" applyAlignment="1">
      <alignment horizontal="center" vertical="center" wrapText="1"/>
    </xf>
    <xf numFmtId="0" fontId="24" fillId="0" borderId="8" xfId="0" applyFont="1" applyBorder="1" applyAlignment="1">
      <alignment horizontal="center" vertical="center" wrapText="1"/>
    </xf>
    <xf numFmtId="0" fontId="34" fillId="11" borderId="9" xfId="0" applyFont="1" applyFill="1" applyBorder="1" applyAlignment="1">
      <alignment horizontal="center"/>
    </xf>
    <xf numFmtId="0" fontId="0" fillId="11" borderId="9" xfId="0" applyFill="1" applyBorder="1" applyAlignment="1">
      <alignment horizontal="center"/>
    </xf>
    <xf numFmtId="0" fontId="34" fillId="11" borderId="2" xfId="0" applyFont="1" applyFill="1" applyBorder="1" applyAlignment="1">
      <alignment horizontal="center"/>
    </xf>
    <xf numFmtId="0" fontId="34" fillId="11" borderId="3" xfId="0" applyFont="1" applyFill="1" applyBorder="1" applyAlignment="1">
      <alignment horizontal="center"/>
    </xf>
  </cellXfs>
  <cellStyles count="10">
    <cellStyle name="40% - Énfasis5" xfId="5" builtinId="47"/>
    <cellStyle name="Bueno" xfId="3" builtinId="26"/>
    <cellStyle name="Hipervínculo" xfId="6" builtinId="8"/>
    <cellStyle name="Hyperlink" xfId="8" xr:uid="{00000000-0005-0000-0000-000003000000}"/>
    <cellStyle name="Incorrecto" xfId="4" builtinId="27"/>
    <cellStyle name="Moneda" xfId="1" builtinId="4"/>
    <cellStyle name="Moneda [0]" xfId="9" builtinId="7"/>
    <cellStyle name="Moneda 2" xfId="7" xr:uid="{00000000-0005-0000-0000-000007000000}"/>
    <cellStyle name="Normal" xfId="0" builtinId="0"/>
    <cellStyle name="Porcentaje" xfId="2" builtinId="5"/>
  </cellStyles>
  <dxfs count="9">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8" Type="http://schemas.openxmlformats.org/officeDocument/2006/relationships/image" Target="../media/image8.png"/></Relationships>
</file>

<file path=xl/drawings/_rels/drawing2.xml.rels><?xml version="1.0" encoding="UTF-8" standalone="yes"?>
<Relationships xmlns="http://schemas.openxmlformats.org/package/2006/relationships"><Relationship Id="rId26" Type="http://schemas.openxmlformats.org/officeDocument/2006/relationships/image" Target="../media/image60.jpeg"/><Relationship Id="rId21" Type="http://schemas.openxmlformats.org/officeDocument/2006/relationships/image" Target="../media/image55.jpeg"/><Relationship Id="rId42" Type="http://schemas.openxmlformats.org/officeDocument/2006/relationships/image" Target="../media/image76.jpeg"/><Relationship Id="rId47" Type="http://schemas.openxmlformats.org/officeDocument/2006/relationships/image" Target="../media/image81.png"/><Relationship Id="rId63" Type="http://schemas.openxmlformats.org/officeDocument/2006/relationships/image" Target="../media/image97.png"/><Relationship Id="rId68" Type="http://schemas.openxmlformats.org/officeDocument/2006/relationships/image" Target="../media/image102.png"/><Relationship Id="rId84" Type="http://schemas.openxmlformats.org/officeDocument/2006/relationships/image" Target="../media/image118.png"/><Relationship Id="rId89" Type="http://schemas.openxmlformats.org/officeDocument/2006/relationships/image" Target="../media/image123.png"/><Relationship Id="rId16" Type="http://schemas.openxmlformats.org/officeDocument/2006/relationships/image" Target="../media/image50.jpeg"/><Relationship Id="rId11" Type="http://schemas.openxmlformats.org/officeDocument/2006/relationships/image" Target="../media/image45.jpeg"/><Relationship Id="rId32" Type="http://schemas.openxmlformats.org/officeDocument/2006/relationships/image" Target="../media/image66.jpeg"/><Relationship Id="rId37" Type="http://schemas.openxmlformats.org/officeDocument/2006/relationships/image" Target="../media/image71.png"/><Relationship Id="rId53" Type="http://schemas.openxmlformats.org/officeDocument/2006/relationships/image" Target="../media/image87.jpeg"/><Relationship Id="rId58" Type="http://schemas.openxmlformats.org/officeDocument/2006/relationships/image" Target="../media/image92.jpeg"/><Relationship Id="rId74" Type="http://schemas.openxmlformats.org/officeDocument/2006/relationships/image" Target="../media/image108.png"/><Relationship Id="rId79" Type="http://schemas.openxmlformats.org/officeDocument/2006/relationships/image" Target="../media/image113.png"/><Relationship Id="rId5" Type="http://schemas.openxmlformats.org/officeDocument/2006/relationships/image" Target="../media/image39.jpeg"/><Relationship Id="rId90" Type="http://schemas.openxmlformats.org/officeDocument/2006/relationships/image" Target="../media/image124.png"/><Relationship Id="rId14" Type="http://schemas.openxmlformats.org/officeDocument/2006/relationships/image" Target="../media/image48.jpeg"/><Relationship Id="rId22" Type="http://schemas.openxmlformats.org/officeDocument/2006/relationships/image" Target="../media/image56.jpeg"/><Relationship Id="rId27" Type="http://schemas.openxmlformats.org/officeDocument/2006/relationships/image" Target="../media/image61.jpeg"/><Relationship Id="rId30" Type="http://schemas.openxmlformats.org/officeDocument/2006/relationships/image" Target="../media/image64.jpeg"/><Relationship Id="rId35" Type="http://schemas.openxmlformats.org/officeDocument/2006/relationships/image" Target="../media/image69.png"/><Relationship Id="rId43" Type="http://schemas.openxmlformats.org/officeDocument/2006/relationships/image" Target="../media/image77.png"/><Relationship Id="rId48" Type="http://schemas.openxmlformats.org/officeDocument/2006/relationships/image" Target="../media/image82.png"/><Relationship Id="rId56" Type="http://schemas.openxmlformats.org/officeDocument/2006/relationships/image" Target="../media/image90.png"/><Relationship Id="rId64" Type="http://schemas.openxmlformats.org/officeDocument/2006/relationships/image" Target="../media/image98.png"/><Relationship Id="rId69" Type="http://schemas.openxmlformats.org/officeDocument/2006/relationships/image" Target="../media/image103.png"/><Relationship Id="rId77" Type="http://schemas.openxmlformats.org/officeDocument/2006/relationships/image" Target="../media/image111.png"/><Relationship Id="rId8" Type="http://schemas.openxmlformats.org/officeDocument/2006/relationships/image" Target="../media/image42.jpeg"/><Relationship Id="rId51" Type="http://schemas.openxmlformats.org/officeDocument/2006/relationships/image" Target="../media/image85.png"/><Relationship Id="rId72" Type="http://schemas.openxmlformats.org/officeDocument/2006/relationships/image" Target="../media/image106.png"/><Relationship Id="rId80" Type="http://schemas.openxmlformats.org/officeDocument/2006/relationships/image" Target="../media/image114.png"/><Relationship Id="rId85" Type="http://schemas.openxmlformats.org/officeDocument/2006/relationships/image" Target="../media/image119.png"/><Relationship Id="rId3" Type="http://schemas.openxmlformats.org/officeDocument/2006/relationships/image" Target="../media/image37.jpeg"/><Relationship Id="rId12" Type="http://schemas.openxmlformats.org/officeDocument/2006/relationships/image" Target="../media/image46.jpeg"/><Relationship Id="rId17" Type="http://schemas.openxmlformats.org/officeDocument/2006/relationships/image" Target="../media/image51.png"/><Relationship Id="rId25" Type="http://schemas.openxmlformats.org/officeDocument/2006/relationships/image" Target="../media/image59.jpeg"/><Relationship Id="rId33" Type="http://schemas.openxmlformats.org/officeDocument/2006/relationships/image" Target="../media/image67.png"/><Relationship Id="rId38" Type="http://schemas.openxmlformats.org/officeDocument/2006/relationships/image" Target="../media/image72.png"/><Relationship Id="rId46" Type="http://schemas.openxmlformats.org/officeDocument/2006/relationships/image" Target="../media/image80.png"/><Relationship Id="rId59" Type="http://schemas.openxmlformats.org/officeDocument/2006/relationships/image" Target="../media/image93.png"/><Relationship Id="rId67" Type="http://schemas.openxmlformats.org/officeDocument/2006/relationships/image" Target="../media/image101.png"/><Relationship Id="rId20" Type="http://schemas.openxmlformats.org/officeDocument/2006/relationships/image" Target="../media/image54.jpeg"/><Relationship Id="rId41" Type="http://schemas.openxmlformats.org/officeDocument/2006/relationships/image" Target="../media/image75.png"/><Relationship Id="rId54" Type="http://schemas.openxmlformats.org/officeDocument/2006/relationships/image" Target="../media/image88.png"/><Relationship Id="rId62" Type="http://schemas.openxmlformats.org/officeDocument/2006/relationships/image" Target="../media/image96.png"/><Relationship Id="rId70" Type="http://schemas.openxmlformats.org/officeDocument/2006/relationships/image" Target="../media/image104.png"/><Relationship Id="rId75" Type="http://schemas.openxmlformats.org/officeDocument/2006/relationships/image" Target="../media/image109.png"/><Relationship Id="rId83" Type="http://schemas.openxmlformats.org/officeDocument/2006/relationships/image" Target="../media/image117.png"/><Relationship Id="rId88" Type="http://schemas.openxmlformats.org/officeDocument/2006/relationships/image" Target="../media/image122.png"/><Relationship Id="rId1" Type="http://schemas.openxmlformats.org/officeDocument/2006/relationships/image" Target="../media/image35.jpeg"/><Relationship Id="rId6" Type="http://schemas.openxmlformats.org/officeDocument/2006/relationships/image" Target="../media/image40.jpeg"/><Relationship Id="rId15" Type="http://schemas.openxmlformats.org/officeDocument/2006/relationships/image" Target="../media/image49.jpeg"/><Relationship Id="rId23" Type="http://schemas.openxmlformats.org/officeDocument/2006/relationships/image" Target="../media/image57.jpeg"/><Relationship Id="rId28" Type="http://schemas.openxmlformats.org/officeDocument/2006/relationships/image" Target="../media/image62.jpeg"/><Relationship Id="rId36" Type="http://schemas.openxmlformats.org/officeDocument/2006/relationships/image" Target="../media/image70.png"/><Relationship Id="rId49" Type="http://schemas.openxmlformats.org/officeDocument/2006/relationships/image" Target="../media/image83.png"/><Relationship Id="rId57" Type="http://schemas.openxmlformats.org/officeDocument/2006/relationships/image" Target="../media/image91.png"/><Relationship Id="rId10" Type="http://schemas.openxmlformats.org/officeDocument/2006/relationships/image" Target="../media/image44.jpeg"/><Relationship Id="rId31" Type="http://schemas.openxmlformats.org/officeDocument/2006/relationships/image" Target="../media/image65.jpeg"/><Relationship Id="rId44" Type="http://schemas.openxmlformats.org/officeDocument/2006/relationships/image" Target="../media/image78.png"/><Relationship Id="rId52" Type="http://schemas.openxmlformats.org/officeDocument/2006/relationships/image" Target="../media/image86.png"/><Relationship Id="rId60" Type="http://schemas.openxmlformats.org/officeDocument/2006/relationships/image" Target="../media/image94.png"/><Relationship Id="rId65" Type="http://schemas.openxmlformats.org/officeDocument/2006/relationships/image" Target="../media/image99.png"/><Relationship Id="rId73" Type="http://schemas.openxmlformats.org/officeDocument/2006/relationships/image" Target="../media/image107.png"/><Relationship Id="rId78" Type="http://schemas.openxmlformats.org/officeDocument/2006/relationships/image" Target="../media/image112.png"/><Relationship Id="rId81" Type="http://schemas.openxmlformats.org/officeDocument/2006/relationships/image" Target="../media/image115.png"/><Relationship Id="rId86" Type="http://schemas.openxmlformats.org/officeDocument/2006/relationships/image" Target="../media/image120.png"/><Relationship Id="rId4" Type="http://schemas.openxmlformats.org/officeDocument/2006/relationships/image" Target="../media/image38.jpeg"/><Relationship Id="rId9" Type="http://schemas.openxmlformats.org/officeDocument/2006/relationships/image" Target="../media/image43.jpeg"/><Relationship Id="rId13" Type="http://schemas.openxmlformats.org/officeDocument/2006/relationships/image" Target="../media/image47.jpeg"/><Relationship Id="rId18" Type="http://schemas.openxmlformats.org/officeDocument/2006/relationships/image" Target="../media/image52.jpeg"/><Relationship Id="rId39" Type="http://schemas.openxmlformats.org/officeDocument/2006/relationships/image" Target="../media/image73.png"/><Relationship Id="rId34" Type="http://schemas.openxmlformats.org/officeDocument/2006/relationships/image" Target="../media/image68.png"/><Relationship Id="rId50" Type="http://schemas.openxmlformats.org/officeDocument/2006/relationships/image" Target="../media/image84.png"/><Relationship Id="rId55" Type="http://schemas.openxmlformats.org/officeDocument/2006/relationships/image" Target="../media/image89.png"/><Relationship Id="rId76" Type="http://schemas.openxmlformats.org/officeDocument/2006/relationships/image" Target="../media/image110.png"/><Relationship Id="rId7" Type="http://schemas.openxmlformats.org/officeDocument/2006/relationships/image" Target="../media/image41.jpeg"/><Relationship Id="rId71" Type="http://schemas.openxmlformats.org/officeDocument/2006/relationships/image" Target="../media/image105.png"/><Relationship Id="rId2" Type="http://schemas.openxmlformats.org/officeDocument/2006/relationships/image" Target="../media/image36.jpeg"/><Relationship Id="rId29" Type="http://schemas.openxmlformats.org/officeDocument/2006/relationships/image" Target="../media/image63.jpeg"/><Relationship Id="rId24" Type="http://schemas.openxmlformats.org/officeDocument/2006/relationships/image" Target="../media/image58.jpeg"/><Relationship Id="rId40" Type="http://schemas.openxmlformats.org/officeDocument/2006/relationships/image" Target="../media/image74.png"/><Relationship Id="rId45" Type="http://schemas.openxmlformats.org/officeDocument/2006/relationships/image" Target="../media/image79.png"/><Relationship Id="rId66" Type="http://schemas.openxmlformats.org/officeDocument/2006/relationships/image" Target="../media/image100.png"/><Relationship Id="rId87" Type="http://schemas.openxmlformats.org/officeDocument/2006/relationships/image" Target="../media/image121.png"/><Relationship Id="rId61" Type="http://schemas.openxmlformats.org/officeDocument/2006/relationships/image" Target="../media/image95.png"/><Relationship Id="rId82" Type="http://schemas.openxmlformats.org/officeDocument/2006/relationships/image" Target="../media/image116.png"/><Relationship Id="rId19" Type="http://schemas.openxmlformats.org/officeDocument/2006/relationships/image" Target="../media/image5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4.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4.png"/></Relationships>
</file>

<file path=xl/drawings/drawing1.xml><?xml version="1.0" encoding="utf-8"?>
<xdr:wsDr xmlns:xdr="http://schemas.openxmlformats.org/drawingml/2006/spreadsheetDrawing" xmlns:a="http://schemas.openxmlformats.org/drawingml/2006/main">
  <xdr:twoCellAnchor editAs="oneCell">
    <xdr:from>
      <xdr:col>11</xdr:col>
      <xdr:colOff>209551</xdr:colOff>
      <xdr:row>11</xdr:row>
      <xdr:rowOff>114300</xdr:rowOff>
    </xdr:from>
    <xdr:to>
      <xdr:col>11</xdr:col>
      <xdr:colOff>2667000</xdr:colOff>
      <xdr:row>11</xdr:row>
      <xdr:rowOff>1219708</xdr:rowOff>
    </xdr:to>
    <xdr:pic>
      <xdr:nvPicPr>
        <xdr:cNvPr id="5" name="Imagen 4">
          <a:extLst>
            <a:ext uri="{FF2B5EF4-FFF2-40B4-BE49-F238E27FC236}">
              <a16:creationId xmlns:a16="http://schemas.microsoft.com/office/drawing/2014/main" id="{40F121CA-1E33-506D-2C6C-2EF062A2EADA}"/>
            </a:ext>
          </a:extLst>
        </xdr:cNvPr>
        <xdr:cNvPicPr>
          <a:picLocks noChangeAspect="1"/>
        </xdr:cNvPicPr>
      </xdr:nvPicPr>
      <xdr:blipFill>
        <a:blip xmlns:r="http://schemas.openxmlformats.org/officeDocument/2006/relationships" r:embed="rId1"/>
        <a:stretch>
          <a:fillRect/>
        </a:stretch>
      </xdr:blipFill>
      <xdr:spPr>
        <a:xfrm>
          <a:off x="20316826" y="14439900"/>
          <a:ext cx="2457449" cy="1105408"/>
        </a:xfrm>
        <a:prstGeom prst="rect">
          <a:avLst/>
        </a:prstGeom>
      </xdr:spPr>
    </xdr:pic>
    <xdr:clientData/>
  </xdr:twoCellAnchor>
  <xdr:twoCellAnchor editAs="oneCell">
    <xdr:from>
      <xdr:col>15</xdr:col>
      <xdr:colOff>169907</xdr:colOff>
      <xdr:row>11</xdr:row>
      <xdr:rowOff>323850</xdr:rowOff>
    </xdr:from>
    <xdr:to>
      <xdr:col>15</xdr:col>
      <xdr:colOff>3086101</xdr:colOff>
      <xdr:row>11</xdr:row>
      <xdr:rowOff>1267366</xdr:rowOff>
    </xdr:to>
    <xdr:pic>
      <xdr:nvPicPr>
        <xdr:cNvPr id="6" name="Imagen 5">
          <a:extLst>
            <a:ext uri="{FF2B5EF4-FFF2-40B4-BE49-F238E27FC236}">
              <a16:creationId xmlns:a16="http://schemas.microsoft.com/office/drawing/2014/main" id="{FCCE5A5E-724D-755F-66F1-6B1AD3334EBC}"/>
            </a:ext>
          </a:extLst>
        </xdr:cNvPr>
        <xdr:cNvPicPr>
          <a:picLocks noChangeAspect="1"/>
        </xdr:cNvPicPr>
      </xdr:nvPicPr>
      <xdr:blipFill>
        <a:blip xmlns:r="http://schemas.openxmlformats.org/officeDocument/2006/relationships" r:embed="rId2"/>
        <a:stretch>
          <a:fillRect/>
        </a:stretch>
      </xdr:blipFill>
      <xdr:spPr>
        <a:xfrm>
          <a:off x="28744907" y="14649450"/>
          <a:ext cx="2916194" cy="943516"/>
        </a:xfrm>
        <a:prstGeom prst="rect">
          <a:avLst/>
        </a:prstGeom>
      </xdr:spPr>
    </xdr:pic>
    <xdr:clientData/>
  </xdr:twoCellAnchor>
  <xdr:twoCellAnchor editAs="oneCell">
    <xdr:from>
      <xdr:col>19</xdr:col>
      <xdr:colOff>571500</xdr:colOff>
      <xdr:row>11</xdr:row>
      <xdr:rowOff>231195</xdr:rowOff>
    </xdr:from>
    <xdr:to>
      <xdr:col>19</xdr:col>
      <xdr:colOff>2781300</xdr:colOff>
      <xdr:row>11</xdr:row>
      <xdr:rowOff>1119478</xdr:rowOff>
    </xdr:to>
    <xdr:pic>
      <xdr:nvPicPr>
        <xdr:cNvPr id="7" name="Imagen 6">
          <a:extLst>
            <a:ext uri="{FF2B5EF4-FFF2-40B4-BE49-F238E27FC236}">
              <a16:creationId xmlns:a16="http://schemas.microsoft.com/office/drawing/2014/main" id="{46F34BCD-C204-E51F-03C3-9B9984B8BE56}"/>
            </a:ext>
          </a:extLst>
        </xdr:cNvPr>
        <xdr:cNvPicPr>
          <a:picLocks noChangeAspect="1"/>
        </xdr:cNvPicPr>
      </xdr:nvPicPr>
      <xdr:blipFill>
        <a:blip xmlns:r="http://schemas.openxmlformats.org/officeDocument/2006/relationships" r:embed="rId3"/>
        <a:stretch>
          <a:fillRect/>
        </a:stretch>
      </xdr:blipFill>
      <xdr:spPr>
        <a:xfrm>
          <a:off x="36652200" y="14556795"/>
          <a:ext cx="2209800" cy="888283"/>
        </a:xfrm>
        <a:prstGeom prst="rect">
          <a:avLst/>
        </a:prstGeom>
      </xdr:spPr>
    </xdr:pic>
    <xdr:clientData/>
  </xdr:twoCellAnchor>
  <xdr:twoCellAnchor editAs="oneCell">
    <xdr:from>
      <xdr:col>11</xdr:col>
      <xdr:colOff>285750</xdr:colOff>
      <xdr:row>13</xdr:row>
      <xdr:rowOff>171304</xdr:rowOff>
    </xdr:from>
    <xdr:to>
      <xdr:col>11</xdr:col>
      <xdr:colOff>2735242</xdr:colOff>
      <xdr:row>13</xdr:row>
      <xdr:rowOff>1143621</xdr:rowOff>
    </xdr:to>
    <xdr:pic>
      <xdr:nvPicPr>
        <xdr:cNvPr id="8" name="Imagen 7">
          <a:extLst>
            <a:ext uri="{FF2B5EF4-FFF2-40B4-BE49-F238E27FC236}">
              <a16:creationId xmlns:a16="http://schemas.microsoft.com/office/drawing/2014/main" id="{DB73E9C8-E7E3-F51A-5EA4-FDB60B465EA1}"/>
            </a:ext>
          </a:extLst>
        </xdr:cNvPr>
        <xdr:cNvPicPr>
          <a:picLocks noChangeAspect="1"/>
        </xdr:cNvPicPr>
      </xdr:nvPicPr>
      <xdr:blipFill>
        <a:blip xmlns:r="http://schemas.openxmlformats.org/officeDocument/2006/relationships" r:embed="rId4"/>
        <a:stretch>
          <a:fillRect/>
        </a:stretch>
      </xdr:blipFill>
      <xdr:spPr>
        <a:xfrm>
          <a:off x="20393025" y="17354404"/>
          <a:ext cx="2449492" cy="972317"/>
        </a:xfrm>
        <a:prstGeom prst="rect">
          <a:avLst/>
        </a:prstGeom>
      </xdr:spPr>
    </xdr:pic>
    <xdr:clientData/>
  </xdr:twoCellAnchor>
  <xdr:twoCellAnchor editAs="oneCell">
    <xdr:from>
      <xdr:col>15</xdr:col>
      <xdr:colOff>304801</xdr:colOff>
      <xdr:row>13</xdr:row>
      <xdr:rowOff>361950</xdr:rowOff>
    </xdr:from>
    <xdr:to>
      <xdr:col>15</xdr:col>
      <xdr:colOff>2686051</xdr:colOff>
      <xdr:row>13</xdr:row>
      <xdr:rowOff>1276741</xdr:rowOff>
    </xdr:to>
    <xdr:pic>
      <xdr:nvPicPr>
        <xdr:cNvPr id="9" name="Imagen 8">
          <a:extLst>
            <a:ext uri="{FF2B5EF4-FFF2-40B4-BE49-F238E27FC236}">
              <a16:creationId xmlns:a16="http://schemas.microsoft.com/office/drawing/2014/main" id="{A5A3D11B-C0D7-2104-B12F-BC5D77952905}"/>
            </a:ext>
          </a:extLst>
        </xdr:cNvPr>
        <xdr:cNvPicPr>
          <a:picLocks noChangeAspect="1"/>
        </xdr:cNvPicPr>
      </xdr:nvPicPr>
      <xdr:blipFill>
        <a:blip xmlns:r="http://schemas.openxmlformats.org/officeDocument/2006/relationships" r:embed="rId5"/>
        <a:stretch>
          <a:fillRect/>
        </a:stretch>
      </xdr:blipFill>
      <xdr:spPr>
        <a:xfrm>
          <a:off x="28879801" y="17545050"/>
          <a:ext cx="2381250" cy="914791"/>
        </a:xfrm>
        <a:prstGeom prst="rect">
          <a:avLst/>
        </a:prstGeom>
      </xdr:spPr>
    </xdr:pic>
    <xdr:clientData/>
  </xdr:twoCellAnchor>
  <xdr:twoCellAnchor editAs="oneCell">
    <xdr:from>
      <xdr:col>19</xdr:col>
      <xdr:colOff>400050</xdr:colOff>
      <xdr:row>13</xdr:row>
      <xdr:rowOff>157634</xdr:rowOff>
    </xdr:from>
    <xdr:to>
      <xdr:col>19</xdr:col>
      <xdr:colOff>3001730</xdr:colOff>
      <xdr:row>13</xdr:row>
      <xdr:rowOff>1219753</xdr:rowOff>
    </xdr:to>
    <xdr:pic>
      <xdr:nvPicPr>
        <xdr:cNvPr id="10" name="Imagen 9">
          <a:extLst>
            <a:ext uri="{FF2B5EF4-FFF2-40B4-BE49-F238E27FC236}">
              <a16:creationId xmlns:a16="http://schemas.microsoft.com/office/drawing/2014/main" id="{14A68F3B-0771-31DE-9624-BFE9D8F02D49}"/>
            </a:ext>
          </a:extLst>
        </xdr:cNvPr>
        <xdr:cNvPicPr>
          <a:picLocks noChangeAspect="1"/>
        </xdr:cNvPicPr>
      </xdr:nvPicPr>
      <xdr:blipFill>
        <a:blip xmlns:r="http://schemas.openxmlformats.org/officeDocument/2006/relationships" r:embed="rId6"/>
        <a:stretch>
          <a:fillRect/>
        </a:stretch>
      </xdr:blipFill>
      <xdr:spPr>
        <a:xfrm>
          <a:off x="36480750" y="17340734"/>
          <a:ext cx="2601680" cy="1062119"/>
        </a:xfrm>
        <a:prstGeom prst="rect">
          <a:avLst/>
        </a:prstGeom>
      </xdr:spPr>
    </xdr:pic>
    <xdr:clientData/>
  </xdr:twoCellAnchor>
  <xdr:twoCellAnchor editAs="oneCell">
    <xdr:from>
      <xdr:col>11</xdr:col>
      <xdr:colOff>240723</xdr:colOff>
      <xdr:row>14</xdr:row>
      <xdr:rowOff>152400</xdr:rowOff>
    </xdr:from>
    <xdr:to>
      <xdr:col>11</xdr:col>
      <xdr:colOff>2838451</xdr:colOff>
      <xdr:row>14</xdr:row>
      <xdr:rowOff>1172936</xdr:rowOff>
    </xdr:to>
    <xdr:pic>
      <xdr:nvPicPr>
        <xdr:cNvPr id="11" name="Imagen 10">
          <a:extLst>
            <a:ext uri="{FF2B5EF4-FFF2-40B4-BE49-F238E27FC236}">
              <a16:creationId xmlns:a16="http://schemas.microsoft.com/office/drawing/2014/main" id="{C3EC55C0-A10A-0479-6CF1-A603492C850F}"/>
            </a:ext>
          </a:extLst>
        </xdr:cNvPr>
        <xdr:cNvPicPr>
          <a:picLocks noChangeAspect="1"/>
        </xdr:cNvPicPr>
      </xdr:nvPicPr>
      <xdr:blipFill>
        <a:blip xmlns:r="http://schemas.openxmlformats.org/officeDocument/2006/relationships" r:embed="rId7"/>
        <a:stretch>
          <a:fillRect/>
        </a:stretch>
      </xdr:blipFill>
      <xdr:spPr>
        <a:xfrm>
          <a:off x="20347998" y="18764250"/>
          <a:ext cx="2597728" cy="1020536"/>
        </a:xfrm>
        <a:prstGeom prst="rect">
          <a:avLst/>
        </a:prstGeom>
      </xdr:spPr>
    </xdr:pic>
    <xdr:clientData/>
  </xdr:twoCellAnchor>
  <xdr:twoCellAnchor editAs="oneCell">
    <xdr:from>
      <xdr:col>15</xdr:col>
      <xdr:colOff>161982</xdr:colOff>
      <xdr:row>14</xdr:row>
      <xdr:rowOff>190500</xdr:rowOff>
    </xdr:from>
    <xdr:to>
      <xdr:col>15</xdr:col>
      <xdr:colOff>2839641</xdr:colOff>
      <xdr:row>14</xdr:row>
      <xdr:rowOff>1200599</xdr:rowOff>
    </xdr:to>
    <xdr:pic>
      <xdr:nvPicPr>
        <xdr:cNvPr id="12" name="Imagen 11">
          <a:extLst>
            <a:ext uri="{FF2B5EF4-FFF2-40B4-BE49-F238E27FC236}">
              <a16:creationId xmlns:a16="http://schemas.microsoft.com/office/drawing/2014/main" id="{57446143-AF86-C919-F9B6-24468761A1E7}"/>
            </a:ext>
          </a:extLst>
        </xdr:cNvPr>
        <xdr:cNvPicPr>
          <a:picLocks noChangeAspect="1"/>
        </xdr:cNvPicPr>
      </xdr:nvPicPr>
      <xdr:blipFill>
        <a:blip xmlns:r="http://schemas.openxmlformats.org/officeDocument/2006/relationships" r:embed="rId8"/>
        <a:stretch>
          <a:fillRect/>
        </a:stretch>
      </xdr:blipFill>
      <xdr:spPr>
        <a:xfrm>
          <a:off x="28736982" y="18802350"/>
          <a:ext cx="2677659" cy="1010099"/>
        </a:xfrm>
        <a:prstGeom prst="rect">
          <a:avLst/>
        </a:prstGeom>
      </xdr:spPr>
    </xdr:pic>
    <xdr:clientData/>
  </xdr:twoCellAnchor>
  <xdr:twoCellAnchor editAs="oneCell">
    <xdr:from>
      <xdr:col>19</xdr:col>
      <xdr:colOff>76200</xdr:colOff>
      <xdr:row>14</xdr:row>
      <xdr:rowOff>246236</xdr:rowOff>
    </xdr:from>
    <xdr:to>
      <xdr:col>19</xdr:col>
      <xdr:colOff>3239880</xdr:colOff>
      <xdr:row>14</xdr:row>
      <xdr:rowOff>1267269</xdr:rowOff>
    </xdr:to>
    <xdr:pic>
      <xdr:nvPicPr>
        <xdr:cNvPr id="13" name="Imagen 12">
          <a:extLst>
            <a:ext uri="{FF2B5EF4-FFF2-40B4-BE49-F238E27FC236}">
              <a16:creationId xmlns:a16="http://schemas.microsoft.com/office/drawing/2014/main" id="{8C4CC8F3-AB35-025C-494F-F7FDCE7A8BD5}"/>
            </a:ext>
          </a:extLst>
        </xdr:cNvPr>
        <xdr:cNvPicPr>
          <a:picLocks noChangeAspect="1"/>
        </xdr:cNvPicPr>
      </xdr:nvPicPr>
      <xdr:blipFill>
        <a:blip xmlns:r="http://schemas.openxmlformats.org/officeDocument/2006/relationships" r:embed="rId9"/>
        <a:stretch>
          <a:fillRect/>
        </a:stretch>
      </xdr:blipFill>
      <xdr:spPr>
        <a:xfrm>
          <a:off x="36156900" y="18858086"/>
          <a:ext cx="3163680" cy="1021033"/>
        </a:xfrm>
        <a:prstGeom prst="rect">
          <a:avLst/>
        </a:prstGeom>
      </xdr:spPr>
    </xdr:pic>
    <xdr:clientData/>
  </xdr:twoCellAnchor>
  <xdr:twoCellAnchor editAs="oneCell">
    <xdr:from>
      <xdr:col>11</xdr:col>
      <xdr:colOff>266700</xdr:colOff>
      <xdr:row>17</xdr:row>
      <xdr:rowOff>304800</xdr:rowOff>
    </xdr:from>
    <xdr:to>
      <xdr:col>11</xdr:col>
      <xdr:colOff>2951121</xdr:colOff>
      <xdr:row>17</xdr:row>
      <xdr:rowOff>2029449</xdr:rowOff>
    </xdr:to>
    <xdr:pic>
      <xdr:nvPicPr>
        <xdr:cNvPr id="17" name="Imagen 16">
          <a:extLst>
            <a:ext uri="{FF2B5EF4-FFF2-40B4-BE49-F238E27FC236}">
              <a16:creationId xmlns:a16="http://schemas.microsoft.com/office/drawing/2014/main" id="{D8FCF119-66A8-3191-6F47-05650DDE370E}"/>
            </a:ext>
          </a:extLst>
        </xdr:cNvPr>
        <xdr:cNvPicPr>
          <a:picLocks noChangeAspect="1"/>
        </xdr:cNvPicPr>
      </xdr:nvPicPr>
      <xdr:blipFill>
        <a:blip xmlns:r="http://schemas.openxmlformats.org/officeDocument/2006/relationships" r:embed="rId10"/>
        <a:stretch>
          <a:fillRect/>
        </a:stretch>
      </xdr:blipFill>
      <xdr:spPr>
        <a:xfrm>
          <a:off x="20373975" y="28832175"/>
          <a:ext cx="2684421" cy="1724649"/>
        </a:xfrm>
        <a:prstGeom prst="rect">
          <a:avLst/>
        </a:prstGeom>
      </xdr:spPr>
    </xdr:pic>
    <xdr:clientData/>
  </xdr:twoCellAnchor>
  <xdr:twoCellAnchor editAs="oneCell">
    <xdr:from>
      <xdr:col>15</xdr:col>
      <xdr:colOff>476250</xdr:colOff>
      <xdr:row>17</xdr:row>
      <xdr:rowOff>308201</xdr:rowOff>
    </xdr:from>
    <xdr:to>
      <xdr:col>15</xdr:col>
      <xdr:colOff>2895600</xdr:colOff>
      <xdr:row>17</xdr:row>
      <xdr:rowOff>1867493</xdr:rowOff>
    </xdr:to>
    <xdr:pic>
      <xdr:nvPicPr>
        <xdr:cNvPr id="18" name="Imagen 17">
          <a:extLst>
            <a:ext uri="{FF2B5EF4-FFF2-40B4-BE49-F238E27FC236}">
              <a16:creationId xmlns:a16="http://schemas.microsoft.com/office/drawing/2014/main" id="{5B9BF8D9-1B4D-85F8-F8F1-7CC525FF90D7}"/>
            </a:ext>
          </a:extLst>
        </xdr:cNvPr>
        <xdr:cNvPicPr>
          <a:picLocks noChangeAspect="1"/>
        </xdr:cNvPicPr>
      </xdr:nvPicPr>
      <xdr:blipFill>
        <a:blip xmlns:r="http://schemas.openxmlformats.org/officeDocument/2006/relationships" r:embed="rId11"/>
        <a:stretch>
          <a:fillRect/>
        </a:stretch>
      </xdr:blipFill>
      <xdr:spPr>
        <a:xfrm>
          <a:off x="29051250" y="28835576"/>
          <a:ext cx="2419350" cy="1559292"/>
        </a:xfrm>
        <a:prstGeom prst="rect">
          <a:avLst/>
        </a:prstGeom>
      </xdr:spPr>
    </xdr:pic>
    <xdr:clientData/>
  </xdr:twoCellAnchor>
  <xdr:twoCellAnchor editAs="oneCell">
    <xdr:from>
      <xdr:col>19</xdr:col>
      <xdr:colOff>352338</xdr:colOff>
      <xdr:row>17</xdr:row>
      <xdr:rowOff>495300</xdr:rowOff>
    </xdr:from>
    <xdr:to>
      <xdr:col>19</xdr:col>
      <xdr:colOff>2877531</xdr:colOff>
      <xdr:row>17</xdr:row>
      <xdr:rowOff>2000835</xdr:rowOff>
    </xdr:to>
    <xdr:pic>
      <xdr:nvPicPr>
        <xdr:cNvPr id="19" name="Imagen 18">
          <a:extLst>
            <a:ext uri="{FF2B5EF4-FFF2-40B4-BE49-F238E27FC236}">
              <a16:creationId xmlns:a16="http://schemas.microsoft.com/office/drawing/2014/main" id="{C7A81D84-81CD-B8A8-2949-3043B022C21D}"/>
            </a:ext>
          </a:extLst>
        </xdr:cNvPr>
        <xdr:cNvPicPr>
          <a:picLocks noChangeAspect="1"/>
        </xdr:cNvPicPr>
      </xdr:nvPicPr>
      <xdr:blipFill>
        <a:blip xmlns:r="http://schemas.openxmlformats.org/officeDocument/2006/relationships" r:embed="rId12"/>
        <a:stretch>
          <a:fillRect/>
        </a:stretch>
      </xdr:blipFill>
      <xdr:spPr>
        <a:xfrm>
          <a:off x="36433038" y="29022675"/>
          <a:ext cx="2525193" cy="1505535"/>
        </a:xfrm>
        <a:prstGeom prst="rect">
          <a:avLst/>
        </a:prstGeom>
      </xdr:spPr>
    </xdr:pic>
    <xdr:clientData/>
  </xdr:twoCellAnchor>
  <xdr:twoCellAnchor editAs="oneCell">
    <xdr:from>
      <xdr:col>11</xdr:col>
      <xdr:colOff>76201</xdr:colOff>
      <xdr:row>18</xdr:row>
      <xdr:rowOff>495301</xdr:rowOff>
    </xdr:from>
    <xdr:to>
      <xdr:col>11</xdr:col>
      <xdr:colOff>3009901</xdr:colOff>
      <xdr:row>18</xdr:row>
      <xdr:rowOff>1909555</xdr:rowOff>
    </xdr:to>
    <xdr:pic>
      <xdr:nvPicPr>
        <xdr:cNvPr id="23" name="Imagen 22">
          <a:extLst>
            <a:ext uri="{FF2B5EF4-FFF2-40B4-BE49-F238E27FC236}">
              <a16:creationId xmlns:a16="http://schemas.microsoft.com/office/drawing/2014/main" id="{BCFF5D54-AB2D-BEAC-EB8F-D7CFCE6C6811}"/>
            </a:ext>
          </a:extLst>
        </xdr:cNvPr>
        <xdr:cNvPicPr>
          <a:picLocks noChangeAspect="1"/>
        </xdr:cNvPicPr>
      </xdr:nvPicPr>
      <xdr:blipFill>
        <a:blip xmlns:r="http://schemas.openxmlformats.org/officeDocument/2006/relationships" r:embed="rId13"/>
        <a:stretch>
          <a:fillRect/>
        </a:stretch>
      </xdr:blipFill>
      <xdr:spPr>
        <a:xfrm>
          <a:off x="20183476" y="31689676"/>
          <a:ext cx="2933700" cy="1414254"/>
        </a:xfrm>
        <a:prstGeom prst="rect">
          <a:avLst/>
        </a:prstGeom>
      </xdr:spPr>
    </xdr:pic>
    <xdr:clientData/>
  </xdr:twoCellAnchor>
  <xdr:twoCellAnchor editAs="oneCell">
    <xdr:from>
      <xdr:col>15</xdr:col>
      <xdr:colOff>247649</xdr:colOff>
      <xdr:row>18</xdr:row>
      <xdr:rowOff>476250</xdr:rowOff>
    </xdr:from>
    <xdr:to>
      <xdr:col>15</xdr:col>
      <xdr:colOff>2875302</xdr:colOff>
      <xdr:row>18</xdr:row>
      <xdr:rowOff>1524000</xdr:rowOff>
    </xdr:to>
    <xdr:pic>
      <xdr:nvPicPr>
        <xdr:cNvPr id="24" name="Imagen 23">
          <a:extLst>
            <a:ext uri="{FF2B5EF4-FFF2-40B4-BE49-F238E27FC236}">
              <a16:creationId xmlns:a16="http://schemas.microsoft.com/office/drawing/2014/main" id="{2C8248BE-642A-2817-442A-6FAEB6803B48}"/>
            </a:ext>
          </a:extLst>
        </xdr:cNvPr>
        <xdr:cNvPicPr>
          <a:picLocks noChangeAspect="1"/>
        </xdr:cNvPicPr>
      </xdr:nvPicPr>
      <xdr:blipFill>
        <a:blip xmlns:r="http://schemas.openxmlformats.org/officeDocument/2006/relationships" r:embed="rId14"/>
        <a:stretch>
          <a:fillRect/>
        </a:stretch>
      </xdr:blipFill>
      <xdr:spPr>
        <a:xfrm>
          <a:off x="28822649" y="31670625"/>
          <a:ext cx="2627653" cy="1047750"/>
        </a:xfrm>
        <a:prstGeom prst="rect">
          <a:avLst/>
        </a:prstGeom>
      </xdr:spPr>
    </xdr:pic>
    <xdr:clientData/>
  </xdr:twoCellAnchor>
  <xdr:twoCellAnchor editAs="oneCell">
    <xdr:from>
      <xdr:col>19</xdr:col>
      <xdr:colOff>171451</xdr:colOff>
      <xdr:row>18</xdr:row>
      <xdr:rowOff>342900</xdr:rowOff>
    </xdr:from>
    <xdr:to>
      <xdr:col>19</xdr:col>
      <xdr:colOff>3276601</xdr:colOff>
      <xdr:row>18</xdr:row>
      <xdr:rowOff>1787088</xdr:rowOff>
    </xdr:to>
    <xdr:pic>
      <xdr:nvPicPr>
        <xdr:cNvPr id="25" name="Imagen 24">
          <a:extLst>
            <a:ext uri="{FF2B5EF4-FFF2-40B4-BE49-F238E27FC236}">
              <a16:creationId xmlns:a16="http://schemas.microsoft.com/office/drawing/2014/main" id="{22563FD3-1D41-BD78-81E4-6370BA50A570}"/>
            </a:ext>
          </a:extLst>
        </xdr:cNvPr>
        <xdr:cNvPicPr>
          <a:picLocks noChangeAspect="1"/>
        </xdr:cNvPicPr>
      </xdr:nvPicPr>
      <xdr:blipFill>
        <a:blip xmlns:r="http://schemas.openxmlformats.org/officeDocument/2006/relationships" r:embed="rId15"/>
        <a:stretch>
          <a:fillRect/>
        </a:stretch>
      </xdr:blipFill>
      <xdr:spPr>
        <a:xfrm>
          <a:off x="36252151" y="31537275"/>
          <a:ext cx="3105150" cy="1444188"/>
        </a:xfrm>
        <a:prstGeom prst="rect">
          <a:avLst/>
        </a:prstGeom>
      </xdr:spPr>
    </xdr:pic>
    <xdr:clientData/>
  </xdr:twoCellAnchor>
  <xdr:twoCellAnchor editAs="oneCell">
    <xdr:from>
      <xdr:col>11</xdr:col>
      <xdr:colOff>263525</xdr:colOff>
      <xdr:row>19</xdr:row>
      <xdr:rowOff>590551</xdr:rowOff>
    </xdr:from>
    <xdr:to>
      <xdr:col>11</xdr:col>
      <xdr:colOff>2931381</xdr:colOff>
      <xdr:row>19</xdr:row>
      <xdr:rowOff>2152651</xdr:rowOff>
    </xdr:to>
    <xdr:pic>
      <xdr:nvPicPr>
        <xdr:cNvPr id="26" name="Imagen 25">
          <a:extLst>
            <a:ext uri="{FF2B5EF4-FFF2-40B4-BE49-F238E27FC236}">
              <a16:creationId xmlns:a16="http://schemas.microsoft.com/office/drawing/2014/main" id="{3E8FD381-9C92-7A58-CFEF-E713E3ED16BC}"/>
            </a:ext>
          </a:extLst>
        </xdr:cNvPr>
        <xdr:cNvPicPr>
          <a:picLocks noChangeAspect="1"/>
        </xdr:cNvPicPr>
      </xdr:nvPicPr>
      <xdr:blipFill>
        <a:blip xmlns:r="http://schemas.openxmlformats.org/officeDocument/2006/relationships" r:embed="rId16"/>
        <a:stretch>
          <a:fillRect/>
        </a:stretch>
      </xdr:blipFill>
      <xdr:spPr>
        <a:xfrm>
          <a:off x="20377150" y="32880301"/>
          <a:ext cx="2667856" cy="1562100"/>
        </a:xfrm>
        <a:prstGeom prst="rect">
          <a:avLst/>
        </a:prstGeom>
      </xdr:spPr>
    </xdr:pic>
    <xdr:clientData/>
  </xdr:twoCellAnchor>
  <xdr:twoCellAnchor editAs="oneCell">
    <xdr:from>
      <xdr:col>15</xdr:col>
      <xdr:colOff>266700</xdr:colOff>
      <xdr:row>19</xdr:row>
      <xdr:rowOff>1390651</xdr:rowOff>
    </xdr:from>
    <xdr:to>
      <xdr:col>15</xdr:col>
      <xdr:colOff>2881813</xdr:colOff>
      <xdr:row>20</xdr:row>
      <xdr:rowOff>361951</xdr:rowOff>
    </xdr:to>
    <xdr:pic>
      <xdr:nvPicPr>
        <xdr:cNvPr id="27" name="Imagen 26">
          <a:extLst>
            <a:ext uri="{FF2B5EF4-FFF2-40B4-BE49-F238E27FC236}">
              <a16:creationId xmlns:a16="http://schemas.microsoft.com/office/drawing/2014/main" id="{28782FD2-FCCC-58BA-906F-303D81724C77}"/>
            </a:ext>
          </a:extLst>
        </xdr:cNvPr>
        <xdr:cNvPicPr>
          <a:picLocks noChangeAspect="1"/>
        </xdr:cNvPicPr>
      </xdr:nvPicPr>
      <xdr:blipFill>
        <a:blip xmlns:r="http://schemas.openxmlformats.org/officeDocument/2006/relationships" r:embed="rId17"/>
        <a:stretch>
          <a:fillRect/>
        </a:stretch>
      </xdr:blipFill>
      <xdr:spPr>
        <a:xfrm>
          <a:off x="28841700" y="35109151"/>
          <a:ext cx="2615113" cy="1828800"/>
        </a:xfrm>
        <a:prstGeom prst="rect">
          <a:avLst/>
        </a:prstGeom>
      </xdr:spPr>
    </xdr:pic>
    <xdr:clientData/>
  </xdr:twoCellAnchor>
  <xdr:twoCellAnchor editAs="oneCell">
    <xdr:from>
      <xdr:col>19</xdr:col>
      <xdr:colOff>209550</xdr:colOff>
      <xdr:row>19</xdr:row>
      <xdr:rowOff>1678968</xdr:rowOff>
    </xdr:from>
    <xdr:to>
      <xdr:col>19</xdr:col>
      <xdr:colOff>3068036</xdr:colOff>
      <xdr:row>20</xdr:row>
      <xdr:rowOff>724557</xdr:rowOff>
    </xdr:to>
    <xdr:pic>
      <xdr:nvPicPr>
        <xdr:cNvPr id="28" name="Imagen 27">
          <a:extLst>
            <a:ext uri="{FF2B5EF4-FFF2-40B4-BE49-F238E27FC236}">
              <a16:creationId xmlns:a16="http://schemas.microsoft.com/office/drawing/2014/main" id="{FED372AD-E70F-7F04-251A-45479F5B075C}"/>
            </a:ext>
          </a:extLst>
        </xdr:cNvPr>
        <xdr:cNvPicPr>
          <a:picLocks noChangeAspect="1"/>
        </xdr:cNvPicPr>
      </xdr:nvPicPr>
      <xdr:blipFill>
        <a:blip xmlns:r="http://schemas.openxmlformats.org/officeDocument/2006/relationships" r:embed="rId18"/>
        <a:stretch>
          <a:fillRect/>
        </a:stretch>
      </xdr:blipFill>
      <xdr:spPr>
        <a:xfrm>
          <a:off x="36290250" y="35397468"/>
          <a:ext cx="2858486" cy="1903089"/>
        </a:xfrm>
        <a:prstGeom prst="rect">
          <a:avLst/>
        </a:prstGeom>
      </xdr:spPr>
    </xdr:pic>
    <xdr:clientData/>
  </xdr:twoCellAnchor>
  <xdr:twoCellAnchor editAs="oneCell">
    <xdr:from>
      <xdr:col>11</xdr:col>
      <xdr:colOff>304800</xdr:colOff>
      <xdr:row>20</xdr:row>
      <xdr:rowOff>247650</xdr:rowOff>
    </xdr:from>
    <xdr:to>
      <xdr:col>11</xdr:col>
      <xdr:colOff>2781300</xdr:colOff>
      <xdr:row>20</xdr:row>
      <xdr:rowOff>1707482</xdr:rowOff>
    </xdr:to>
    <xdr:pic>
      <xdr:nvPicPr>
        <xdr:cNvPr id="29" name="Imagen 28">
          <a:extLst>
            <a:ext uri="{FF2B5EF4-FFF2-40B4-BE49-F238E27FC236}">
              <a16:creationId xmlns:a16="http://schemas.microsoft.com/office/drawing/2014/main" id="{CCC32175-212B-6C26-B326-4190BC3274A3}"/>
            </a:ext>
          </a:extLst>
        </xdr:cNvPr>
        <xdr:cNvPicPr>
          <a:picLocks noChangeAspect="1"/>
        </xdr:cNvPicPr>
      </xdr:nvPicPr>
      <xdr:blipFill>
        <a:blip xmlns:r="http://schemas.openxmlformats.org/officeDocument/2006/relationships" r:embed="rId19"/>
        <a:stretch>
          <a:fillRect/>
        </a:stretch>
      </xdr:blipFill>
      <xdr:spPr>
        <a:xfrm>
          <a:off x="20412075" y="39166800"/>
          <a:ext cx="2476500" cy="1459832"/>
        </a:xfrm>
        <a:prstGeom prst="rect">
          <a:avLst/>
        </a:prstGeom>
      </xdr:spPr>
    </xdr:pic>
    <xdr:clientData/>
  </xdr:twoCellAnchor>
  <xdr:twoCellAnchor editAs="oneCell">
    <xdr:from>
      <xdr:col>15</xdr:col>
      <xdr:colOff>342900</xdr:colOff>
      <xdr:row>20</xdr:row>
      <xdr:rowOff>514726</xdr:rowOff>
    </xdr:from>
    <xdr:to>
      <xdr:col>15</xdr:col>
      <xdr:colOff>2792238</xdr:colOff>
      <xdr:row>20</xdr:row>
      <xdr:rowOff>1505521</xdr:rowOff>
    </xdr:to>
    <xdr:pic>
      <xdr:nvPicPr>
        <xdr:cNvPr id="30" name="Imagen 29">
          <a:extLst>
            <a:ext uri="{FF2B5EF4-FFF2-40B4-BE49-F238E27FC236}">
              <a16:creationId xmlns:a16="http://schemas.microsoft.com/office/drawing/2014/main" id="{D2E5598F-85AE-E6C5-4689-2567D3C6B645}"/>
            </a:ext>
          </a:extLst>
        </xdr:cNvPr>
        <xdr:cNvPicPr>
          <a:picLocks noChangeAspect="1"/>
        </xdr:cNvPicPr>
      </xdr:nvPicPr>
      <xdr:blipFill>
        <a:blip xmlns:r="http://schemas.openxmlformats.org/officeDocument/2006/relationships" r:embed="rId20"/>
        <a:stretch>
          <a:fillRect/>
        </a:stretch>
      </xdr:blipFill>
      <xdr:spPr>
        <a:xfrm>
          <a:off x="28917900" y="39433876"/>
          <a:ext cx="2449338" cy="990795"/>
        </a:xfrm>
        <a:prstGeom prst="rect">
          <a:avLst/>
        </a:prstGeom>
      </xdr:spPr>
    </xdr:pic>
    <xdr:clientData/>
  </xdr:twoCellAnchor>
  <xdr:twoCellAnchor editAs="oneCell">
    <xdr:from>
      <xdr:col>19</xdr:col>
      <xdr:colOff>704850</xdr:colOff>
      <xdr:row>20</xdr:row>
      <xdr:rowOff>380308</xdr:rowOff>
    </xdr:from>
    <xdr:to>
      <xdr:col>19</xdr:col>
      <xdr:colOff>3011144</xdr:colOff>
      <xdr:row>20</xdr:row>
      <xdr:rowOff>1410256</xdr:rowOff>
    </xdr:to>
    <xdr:pic>
      <xdr:nvPicPr>
        <xdr:cNvPr id="31" name="Imagen 30">
          <a:extLst>
            <a:ext uri="{FF2B5EF4-FFF2-40B4-BE49-F238E27FC236}">
              <a16:creationId xmlns:a16="http://schemas.microsoft.com/office/drawing/2014/main" id="{501401D7-EED0-5011-2216-B054B0AC8C27}"/>
            </a:ext>
          </a:extLst>
        </xdr:cNvPr>
        <xdr:cNvPicPr>
          <a:picLocks noChangeAspect="1"/>
        </xdr:cNvPicPr>
      </xdr:nvPicPr>
      <xdr:blipFill>
        <a:blip xmlns:r="http://schemas.openxmlformats.org/officeDocument/2006/relationships" r:embed="rId21"/>
        <a:stretch>
          <a:fillRect/>
        </a:stretch>
      </xdr:blipFill>
      <xdr:spPr>
        <a:xfrm>
          <a:off x="36785550" y="39299458"/>
          <a:ext cx="2306294" cy="1029948"/>
        </a:xfrm>
        <a:prstGeom prst="rect">
          <a:avLst/>
        </a:prstGeom>
      </xdr:spPr>
    </xdr:pic>
    <xdr:clientData/>
  </xdr:twoCellAnchor>
  <xdr:oneCellAnchor>
    <xdr:from>
      <xdr:col>11</xdr:col>
      <xdr:colOff>361950</xdr:colOff>
      <xdr:row>21</xdr:row>
      <xdr:rowOff>251056</xdr:rowOff>
    </xdr:from>
    <xdr:ext cx="2544692" cy="1025906"/>
    <xdr:pic>
      <xdr:nvPicPr>
        <xdr:cNvPr id="32" name="Imagen 31">
          <a:extLst>
            <a:ext uri="{FF2B5EF4-FFF2-40B4-BE49-F238E27FC236}">
              <a16:creationId xmlns:a16="http://schemas.microsoft.com/office/drawing/2014/main" id="{4CD6DB28-4B73-47C5-B3F6-9BF43EB5D530}"/>
            </a:ext>
          </a:extLst>
        </xdr:cNvPr>
        <xdr:cNvPicPr>
          <a:picLocks noChangeAspect="1"/>
        </xdr:cNvPicPr>
      </xdr:nvPicPr>
      <xdr:blipFill>
        <a:blip xmlns:r="http://schemas.openxmlformats.org/officeDocument/2006/relationships" r:embed="rId22"/>
        <a:stretch>
          <a:fillRect/>
        </a:stretch>
      </xdr:blipFill>
      <xdr:spPr>
        <a:xfrm>
          <a:off x="20469225" y="40999006"/>
          <a:ext cx="2544692" cy="1025906"/>
        </a:xfrm>
        <a:prstGeom prst="rect">
          <a:avLst/>
        </a:prstGeom>
      </xdr:spPr>
    </xdr:pic>
    <xdr:clientData/>
  </xdr:oneCellAnchor>
  <xdr:twoCellAnchor editAs="oneCell">
    <xdr:from>
      <xdr:col>15</xdr:col>
      <xdr:colOff>95250</xdr:colOff>
      <xdr:row>21</xdr:row>
      <xdr:rowOff>147273</xdr:rowOff>
    </xdr:from>
    <xdr:to>
      <xdr:col>15</xdr:col>
      <xdr:colOff>2986293</xdr:colOff>
      <xdr:row>21</xdr:row>
      <xdr:rowOff>1390650</xdr:rowOff>
    </xdr:to>
    <xdr:pic>
      <xdr:nvPicPr>
        <xdr:cNvPr id="33" name="Imagen 32">
          <a:extLst>
            <a:ext uri="{FF2B5EF4-FFF2-40B4-BE49-F238E27FC236}">
              <a16:creationId xmlns:a16="http://schemas.microsoft.com/office/drawing/2014/main" id="{F656CFB5-4B7E-DA43-15E6-783D51A26902}"/>
            </a:ext>
          </a:extLst>
        </xdr:cNvPr>
        <xdr:cNvPicPr>
          <a:picLocks noChangeAspect="1"/>
        </xdr:cNvPicPr>
      </xdr:nvPicPr>
      <xdr:blipFill>
        <a:blip xmlns:r="http://schemas.openxmlformats.org/officeDocument/2006/relationships" r:embed="rId23"/>
        <a:stretch>
          <a:fillRect/>
        </a:stretch>
      </xdr:blipFill>
      <xdr:spPr>
        <a:xfrm>
          <a:off x="28670250" y="40895223"/>
          <a:ext cx="2891043" cy="1243377"/>
        </a:xfrm>
        <a:prstGeom prst="rect">
          <a:avLst/>
        </a:prstGeom>
      </xdr:spPr>
    </xdr:pic>
    <xdr:clientData/>
  </xdr:twoCellAnchor>
  <xdr:twoCellAnchor editAs="oneCell">
    <xdr:from>
      <xdr:col>19</xdr:col>
      <xdr:colOff>228601</xdr:colOff>
      <xdr:row>21</xdr:row>
      <xdr:rowOff>225660</xdr:rowOff>
    </xdr:from>
    <xdr:to>
      <xdr:col>19</xdr:col>
      <xdr:colOff>3295651</xdr:colOff>
      <xdr:row>21</xdr:row>
      <xdr:rowOff>1324444</xdr:rowOff>
    </xdr:to>
    <xdr:pic>
      <xdr:nvPicPr>
        <xdr:cNvPr id="34" name="Imagen 33">
          <a:extLst>
            <a:ext uri="{FF2B5EF4-FFF2-40B4-BE49-F238E27FC236}">
              <a16:creationId xmlns:a16="http://schemas.microsoft.com/office/drawing/2014/main" id="{0696537F-C773-8856-91F2-95ABB94DFE9E}"/>
            </a:ext>
          </a:extLst>
        </xdr:cNvPr>
        <xdr:cNvPicPr>
          <a:picLocks noChangeAspect="1"/>
        </xdr:cNvPicPr>
      </xdr:nvPicPr>
      <xdr:blipFill>
        <a:blip xmlns:r="http://schemas.openxmlformats.org/officeDocument/2006/relationships" r:embed="rId24"/>
        <a:stretch>
          <a:fillRect/>
        </a:stretch>
      </xdr:blipFill>
      <xdr:spPr>
        <a:xfrm>
          <a:off x="36309301" y="40973610"/>
          <a:ext cx="3067050" cy="1098784"/>
        </a:xfrm>
        <a:prstGeom prst="rect">
          <a:avLst/>
        </a:prstGeom>
      </xdr:spPr>
    </xdr:pic>
    <xdr:clientData/>
  </xdr:twoCellAnchor>
  <xdr:twoCellAnchor editAs="oneCell">
    <xdr:from>
      <xdr:col>11</xdr:col>
      <xdr:colOff>342900</xdr:colOff>
      <xdr:row>22</xdr:row>
      <xdr:rowOff>171538</xdr:rowOff>
    </xdr:from>
    <xdr:to>
      <xdr:col>11</xdr:col>
      <xdr:colOff>2982470</xdr:colOff>
      <xdr:row>22</xdr:row>
      <xdr:rowOff>1581761</xdr:rowOff>
    </xdr:to>
    <xdr:pic>
      <xdr:nvPicPr>
        <xdr:cNvPr id="35" name="Imagen 34">
          <a:extLst>
            <a:ext uri="{FF2B5EF4-FFF2-40B4-BE49-F238E27FC236}">
              <a16:creationId xmlns:a16="http://schemas.microsoft.com/office/drawing/2014/main" id="{DD91D87E-F3DE-C911-71C1-22ECD88D747B}"/>
            </a:ext>
          </a:extLst>
        </xdr:cNvPr>
        <xdr:cNvPicPr>
          <a:picLocks noChangeAspect="1"/>
        </xdr:cNvPicPr>
      </xdr:nvPicPr>
      <xdr:blipFill>
        <a:blip xmlns:r="http://schemas.openxmlformats.org/officeDocument/2006/relationships" r:embed="rId25"/>
        <a:stretch>
          <a:fillRect/>
        </a:stretch>
      </xdr:blipFill>
      <xdr:spPr>
        <a:xfrm>
          <a:off x="20450175" y="42748288"/>
          <a:ext cx="2639570" cy="1410223"/>
        </a:xfrm>
        <a:prstGeom prst="rect">
          <a:avLst/>
        </a:prstGeom>
      </xdr:spPr>
    </xdr:pic>
    <xdr:clientData/>
  </xdr:twoCellAnchor>
  <xdr:twoCellAnchor editAs="oneCell">
    <xdr:from>
      <xdr:col>15</xdr:col>
      <xdr:colOff>266701</xdr:colOff>
      <xdr:row>22</xdr:row>
      <xdr:rowOff>368895</xdr:rowOff>
    </xdr:from>
    <xdr:to>
      <xdr:col>15</xdr:col>
      <xdr:colOff>2952751</xdr:colOff>
      <xdr:row>22</xdr:row>
      <xdr:rowOff>1440544</xdr:rowOff>
    </xdr:to>
    <xdr:pic>
      <xdr:nvPicPr>
        <xdr:cNvPr id="36" name="Imagen 35">
          <a:extLst>
            <a:ext uri="{FF2B5EF4-FFF2-40B4-BE49-F238E27FC236}">
              <a16:creationId xmlns:a16="http://schemas.microsoft.com/office/drawing/2014/main" id="{F4B70A48-16BA-8B08-53A8-DDC1600EFDA1}"/>
            </a:ext>
          </a:extLst>
        </xdr:cNvPr>
        <xdr:cNvPicPr>
          <a:picLocks noChangeAspect="1"/>
        </xdr:cNvPicPr>
      </xdr:nvPicPr>
      <xdr:blipFill>
        <a:blip xmlns:r="http://schemas.openxmlformats.org/officeDocument/2006/relationships" r:embed="rId26"/>
        <a:stretch>
          <a:fillRect/>
        </a:stretch>
      </xdr:blipFill>
      <xdr:spPr>
        <a:xfrm>
          <a:off x="28841701" y="42945645"/>
          <a:ext cx="2686050" cy="1071649"/>
        </a:xfrm>
        <a:prstGeom prst="rect">
          <a:avLst/>
        </a:prstGeom>
      </xdr:spPr>
    </xdr:pic>
    <xdr:clientData/>
  </xdr:twoCellAnchor>
  <xdr:twoCellAnchor editAs="oneCell">
    <xdr:from>
      <xdr:col>19</xdr:col>
      <xdr:colOff>533400</xdr:colOff>
      <xdr:row>22</xdr:row>
      <xdr:rowOff>206944</xdr:rowOff>
    </xdr:from>
    <xdr:to>
      <xdr:col>19</xdr:col>
      <xdr:colOff>3001347</xdr:colOff>
      <xdr:row>22</xdr:row>
      <xdr:rowOff>1753209</xdr:rowOff>
    </xdr:to>
    <xdr:pic>
      <xdr:nvPicPr>
        <xdr:cNvPr id="37" name="Imagen 36">
          <a:extLst>
            <a:ext uri="{FF2B5EF4-FFF2-40B4-BE49-F238E27FC236}">
              <a16:creationId xmlns:a16="http://schemas.microsoft.com/office/drawing/2014/main" id="{8C7D5F60-3267-5213-D8D2-1DF5D073F3E4}"/>
            </a:ext>
          </a:extLst>
        </xdr:cNvPr>
        <xdr:cNvPicPr>
          <a:picLocks noChangeAspect="1"/>
        </xdr:cNvPicPr>
      </xdr:nvPicPr>
      <xdr:blipFill>
        <a:blip xmlns:r="http://schemas.openxmlformats.org/officeDocument/2006/relationships" r:embed="rId27"/>
        <a:stretch>
          <a:fillRect/>
        </a:stretch>
      </xdr:blipFill>
      <xdr:spPr>
        <a:xfrm>
          <a:off x="36614100" y="42783694"/>
          <a:ext cx="2467947" cy="1546265"/>
        </a:xfrm>
        <a:prstGeom prst="rect">
          <a:avLst/>
        </a:prstGeom>
      </xdr:spPr>
    </xdr:pic>
    <xdr:clientData/>
  </xdr:twoCellAnchor>
  <xdr:twoCellAnchor editAs="oneCell">
    <xdr:from>
      <xdr:col>15</xdr:col>
      <xdr:colOff>76200</xdr:colOff>
      <xdr:row>23</xdr:row>
      <xdr:rowOff>381000</xdr:rowOff>
    </xdr:from>
    <xdr:to>
      <xdr:col>15</xdr:col>
      <xdr:colOff>3087180</xdr:colOff>
      <xdr:row>23</xdr:row>
      <xdr:rowOff>1552761</xdr:rowOff>
    </xdr:to>
    <xdr:pic>
      <xdr:nvPicPr>
        <xdr:cNvPr id="38" name="Imagen 37">
          <a:extLst>
            <a:ext uri="{FF2B5EF4-FFF2-40B4-BE49-F238E27FC236}">
              <a16:creationId xmlns:a16="http://schemas.microsoft.com/office/drawing/2014/main" id="{E48F6A25-2861-A1AE-2BCF-86DDC0ECED81}"/>
            </a:ext>
          </a:extLst>
        </xdr:cNvPr>
        <xdr:cNvPicPr>
          <a:picLocks noChangeAspect="1"/>
        </xdr:cNvPicPr>
      </xdr:nvPicPr>
      <xdr:blipFill>
        <a:blip xmlns:r="http://schemas.openxmlformats.org/officeDocument/2006/relationships" r:embed="rId28"/>
        <a:stretch>
          <a:fillRect/>
        </a:stretch>
      </xdr:blipFill>
      <xdr:spPr>
        <a:xfrm>
          <a:off x="28651200" y="44786550"/>
          <a:ext cx="3010980" cy="1171761"/>
        </a:xfrm>
        <a:prstGeom prst="rect">
          <a:avLst/>
        </a:prstGeom>
      </xdr:spPr>
    </xdr:pic>
    <xdr:clientData/>
  </xdr:twoCellAnchor>
  <xdr:twoCellAnchor editAs="oneCell">
    <xdr:from>
      <xdr:col>11</xdr:col>
      <xdr:colOff>304801</xdr:colOff>
      <xdr:row>23</xdr:row>
      <xdr:rowOff>95250</xdr:rowOff>
    </xdr:from>
    <xdr:to>
      <xdr:col>11</xdr:col>
      <xdr:colOff>2762250</xdr:colOff>
      <xdr:row>23</xdr:row>
      <xdr:rowOff>1740209</xdr:rowOff>
    </xdr:to>
    <xdr:pic>
      <xdr:nvPicPr>
        <xdr:cNvPr id="39" name="Imagen 38">
          <a:extLst>
            <a:ext uri="{FF2B5EF4-FFF2-40B4-BE49-F238E27FC236}">
              <a16:creationId xmlns:a16="http://schemas.microsoft.com/office/drawing/2014/main" id="{A9AB381A-833B-FBD7-2EF1-361A77E7BCC7}"/>
            </a:ext>
          </a:extLst>
        </xdr:cNvPr>
        <xdr:cNvPicPr>
          <a:picLocks noChangeAspect="1"/>
        </xdr:cNvPicPr>
      </xdr:nvPicPr>
      <xdr:blipFill>
        <a:blip xmlns:r="http://schemas.openxmlformats.org/officeDocument/2006/relationships" r:embed="rId29"/>
        <a:stretch>
          <a:fillRect/>
        </a:stretch>
      </xdr:blipFill>
      <xdr:spPr>
        <a:xfrm>
          <a:off x="20412076" y="44500800"/>
          <a:ext cx="2457449" cy="1644959"/>
        </a:xfrm>
        <a:prstGeom prst="rect">
          <a:avLst/>
        </a:prstGeom>
      </xdr:spPr>
    </xdr:pic>
    <xdr:clientData/>
  </xdr:twoCellAnchor>
  <xdr:twoCellAnchor editAs="oneCell">
    <xdr:from>
      <xdr:col>19</xdr:col>
      <xdr:colOff>359382</xdr:colOff>
      <xdr:row>23</xdr:row>
      <xdr:rowOff>228600</xdr:rowOff>
    </xdr:from>
    <xdr:to>
      <xdr:col>19</xdr:col>
      <xdr:colOff>2715617</xdr:colOff>
      <xdr:row>23</xdr:row>
      <xdr:rowOff>1705596</xdr:rowOff>
    </xdr:to>
    <xdr:pic>
      <xdr:nvPicPr>
        <xdr:cNvPr id="40" name="Imagen 39">
          <a:extLst>
            <a:ext uri="{FF2B5EF4-FFF2-40B4-BE49-F238E27FC236}">
              <a16:creationId xmlns:a16="http://schemas.microsoft.com/office/drawing/2014/main" id="{6D324F8E-9EC3-C998-E0AA-40ED5ECBA2FF}"/>
            </a:ext>
          </a:extLst>
        </xdr:cNvPr>
        <xdr:cNvPicPr>
          <a:picLocks noChangeAspect="1"/>
        </xdr:cNvPicPr>
      </xdr:nvPicPr>
      <xdr:blipFill>
        <a:blip xmlns:r="http://schemas.openxmlformats.org/officeDocument/2006/relationships" r:embed="rId30"/>
        <a:stretch>
          <a:fillRect/>
        </a:stretch>
      </xdr:blipFill>
      <xdr:spPr>
        <a:xfrm>
          <a:off x="36387695" y="37685663"/>
          <a:ext cx="2356235" cy="1476996"/>
        </a:xfrm>
        <a:prstGeom prst="rect">
          <a:avLst/>
        </a:prstGeom>
      </xdr:spPr>
    </xdr:pic>
    <xdr:clientData/>
  </xdr:twoCellAnchor>
  <xdr:twoCellAnchor editAs="oneCell">
    <xdr:from>
      <xdr:col>11</xdr:col>
      <xdr:colOff>361950</xdr:colOff>
      <xdr:row>24</xdr:row>
      <xdr:rowOff>409952</xdr:rowOff>
    </xdr:from>
    <xdr:to>
      <xdr:col>11</xdr:col>
      <xdr:colOff>2601898</xdr:colOff>
      <xdr:row>24</xdr:row>
      <xdr:rowOff>1305553</xdr:rowOff>
    </xdr:to>
    <xdr:pic>
      <xdr:nvPicPr>
        <xdr:cNvPr id="41" name="Imagen 40">
          <a:extLst>
            <a:ext uri="{FF2B5EF4-FFF2-40B4-BE49-F238E27FC236}">
              <a16:creationId xmlns:a16="http://schemas.microsoft.com/office/drawing/2014/main" id="{8DAA709D-B704-8EF8-77A3-7B6496E580C6}"/>
            </a:ext>
          </a:extLst>
        </xdr:cNvPr>
        <xdr:cNvPicPr>
          <a:picLocks noChangeAspect="1"/>
        </xdr:cNvPicPr>
      </xdr:nvPicPr>
      <xdr:blipFill>
        <a:blip xmlns:r="http://schemas.openxmlformats.org/officeDocument/2006/relationships" r:embed="rId31"/>
        <a:stretch>
          <a:fillRect/>
        </a:stretch>
      </xdr:blipFill>
      <xdr:spPr>
        <a:xfrm>
          <a:off x="20469225" y="46644302"/>
          <a:ext cx="2239948" cy="895601"/>
        </a:xfrm>
        <a:prstGeom prst="rect">
          <a:avLst/>
        </a:prstGeom>
      </xdr:spPr>
    </xdr:pic>
    <xdr:clientData/>
  </xdr:twoCellAnchor>
  <xdr:twoCellAnchor editAs="oneCell">
    <xdr:from>
      <xdr:col>15</xdr:col>
      <xdr:colOff>182698</xdr:colOff>
      <xdr:row>24</xdr:row>
      <xdr:rowOff>342901</xdr:rowOff>
    </xdr:from>
    <xdr:to>
      <xdr:col>15</xdr:col>
      <xdr:colOff>3007977</xdr:colOff>
      <xdr:row>24</xdr:row>
      <xdr:rowOff>1276351</xdr:rowOff>
    </xdr:to>
    <xdr:pic>
      <xdr:nvPicPr>
        <xdr:cNvPr id="42" name="Imagen 41">
          <a:extLst>
            <a:ext uri="{FF2B5EF4-FFF2-40B4-BE49-F238E27FC236}">
              <a16:creationId xmlns:a16="http://schemas.microsoft.com/office/drawing/2014/main" id="{8F3CFEDA-17A1-C824-9322-D2CC583BD546}"/>
            </a:ext>
          </a:extLst>
        </xdr:cNvPr>
        <xdr:cNvPicPr>
          <a:picLocks noChangeAspect="1"/>
        </xdr:cNvPicPr>
      </xdr:nvPicPr>
      <xdr:blipFill>
        <a:blip xmlns:r="http://schemas.openxmlformats.org/officeDocument/2006/relationships" r:embed="rId32"/>
        <a:stretch>
          <a:fillRect/>
        </a:stretch>
      </xdr:blipFill>
      <xdr:spPr>
        <a:xfrm>
          <a:off x="28757698" y="46577251"/>
          <a:ext cx="2825279" cy="933450"/>
        </a:xfrm>
        <a:prstGeom prst="rect">
          <a:avLst/>
        </a:prstGeom>
      </xdr:spPr>
    </xdr:pic>
    <xdr:clientData/>
  </xdr:twoCellAnchor>
  <xdr:twoCellAnchor editAs="oneCell">
    <xdr:from>
      <xdr:col>19</xdr:col>
      <xdr:colOff>76200</xdr:colOff>
      <xdr:row>24</xdr:row>
      <xdr:rowOff>266700</xdr:rowOff>
    </xdr:from>
    <xdr:to>
      <xdr:col>19</xdr:col>
      <xdr:colOff>3136793</xdr:colOff>
      <xdr:row>24</xdr:row>
      <xdr:rowOff>1429383</xdr:rowOff>
    </xdr:to>
    <xdr:pic>
      <xdr:nvPicPr>
        <xdr:cNvPr id="43" name="Imagen 42">
          <a:extLst>
            <a:ext uri="{FF2B5EF4-FFF2-40B4-BE49-F238E27FC236}">
              <a16:creationId xmlns:a16="http://schemas.microsoft.com/office/drawing/2014/main" id="{0F037C99-82BA-347E-D719-9A458DC19A43}"/>
            </a:ext>
          </a:extLst>
        </xdr:cNvPr>
        <xdr:cNvPicPr>
          <a:picLocks noChangeAspect="1"/>
        </xdr:cNvPicPr>
      </xdr:nvPicPr>
      <xdr:blipFill>
        <a:blip xmlns:r="http://schemas.openxmlformats.org/officeDocument/2006/relationships" r:embed="rId33"/>
        <a:stretch>
          <a:fillRect/>
        </a:stretch>
      </xdr:blipFill>
      <xdr:spPr>
        <a:xfrm>
          <a:off x="36156900" y="46501050"/>
          <a:ext cx="3060593" cy="11626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640772</xdr:colOff>
      <xdr:row>9</xdr:row>
      <xdr:rowOff>730827</xdr:rowOff>
    </xdr:from>
    <xdr:to>
      <xdr:col>3</xdr:col>
      <xdr:colOff>2481002</xdr:colOff>
      <xdr:row>9</xdr:row>
      <xdr:rowOff>2571057</xdr:rowOff>
    </xdr:to>
    <xdr:pic>
      <xdr:nvPicPr>
        <xdr:cNvPr id="2" name="Imagen 1" descr="Tote Bag Corporativa Personalizada | Regalo para colaboradores y eventos&#10; – Canastas Corporativas">
          <a:extLst>
            <a:ext uri="{FF2B5EF4-FFF2-40B4-BE49-F238E27FC236}">
              <a16:creationId xmlns:a16="http://schemas.microsoft.com/office/drawing/2014/main" id="{027ABABC-0A82-4CE9-8FE3-44B472A8BE9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26822" y="8007927"/>
          <a:ext cx="1840230" cy="1840230"/>
        </a:xfrm>
        <a:prstGeom prst="rect">
          <a:avLst/>
        </a:prstGeom>
        <a:noFill/>
        <a:ln>
          <a:noFill/>
        </a:ln>
      </xdr:spPr>
    </xdr:pic>
    <xdr:clientData/>
  </xdr:twoCellAnchor>
  <xdr:twoCellAnchor editAs="oneCell">
    <xdr:from>
      <xdr:col>3</xdr:col>
      <xdr:colOff>801832</xdr:colOff>
      <xdr:row>10</xdr:row>
      <xdr:rowOff>417368</xdr:rowOff>
    </xdr:from>
    <xdr:to>
      <xdr:col>3</xdr:col>
      <xdr:colOff>2112472</xdr:colOff>
      <xdr:row>10</xdr:row>
      <xdr:rowOff>2709718</xdr:rowOff>
    </xdr:to>
    <xdr:pic>
      <xdr:nvPicPr>
        <xdr:cNvPr id="3" name="Imagen 2" descr="¿Como reciclar en casa?">
          <a:extLst>
            <a:ext uri="{FF2B5EF4-FFF2-40B4-BE49-F238E27FC236}">
              <a16:creationId xmlns:a16="http://schemas.microsoft.com/office/drawing/2014/main" id="{99FEE43C-A6C2-4533-85CA-71AEF12CB54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87882" y="10971068"/>
          <a:ext cx="1310640" cy="2292350"/>
        </a:xfrm>
        <a:prstGeom prst="rect">
          <a:avLst/>
        </a:prstGeom>
        <a:noFill/>
        <a:ln>
          <a:noFill/>
        </a:ln>
      </xdr:spPr>
    </xdr:pic>
    <xdr:clientData/>
  </xdr:twoCellAnchor>
  <xdr:twoCellAnchor editAs="oneCell">
    <xdr:from>
      <xdr:col>3</xdr:col>
      <xdr:colOff>692727</xdr:colOff>
      <xdr:row>11</xdr:row>
      <xdr:rowOff>242454</xdr:rowOff>
    </xdr:from>
    <xdr:to>
      <xdr:col>3</xdr:col>
      <xdr:colOff>2157465</xdr:colOff>
      <xdr:row>11</xdr:row>
      <xdr:rowOff>1219084</xdr:rowOff>
    </xdr:to>
    <xdr:pic>
      <xdr:nvPicPr>
        <xdr:cNvPr id="4" name="Imagen 3" descr="Agendas personalizadas 2026: colores, formatos y estilos más demandados">
          <a:extLst>
            <a:ext uri="{FF2B5EF4-FFF2-40B4-BE49-F238E27FC236}">
              <a16:creationId xmlns:a16="http://schemas.microsoft.com/office/drawing/2014/main" id="{39930C94-196E-4FDB-B434-C50F484E634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378777" y="14091804"/>
          <a:ext cx="1464738" cy="976630"/>
        </a:xfrm>
        <a:prstGeom prst="rect">
          <a:avLst/>
        </a:prstGeom>
        <a:noFill/>
        <a:ln>
          <a:noFill/>
        </a:ln>
      </xdr:spPr>
    </xdr:pic>
    <xdr:clientData/>
  </xdr:twoCellAnchor>
  <xdr:twoCellAnchor editAs="oneCell">
    <xdr:from>
      <xdr:col>3</xdr:col>
      <xdr:colOff>883227</xdr:colOff>
      <xdr:row>12</xdr:row>
      <xdr:rowOff>173182</xdr:rowOff>
    </xdr:from>
    <xdr:to>
      <xdr:col>3</xdr:col>
      <xdr:colOff>2615507</xdr:colOff>
      <xdr:row>12</xdr:row>
      <xdr:rowOff>950422</xdr:rowOff>
    </xdr:to>
    <xdr:pic>
      <xdr:nvPicPr>
        <xdr:cNvPr id="5" name="Imagen 4" descr="Esfero Bambu 1&#10; – Boton Promo SAS">
          <a:extLst>
            <a:ext uri="{FF2B5EF4-FFF2-40B4-BE49-F238E27FC236}">
              <a16:creationId xmlns:a16="http://schemas.microsoft.com/office/drawing/2014/main" id="{5B0BD196-D355-4125-8C29-C1BAD2F42D6E}"/>
            </a:ext>
            <a:ext uri="{147F2762-F138-4A5C-976F-8EAC2B608ADB}">
              <a16:predDERef xmlns:a16="http://schemas.microsoft.com/office/drawing/2014/main" pred="{034DEF9E-99CD-4CC3-480D-84EB37610C61}"/>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25204" b="29933"/>
        <a:stretch>
          <a:fillRect/>
        </a:stretch>
      </xdr:blipFill>
      <xdr:spPr bwMode="auto">
        <a:xfrm>
          <a:off x="3569277" y="15508432"/>
          <a:ext cx="1732280" cy="77724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554183</xdr:colOff>
      <xdr:row>13</xdr:row>
      <xdr:rowOff>381000</xdr:rowOff>
    </xdr:from>
    <xdr:to>
      <xdr:col>3</xdr:col>
      <xdr:colOff>2642063</xdr:colOff>
      <xdr:row>13</xdr:row>
      <xdr:rowOff>1649730</xdr:rowOff>
    </xdr:to>
    <xdr:pic>
      <xdr:nvPicPr>
        <xdr:cNvPr id="6" name="Imagen 5" descr="Vaso Fibra de Bambú">
          <a:extLst>
            <a:ext uri="{FF2B5EF4-FFF2-40B4-BE49-F238E27FC236}">
              <a16:creationId xmlns:a16="http://schemas.microsoft.com/office/drawing/2014/main" id="{296CC583-859B-422D-9044-510FECE5AA72}"/>
            </a:ext>
            <a:ext uri="{147F2762-F138-4A5C-976F-8EAC2B608ADB}">
              <a16:predDERef xmlns:a16="http://schemas.microsoft.com/office/drawing/2014/main" pred="{DAD1F5EF-36CC-0506-22F3-5A04E03D5B64}"/>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7780" t="13897" r="7176" b="21505"/>
        <a:stretch>
          <a:fillRect/>
        </a:stretch>
      </xdr:blipFill>
      <xdr:spPr bwMode="auto">
        <a:xfrm>
          <a:off x="3240233" y="16964025"/>
          <a:ext cx="2087880" cy="126873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484909</xdr:colOff>
      <xdr:row>16</xdr:row>
      <xdr:rowOff>484909</xdr:rowOff>
    </xdr:from>
    <xdr:to>
      <xdr:col>3</xdr:col>
      <xdr:colOff>2821475</xdr:colOff>
      <xdr:row>16</xdr:row>
      <xdr:rowOff>2286000</xdr:rowOff>
    </xdr:to>
    <xdr:pic>
      <xdr:nvPicPr>
        <xdr:cNvPr id="7" name="Imagen 6" descr="Bolsa Plastica Aseo Biodegradable Punto Ecologico 30 Lts X 25 Und">
          <a:extLst>
            <a:ext uri="{FF2B5EF4-FFF2-40B4-BE49-F238E27FC236}">
              <a16:creationId xmlns:a16="http://schemas.microsoft.com/office/drawing/2014/main" id="{0840340E-80E4-4E07-93B8-D6B1269BD0C9}"/>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6893" b="14837"/>
        <a:stretch>
          <a:fillRect/>
        </a:stretch>
      </xdr:blipFill>
      <xdr:spPr bwMode="auto">
        <a:xfrm>
          <a:off x="3170959" y="25678534"/>
          <a:ext cx="2336566" cy="180109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796636</xdr:colOff>
      <xdr:row>38</xdr:row>
      <xdr:rowOff>242455</xdr:rowOff>
    </xdr:from>
    <xdr:to>
      <xdr:col>3</xdr:col>
      <xdr:colOff>2182091</xdr:colOff>
      <xdr:row>38</xdr:row>
      <xdr:rowOff>1627910</xdr:rowOff>
    </xdr:to>
    <xdr:pic>
      <xdr:nvPicPr>
        <xdr:cNvPr id="8" name="Imagen 7" descr="Guantes p/jardinería y mantenimiento Talla 7/S 11500-20 Gardena">
          <a:extLst>
            <a:ext uri="{FF2B5EF4-FFF2-40B4-BE49-F238E27FC236}">
              <a16:creationId xmlns:a16="http://schemas.microsoft.com/office/drawing/2014/main" id="{43562417-2522-408B-9936-C14FF0A2145A}"/>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482686" y="50020105"/>
          <a:ext cx="1385455" cy="1385455"/>
        </a:xfrm>
        <a:prstGeom prst="rect">
          <a:avLst/>
        </a:prstGeom>
        <a:noFill/>
        <a:ln>
          <a:noFill/>
        </a:ln>
      </xdr:spPr>
    </xdr:pic>
    <xdr:clientData/>
  </xdr:twoCellAnchor>
  <xdr:twoCellAnchor editAs="oneCell">
    <xdr:from>
      <xdr:col>3</xdr:col>
      <xdr:colOff>813955</xdr:colOff>
      <xdr:row>39</xdr:row>
      <xdr:rowOff>138547</xdr:rowOff>
    </xdr:from>
    <xdr:to>
      <xdr:col>3</xdr:col>
      <xdr:colOff>2095501</xdr:colOff>
      <xdr:row>39</xdr:row>
      <xdr:rowOff>1420093</xdr:rowOff>
    </xdr:to>
    <xdr:pic>
      <xdr:nvPicPr>
        <xdr:cNvPr id="9" name="Imagen 8" descr="Mini Herramientas de Jardinería | Vita Garden">
          <a:extLst>
            <a:ext uri="{FF2B5EF4-FFF2-40B4-BE49-F238E27FC236}">
              <a16:creationId xmlns:a16="http://schemas.microsoft.com/office/drawing/2014/main" id="{57C7D0FD-A4CE-4479-AA0E-F0BB1131E7B4}"/>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3500005" y="51754522"/>
          <a:ext cx="1281546" cy="1281546"/>
        </a:xfrm>
        <a:prstGeom prst="rect">
          <a:avLst/>
        </a:prstGeom>
        <a:noFill/>
        <a:ln>
          <a:noFill/>
        </a:ln>
      </xdr:spPr>
    </xdr:pic>
    <xdr:clientData/>
  </xdr:twoCellAnchor>
  <xdr:twoCellAnchor editAs="oneCell">
    <xdr:from>
      <xdr:col>3</xdr:col>
      <xdr:colOff>415637</xdr:colOff>
      <xdr:row>40</xdr:row>
      <xdr:rowOff>207818</xdr:rowOff>
    </xdr:from>
    <xdr:to>
      <xdr:col>3</xdr:col>
      <xdr:colOff>2511137</xdr:colOff>
      <xdr:row>40</xdr:row>
      <xdr:rowOff>1605076</xdr:rowOff>
    </xdr:to>
    <xdr:pic>
      <xdr:nvPicPr>
        <xdr:cNvPr id="10" name="Imagen 9" descr="¿Para qué sirve la ruda? Beneficios y propiedades de esta planta | EL ESPECTADOR">
          <a:extLst>
            <a:ext uri="{FF2B5EF4-FFF2-40B4-BE49-F238E27FC236}">
              <a16:creationId xmlns:a16="http://schemas.microsoft.com/office/drawing/2014/main" id="{DBC8760E-3632-40C3-9507-7DDBFA8C13CC}"/>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101687" y="53347793"/>
          <a:ext cx="2095500" cy="1397258"/>
        </a:xfrm>
        <a:prstGeom prst="rect">
          <a:avLst/>
        </a:prstGeom>
        <a:noFill/>
        <a:ln>
          <a:noFill/>
        </a:ln>
      </xdr:spPr>
    </xdr:pic>
    <xdr:clientData/>
  </xdr:twoCellAnchor>
  <xdr:twoCellAnchor editAs="oneCell">
    <xdr:from>
      <xdr:col>3</xdr:col>
      <xdr:colOff>935182</xdr:colOff>
      <xdr:row>41</xdr:row>
      <xdr:rowOff>173182</xdr:rowOff>
    </xdr:from>
    <xdr:to>
      <xdr:col>3</xdr:col>
      <xdr:colOff>2315158</xdr:colOff>
      <xdr:row>41</xdr:row>
      <xdr:rowOff>1487632</xdr:rowOff>
    </xdr:to>
    <xdr:pic>
      <xdr:nvPicPr>
        <xdr:cNvPr id="11" name="Imagen 10" descr="Hierbabuena sobre x 1 gramo">
          <a:extLst>
            <a:ext uri="{FF2B5EF4-FFF2-40B4-BE49-F238E27FC236}">
              <a16:creationId xmlns:a16="http://schemas.microsoft.com/office/drawing/2014/main" id="{1D6F8D82-6D75-4200-86F9-9B4D46989CAE}"/>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3621232" y="55075282"/>
          <a:ext cx="1379976" cy="1314450"/>
        </a:xfrm>
        <a:prstGeom prst="rect">
          <a:avLst/>
        </a:prstGeom>
        <a:noFill/>
        <a:ln>
          <a:noFill/>
        </a:ln>
      </xdr:spPr>
    </xdr:pic>
    <xdr:clientData/>
  </xdr:twoCellAnchor>
  <xdr:twoCellAnchor editAs="oneCell">
    <xdr:from>
      <xdr:col>3</xdr:col>
      <xdr:colOff>831273</xdr:colOff>
      <xdr:row>42</xdr:row>
      <xdr:rowOff>69273</xdr:rowOff>
    </xdr:from>
    <xdr:to>
      <xdr:col>3</xdr:col>
      <xdr:colOff>2577523</xdr:colOff>
      <xdr:row>42</xdr:row>
      <xdr:rowOff>1898073</xdr:rowOff>
    </xdr:to>
    <xdr:pic>
      <xdr:nvPicPr>
        <xdr:cNvPr id="12" name="Imagen 11" descr="Mesa de cultivo profunda 40 cm MURA">
          <a:extLst>
            <a:ext uri="{FF2B5EF4-FFF2-40B4-BE49-F238E27FC236}">
              <a16:creationId xmlns:a16="http://schemas.microsoft.com/office/drawing/2014/main" id="{0F6FB11B-F126-48FB-BCED-FFC12A9E7E34}"/>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t="8462" b="10539"/>
        <a:stretch>
          <a:fillRect/>
        </a:stretch>
      </xdr:blipFill>
      <xdr:spPr bwMode="auto">
        <a:xfrm>
          <a:off x="3517323" y="56847798"/>
          <a:ext cx="1746250" cy="182880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1194955</xdr:colOff>
      <xdr:row>43</xdr:row>
      <xdr:rowOff>138546</xdr:rowOff>
    </xdr:from>
    <xdr:to>
      <xdr:col>3</xdr:col>
      <xdr:colOff>2088803</xdr:colOff>
      <xdr:row>43</xdr:row>
      <xdr:rowOff>1330065</xdr:rowOff>
    </xdr:to>
    <xdr:pic>
      <xdr:nvPicPr>
        <xdr:cNvPr id="13" name="Imagen 12">
          <a:extLst>
            <a:ext uri="{FF2B5EF4-FFF2-40B4-BE49-F238E27FC236}">
              <a16:creationId xmlns:a16="http://schemas.microsoft.com/office/drawing/2014/main" id="{9D5E3FCB-C922-469C-9CD6-074953FBDF88}"/>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3881005" y="59317371"/>
          <a:ext cx="893848" cy="1191519"/>
        </a:xfrm>
        <a:prstGeom prst="rect">
          <a:avLst/>
        </a:prstGeom>
        <a:noFill/>
        <a:ln>
          <a:noFill/>
        </a:ln>
      </xdr:spPr>
    </xdr:pic>
    <xdr:clientData/>
  </xdr:twoCellAnchor>
  <xdr:twoCellAnchor editAs="oneCell">
    <xdr:from>
      <xdr:col>3</xdr:col>
      <xdr:colOff>640773</xdr:colOff>
      <xdr:row>44</xdr:row>
      <xdr:rowOff>225136</xdr:rowOff>
    </xdr:from>
    <xdr:to>
      <xdr:col>3</xdr:col>
      <xdr:colOff>2393373</xdr:colOff>
      <xdr:row>44</xdr:row>
      <xdr:rowOff>1399026</xdr:rowOff>
    </xdr:to>
    <xdr:pic>
      <xdr:nvPicPr>
        <xdr:cNvPr id="14" name="Imagen 13" descr="Set de Jardinería Infantil: Herramientas y Semillas - Aúpa Organics">
          <a:extLst>
            <a:ext uri="{FF2B5EF4-FFF2-40B4-BE49-F238E27FC236}">
              <a16:creationId xmlns:a16="http://schemas.microsoft.com/office/drawing/2014/main" id="{986DBBCF-AE30-4BC8-8E7D-0952C4E9E382}"/>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t="22945" b="10065"/>
        <a:stretch>
          <a:fillRect/>
        </a:stretch>
      </xdr:blipFill>
      <xdr:spPr bwMode="auto">
        <a:xfrm>
          <a:off x="3326823" y="60889861"/>
          <a:ext cx="1752600" cy="117389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588819</xdr:colOff>
      <xdr:row>45</xdr:row>
      <xdr:rowOff>121227</xdr:rowOff>
    </xdr:from>
    <xdr:to>
      <xdr:col>3</xdr:col>
      <xdr:colOff>2424604</xdr:colOff>
      <xdr:row>45</xdr:row>
      <xdr:rowOff>1499177</xdr:rowOff>
    </xdr:to>
    <xdr:pic>
      <xdr:nvPicPr>
        <xdr:cNvPr id="15" name="Imagen 14" descr="HUMUS DE CUC">
          <a:extLst>
            <a:ext uri="{FF2B5EF4-FFF2-40B4-BE49-F238E27FC236}">
              <a16:creationId xmlns:a16="http://schemas.microsoft.com/office/drawing/2014/main" id="{7B327398-F1B6-4308-A54D-CABEE9ACBDB9}"/>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3274869" y="62205177"/>
          <a:ext cx="1835785" cy="1377950"/>
        </a:xfrm>
        <a:prstGeom prst="rect">
          <a:avLst/>
        </a:prstGeom>
        <a:noFill/>
        <a:ln>
          <a:noFill/>
        </a:ln>
      </xdr:spPr>
    </xdr:pic>
    <xdr:clientData/>
  </xdr:twoCellAnchor>
  <xdr:twoCellAnchor editAs="oneCell">
    <xdr:from>
      <xdr:col>3</xdr:col>
      <xdr:colOff>301338</xdr:colOff>
      <xdr:row>78</xdr:row>
      <xdr:rowOff>1219200</xdr:rowOff>
    </xdr:from>
    <xdr:to>
      <xdr:col>3</xdr:col>
      <xdr:colOff>2968338</xdr:colOff>
      <xdr:row>79</xdr:row>
      <xdr:rowOff>416244</xdr:rowOff>
    </xdr:to>
    <xdr:pic>
      <xdr:nvPicPr>
        <xdr:cNvPr id="16" name="Imagen 15">
          <a:extLst>
            <a:ext uri="{FF2B5EF4-FFF2-40B4-BE49-F238E27FC236}">
              <a16:creationId xmlns:a16="http://schemas.microsoft.com/office/drawing/2014/main" id="{6B35265B-6910-418B-9353-AA552B7BFB5C}"/>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2987388" y="110985300"/>
          <a:ext cx="2667000" cy="1597344"/>
        </a:xfrm>
        <a:prstGeom prst="rect">
          <a:avLst/>
        </a:prstGeom>
        <a:noFill/>
        <a:ln>
          <a:noFill/>
        </a:ln>
      </xdr:spPr>
    </xdr:pic>
    <xdr:clientData/>
  </xdr:twoCellAnchor>
  <xdr:twoCellAnchor editAs="oneCell">
    <xdr:from>
      <xdr:col>3</xdr:col>
      <xdr:colOff>640773</xdr:colOff>
      <xdr:row>55</xdr:row>
      <xdr:rowOff>103910</xdr:rowOff>
    </xdr:from>
    <xdr:to>
      <xdr:col>3</xdr:col>
      <xdr:colOff>2336223</xdr:colOff>
      <xdr:row>55</xdr:row>
      <xdr:rowOff>1682122</xdr:rowOff>
    </xdr:to>
    <xdr:pic>
      <xdr:nvPicPr>
        <xdr:cNvPr id="17" name="Imagen 16" descr="Guante de vaqueta corto sencillo ▶ Guantes Tipo ingeniero">
          <a:extLst>
            <a:ext uri="{FF2B5EF4-FFF2-40B4-BE49-F238E27FC236}">
              <a16:creationId xmlns:a16="http://schemas.microsoft.com/office/drawing/2014/main" id="{8EA5C25E-F6E2-45D5-9F82-5241EFADC57E}"/>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3326823" y="66578885"/>
          <a:ext cx="1695450" cy="15782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865909</xdr:colOff>
      <xdr:row>57</xdr:row>
      <xdr:rowOff>207818</xdr:rowOff>
    </xdr:from>
    <xdr:to>
      <xdr:col>3</xdr:col>
      <xdr:colOff>2085109</xdr:colOff>
      <xdr:row>57</xdr:row>
      <xdr:rowOff>1444536</xdr:rowOff>
    </xdr:to>
    <xdr:pic>
      <xdr:nvPicPr>
        <xdr:cNvPr id="18" name="Imagen 17" descr="Palín con Mango y Anilla - Bellota">
          <a:extLst>
            <a:ext uri="{FF2B5EF4-FFF2-40B4-BE49-F238E27FC236}">
              <a16:creationId xmlns:a16="http://schemas.microsoft.com/office/drawing/2014/main" id="{A8F18A82-AC85-4C34-A5DC-6CCE2BED760D}"/>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3551959" y="70416593"/>
          <a:ext cx="1219200" cy="12367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762000</xdr:colOff>
      <xdr:row>58</xdr:row>
      <xdr:rowOff>138545</xdr:rowOff>
    </xdr:from>
    <xdr:to>
      <xdr:col>3</xdr:col>
      <xdr:colOff>2247899</xdr:colOff>
      <xdr:row>58</xdr:row>
      <xdr:rowOff>1661496</xdr:rowOff>
    </xdr:to>
    <xdr:pic>
      <xdr:nvPicPr>
        <xdr:cNvPr id="19" name="Imagen 18" descr="Set de 3 herramientas manuales para jardín - Sodimac.com.uy">
          <a:extLst>
            <a:ext uri="{FF2B5EF4-FFF2-40B4-BE49-F238E27FC236}">
              <a16:creationId xmlns:a16="http://schemas.microsoft.com/office/drawing/2014/main" id="{60630D50-3D60-4A6E-A9E0-DD05A60F1A77}"/>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3448050" y="72233270"/>
          <a:ext cx="1485899" cy="15229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381000</xdr:colOff>
      <xdr:row>59</xdr:row>
      <xdr:rowOff>571500</xdr:rowOff>
    </xdr:from>
    <xdr:to>
      <xdr:col>3</xdr:col>
      <xdr:colOff>2827493</xdr:colOff>
      <xdr:row>59</xdr:row>
      <xdr:rowOff>1971675</xdr:rowOff>
    </xdr:to>
    <xdr:pic>
      <xdr:nvPicPr>
        <xdr:cNvPr id="20" name="Imagen 19" descr="Cajones de Cultivo ⋆ Cultivar mi Huerto">
          <a:extLst>
            <a:ext uri="{FF2B5EF4-FFF2-40B4-BE49-F238E27FC236}">
              <a16:creationId xmlns:a16="http://schemas.microsoft.com/office/drawing/2014/main" id="{4F02C2AD-7A66-498D-A6F1-A675C5B0E737}"/>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3067050" y="74647425"/>
          <a:ext cx="2446493" cy="1400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796636</xdr:colOff>
      <xdr:row>60</xdr:row>
      <xdr:rowOff>259773</xdr:rowOff>
    </xdr:from>
    <xdr:to>
      <xdr:col>3</xdr:col>
      <xdr:colOff>2282536</xdr:colOff>
      <xdr:row>60</xdr:row>
      <xdr:rowOff>1745673</xdr:rowOff>
    </xdr:to>
    <xdr:pic>
      <xdr:nvPicPr>
        <xdr:cNvPr id="21" name="Imagen 20" descr="tierras - Homecenter">
          <a:extLst>
            <a:ext uri="{FF2B5EF4-FFF2-40B4-BE49-F238E27FC236}">
              <a16:creationId xmlns:a16="http://schemas.microsoft.com/office/drawing/2014/main" id="{297C0876-3A2D-4076-93B8-71B313439FC4}"/>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3482686" y="77536098"/>
          <a:ext cx="1485900" cy="1485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450273</xdr:colOff>
      <xdr:row>61</xdr:row>
      <xdr:rowOff>329045</xdr:rowOff>
    </xdr:from>
    <xdr:to>
      <xdr:col>3</xdr:col>
      <xdr:colOff>2734736</xdr:colOff>
      <xdr:row>61</xdr:row>
      <xdr:rowOff>1529195</xdr:rowOff>
    </xdr:to>
    <xdr:pic>
      <xdr:nvPicPr>
        <xdr:cNvPr id="22" name="Imagen 21" descr="¿Qué tipo de tierra es mejor para las plantas? En Humus Natural 🌳">
          <a:extLst>
            <a:ext uri="{FF2B5EF4-FFF2-40B4-BE49-F238E27FC236}">
              <a16:creationId xmlns:a16="http://schemas.microsoft.com/office/drawing/2014/main" id="{4B3C0E9E-52B1-4537-B5F4-BFD80310F939}"/>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3136323" y="79596095"/>
          <a:ext cx="2284463" cy="1200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554183</xdr:colOff>
      <xdr:row>63</xdr:row>
      <xdr:rowOff>225136</xdr:rowOff>
    </xdr:from>
    <xdr:to>
      <xdr:col>3</xdr:col>
      <xdr:colOff>2597729</xdr:colOff>
      <xdr:row>63</xdr:row>
      <xdr:rowOff>1673887</xdr:rowOff>
    </xdr:to>
    <xdr:pic>
      <xdr:nvPicPr>
        <xdr:cNvPr id="23" name="Imagen 22" descr="Huerta urbana: Herramienta sustentable que permite acceso más fácil a productos frescos - Portal Agro Chile">
          <a:extLst>
            <a:ext uri="{FF2B5EF4-FFF2-40B4-BE49-F238E27FC236}">
              <a16:creationId xmlns:a16="http://schemas.microsoft.com/office/drawing/2014/main" id="{16EFCD6C-7F88-4F2E-B0E7-D98C26FD4F83}"/>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3240233" y="82740211"/>
          <a:ext cx="2043546" cy="14487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1073728</xdr:colOff>
      <xdr:row>64</xdr:row>
      <xdr:rowOff>234302</xdr:rowOff>
    </xdr:from>
    <xdr:to>
      <xdr:col>3</xdr:col>
      <xdr:colOff>2043547</xdr:colOff>
      <xdr:row>64</xdr:row>
      <xdr:rowOff>1852280</xdr:rowOff>
    </xdr:to>
    <xdr:pic>
      <xdr:nvPicPr>
        <xdr:cNvPr id="24" name="Imagen 23">
          <a:extLst>
            <a:ext uri="{FF2B5EF4-FFF2-40B4-BE49-F238E27FC236}">
              <a16:creationId xmlns:a16="http://schemas.microsoft.com/office/drawing/2014/main" id="{11FBD5F8-6E3F-4356-A504-95812E212943}"/>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3759778" y="84568652"/>
          <a:ext cx="969819" cy="16179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727363</xdr:colOff>
      <xdr:row>65</xdr:row>
      <xdr:rowOff>43802</xdr:rowOff>
    </xdr:from>
    <xdr:to>
      <xdr:col>3</xdr:col>
      <xdr:colOff>2328789</xdr:colOff>
      <xdr:row>65</xdr:row>
      <xdr:rowOff>1645228</xdr:rowOff>
    </xdr:to>
    <xdr:pic>
      <xdr:nvPicPr>
        <xdr:cNvPr id="25" name="Imagen 24" descr="Neem Hidrolato – Nuestra Tierra Cosmética Ancestral">
          <a:extLst>
            <a:ext uri="{FF2B5EF4-FFF2-40B4-BE49-F238E27FC236}">
              <a16:creationId xmlns:a16="http://schemas.microsoft.com/office/drawing/2014/main" id="{A20E105D-1182-4837-9FC3-EB72B034C91A}"/>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3413413" y="86368877"/>
          <a:ext cx="1601426" cy="16014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658091</xdr:colOff>
      <xdr:row>66</xdr:row>
      <xdr:rowOff>242455</xdr:rowOff>
    </xdr:from>
    <xdr:to>
      <xdr:col>3</xdr:col>
      <xdr:colOff>2320637</xdr:colOff>
      <xdr:row>66</xdr:row>
      <xdr:rowOff>1906660</xdr:rowOff>
    </xdr:to>
    <xdr:pic>
      <xdr:nvPicPr>
        <xdr:cNvPr id="26" name="Imagen 25">
          <a:extLst>
            <a:ext uri="{FF2B5EF4-FFF2-40B4-BE49-F238E27FC236}">
              <a16:creationId xmlns:a16="http://schemas.microsoft.com/office/drawing/2014/main" id="{C05684A4-0AAD-4BC3-A3B7-BB92D44E1A45}"/>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3344141" y="88320130"/>
          <a:ext cx="1662546" cy="16642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398319</xdr:colOff>
      <xdr:row>67</xdr:row>
      <xdr:rowOff>190500</xdr:rowOff>
    </xdr:from>
    <xdr:to>
      <xdr:col>3</xdr:col>
      <xdr:colOff>2265219</xdr:colOff>
      <xdr:row>67</xdr:row>
      <xdr:rowOff>2057400</xdr:rowOff>
    </xdr:to>
    <xdr:pic>
      <xdr:nvPicPr>
        <xdr:cNvPr id="27" name="Imagen 26" descr="Jabon Potasico">
          <a:extLst>
            <a:ext uri="{FF2B5EF4-FFF2-40B4-BE49-F238E27FC236}">
              <a16:creationId xmlns:a16="http://schemas.microsoft.com/office/drawing/2014/main" id="{D8BFB10D-190C-4D76-8137-2955F75C81F0}"/>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3084369" y="90297000"/>
          <a:ext cx="1866900" cy="1866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623455</xdr:colOff>
      <xdr:row>68</xdr:row>
      <xdr:rowOff>173181</xdr:rowOff>
    </xdr:from>
    <xdr:to>
      <xdr:col>3</xdr:col>
      <xdr:colOff>2262819</xdr:colOff>
      <xdr:row>68</xdr:row>
      <xdr:rowOff>1832538</xdr:rowOff>
    </xdr:to>
    <xdr:pic>
      <xdr:nvPicPr>
        <xdr:cNvPr id="28" name="Imagen 27" descr="Humus de Lombriz Liquido 20L. LOMBRINATUR">
          <a:extLst>
            <a:ext uri="{FF2B5EF4-FFF2-40B4-BE49-F238E27FC236}">
              <a16:creationId xmlns:a16="http://schemas.microsoft.com/office/drawing/2014/main" id="{DD314012-A4E4-4564-9729-86D9CF1822AF}"/>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3309505" y="92499006"/>
          <a:ext cx="1639364" cy="16593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432954</xdr:colOff>
      <xdr:row>81</xdr:row>
      <xdr:rowOff>103909</xdr:rowOff>
    </xdr:from>
    <xdr:to>
      <xdr:col>3</xdr:col>
      <xdr:colOff>2128404</xdr:colOff>
      <xdr:row>81</xdr:row>
      <xdr:rowOff>1850002</xdr:rowOff>
    </xdr:to>
    <xdr:pic>
      <xdr:nvPicPr>
        <xdr:cNvPr id="29" name="Imagen 28" descr="Reflector Led 100W con Control Remoto y Panel Solar - Homecenter.com.co">
          <a:extLst>
            <a:ext uri="{FF2B5EF4-FFF2-40B4-BE49-F238E27FC236}">
              <a16:creationId xmlns:a16="http://schemas.microsoft.com/office/drawing/2014/main" id="{EBCD362F-1DB4-45A3-9F17-95AF26D8B18C}"/>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3119004" y="116470834"/>
          <a:ext cx="1695450" cy="17460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173182</xdr:colOff>
      <xdr:row>90</xdr:row>
      <xdr:rowOff>935182</xdr:rowOff>
    </xdr:from>
    <xdr:to>
      <xdr:col>3</xdr:col>
      <xdr:colOff>2986494</xdr:colOff>
      <xdr:row>92</xdr:row>
      <xdr:rowOff>969818</xdr:rowOff>
    </xdr:to>
    <xdr:pic>
      <xdr:nvPicPr>
        <xdr:cNvPr id="30" name="Imagen 29">
          <a:extLst>
            <a:ext uri="{FF2B5EF4-FFF2-40B4-BE49-F238E27FC236}">
              <a16:creationId xmlns:a16="http://schemas.microsoft.com/office/drawing/2014/main" id="{13E1D6AE-A332-47C2-BBBB-F9E5C26929D8}"/>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2859232" y="123788632"/>
          <a:ext cx="2813312" cy="2263486"/>
        </a:xfrm>
        <a:prstGeom prst="rect">
          <a:avLst/>
        </a:prstGeom>
        <a:noFill/>
        <a:ln>
          <a:noFill/>
        </a:ln>
      </xdr:spPr>
    </xdr:pic>
    <xdr:clientData/>
  </xdr:twoCellAnchor>
  <xdr:twoCellAnchor editAs="oneCell">
    <xdr:from>
      <xdr:col>3</xdr:col>
      <xdr:colOff>831272</xdr:colOff>
      <xdr:row>95</xdr:row>
      <xdr:rowOff>623455</xdr:rowOff>
    </xdr:from>
    <xdr:to>
      <xdr:col>3</xdr:col>
      <xdr:colOff>2526722</xdr:colOff>
      <xdr:row>95</xdr:row>
      <xdr:rowOff>3027585</xdr:rowOff>
    </xdr:to>
    <xdr:pic>
      <xdr:nvPicPr>
        <xdr:cNvPr id="31" name="Imagen 30" descr="Cliente no compatible – Canva">
          <a:extLst>
            <a:ext uri="{FF2B5EF4-FFF2-40B4-BE49-F238E27FC236}">
              <a16:creationId xmlns:a16="http://schemas.microsoft.com/office/drawing/2014/main" id="{6DCBCB23-A355-423B-94DA-EF8359049FE2}"/>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3517322" y="129049030"/>
          <a:ext cx="1695450" cy="24041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1021773</xdr:colOff>
      <xdr:row>97</xdr:row>
      <xdr:rowOff>86592</xdr:rowOff>
    </xdr:from>
    <xdr:to>
      <xdr:col>3</xdr:col>
      <xdr:colOff>2159726</xdr:colOff>
      <xdr:row>97</xdr:row>
      <xdr:rowOff>1229592</xdr:rowOff>
    </xdr:to>
    <xdr:pic>
      <xdr:nvPicPr>
        <xdr:cNvPr id="32" name="Imagen 31" descr="Libreta ecocuero color pequeña| Green Graphic – greengraphic.cl">
          <a:extLst>
            <a:ext uri="{FF2B5EF4-FFF2-40B4-BE49-F238E27FC236}">
              <a16:creationId xmlns:a16="http://schemas.microsoft.com/office/drawing/2014/main" id="{AA2AA17D-AE29-4282-8602-6DAAB70E5B22}"/>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3707823" y="133112742"/>
          <a:ext cx="1137953" cy="1143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762001</xdr:colOff>
      <xdr:row>104</xdr:row>
      <xdr:rowOff>155864</xdr:rowOff>
    </xdr:from>
    <xdr:to>
      <xdr:col>3</xdr:col>
      <xdr:colOff>2211297</xdr:colOff>
      <xdr:row>104</xdr:row>
      <xdr:rowOff>1613189</xdr:rowOff>
    </xdr:to>
    <xdr:pic>
      <xdr:nvPicPr>
        <xdr:cNvPr id="33" name="Imagen 32" descr="Bamboo Bae Eco-Friendly Bamboo Pen – Sustainable, Refillable Writing C&#10; – The Bamboo Bae">
          <a:extLst>
            <a:ext uri="{FF2B5EF4-FFF2-40B4-BE49-F238E27FC236}">
              <a16:creationId xmlns:a16="http://schemas.microsoft.com/office/drawing/2014/main" id="{A9E09C5C-362E-4B44-949C-3E74F5573864}"/>
            </a:ext>
          </a:extLst>
        </xdr:cNvPr>
        <xdr:cNvPicPr>
          <a:picLocks noChangeAspect="1" noChangeArrowheads="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3448051" y="134563139"/>
          <a:ext cx="1449296" cy="1457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282979</xdr:colOff>
      <xdr:row>11</xdr:row>
      <xdr:rowOff>228600</xdr:rowOff>
    </xdr:from>
    <xdr:to>
      <xdr:col>11</xdr:col>
      <xdr:colOff>2573005</xdr:colOff>
      <xdr:row>11</xdr:row>
      <xdr:rowOff>1295985</xdr:rowOff>
    </xdr:to>
    <xdr:pic>
      <xdr:nvPicPr>
        <xdr:cNvPr id="34" name="Imagen 33">
          <a:extLst>
            <a:ext uri="{FF2B5EF4-FFF2-40B4-BE49-F238E27FC236}">
              <a16:creationId xmlns:a16="http://schemas.microsoft.com/office/drawing/2014/main" id="{6DFE0617-D286-1982-75C4-AE5A78262C99}"/>
            </a:ext>
          </a:extLst>
        </xdr:cNvPr>
        <xdr:cNvPicPr>
          <a:picLocks noChangeAspect="1"/>
        </xdr:cNvPicPr>
      </xdr:nvPicPr>
      <xdr:blipFill>
        <a:blip xmlns:r="http://schemas.openxmlformats.org/officeDocument/2006/relationships" r:embed="rId33"/>
        <a:stretch>
          <a:fillRect/>
        </a:stretch>
      </xdr:blipFill>
      <xdr:spPr>
        <a:xfrm>
          <a:off x="18923404" y="14077950"/>
          <a:ext cx="2290026" cy="1067385"/>
        </a:xfrm>
        <a:prstGeom prst="rect">
          <a:avLst/>
        </a:prstGeom>
      </xdr:spPr>
    </xdr:pic>
    <xdr:clientData/>
  </xdr:twoCellAnchor>
  <xdr:twoCellAnchor editAs="oneCell">
    <xdr:from>
      <xdr:col>15</xdr:col>
      <xdr:colOff>460760</xdr:colOff>
      <xdr:row>11</xdr:row>
      <xdr:rowOff>133350</xdr:rowOff>
    </xdr:from>
    <xdr:to>
      <xdr:col>15</xdr:col>
      <xdr:colOff>2933125</xdr:colOff>
      <xdr:row>11</xdr:row>
      <xdr:rowOff>1257869</xdr:rowOff>
    </xdr:to>
    <xdr:pic>
      <xdr:nvPicPr>
        <xdr:cNvPr id="35" name="Imagen 34">
          <a:extLst>
            <a:ext uri="{FF2B5EF4-FFF2-40B4-BE49-F238E27FC236}">
              <a16:creationId xmlns:a16="http://schemas.microsoft.com/office/drawing/2014/main" id="{BF8877FD-5C67-FFBE-64C3-DE41FA702CDA}"/>
            </a:ext>
          </a:extLst>
        </xdr:cNvPr>
        <xdr:cNvPicPr>
          <a:picLocks noChangeAspect="1"/>
        </xdr:cNvPicPr>
      </xdr:nvPicPr>
      <xdr:blipFill>
        <a:blip xmlns:r="http://schemas.openxmlformats.org/officeDocument/2006/relationships" r:embed="rId34"/>
        <a:stretch>
          <a:fillRect/>
        </a:stretch>
      </xdr:blipFill>
      <xdr:spPr>
        <a:xfrm>
          <a:off x="26730710" y="13982700"/>
          <a:ext cx="2472365" cy="1124519"/>
        </a:xfrm>
        <a:prstGeom prst="rect">
          <a:avLst/>
        </a:prstGeom>
      </xdr:spPr>
    </xdr:pic>
    <xdr:clientData/>
  </xdr:twoCellAnchor>
  <xdr:twoCellAnchor editAs="oneCell">
    <xdr:from>
      <xdr:col>19</xdr:col>
      <xdr:colOff>133350</xdr:colOff>
      <xdr:row>11</xdr:row>
      <xdr:rowOff>187350</xdr:rowOff>
    </xdr:from>
    <xdr:to>
      <xdr:col>19</xdr:col>
      <xdr:colOff>3173353</xdr:colOff>
      <xdr:row>11</xdr:row>
      <xdr:rowOff>1248308</xdr:rowOff>
    </xdr:to>
    <xdr:pic>
      <xdr:nvPicPr>
        <xdr:cNvPr id="36" name="Imagen 35">
          <a:extLst>
            <a:ext uri="{FF2B5EF4-FFF2-40B4-BE49-F238E27FC236}">
              <a16:creationId xmlns:a16="http://schemas.microsoft.com/office/drawing/2014/main" id="{31B80D99-17F2-8FB7-02CA-9DF133579D5D}"/>
            </a:ext>
          </a:extLst>
        </xdr:cNvPr>
        <xdr:cNvPicPr>
          <a:picLocks noChangeAspect="1"/>
        </xdr:cNvPicPr>
      </xdr:nvPicPr>
      <xdr:blipFill>
        <a:blip xmlns:r="http://schemas.openxmlformats.org/officeDocument/2006/relationships" r:embed="rId35"/>
        <a:stretch>
          <a:fillRect/>
        </a:stretch>
      </xdr:blipFill>
      <xdr:spPr>
        <a:xfrm>
          <a:off x="33909000" y="14036700"/>
          <a:ext cx="3040003" cy="1060958"/>
        </a:xfrm>
        <a:prstGeom prst="rect">
          <a:avLst/>
        </a:prstGeom>
      </xdr:spPr>
    </xdr:pic>
    <xdr:clientData/>
  </xdr:twoCellAnchor>
  <xdr:twoCellAnchor editAs="oneCell">
    <xdr:from>
      <xdr:col>11</xdr:col>
      <xdr:colOff>228600</xdr:colOff>
      <xdr:row>13</xdr:row>
      <xdr:rowOff>533400</xdr:rowOff>
    </xdr:from>
    <xdr:to>
      <xdr:col>11</xdr:col>
      <xdr:colOff>2938664</xdr:colOff>
      <xdr:row>13</xdr:row>
      <xdr:rowOff>1905585</xdr:rowOff>
    </xdr:to>
    <xdr:pic>
      <xdr:nvPicPr>
        <xdr:cNvPr id="37" name="Imagen 36">
          <a:extLst>
            <a:ext uri="{FF2B5EF4-FFF2-40B4-BE49-F238E27FC236}">
              <a16:creationId xmlns:a16="http://schemas.microsoft.com/office/drawing/2014/main" id="{108E789E-1C27-2837-DD51-D2CCEBCB431C}"/>
            </a:ext>
          </a:extLst>
        </xdr:cNvPr>
        <xdr:cNvPicPr>
          <a:picLocks noChangeAspect="1"/>
        </xdr:cNvPicPr>
      </xdr:nvPicPr>
      <xdr:blipFill>
        <a:blip xmlns:r="http://schemas.openxmlformats.org/officeDocument/2006/relationships" r:embed="rId36"/>
        <a:stretch>
          <a:fillRect/>
        </a:stretch>
      </xdr:blipFill>
      <xdr:spPr>
        <a:xfrm>
          <a:off x="18869025" y="17116425"/>
          <a:ext cx="2710064" cy="1372185"/>
        </a:xfrm>
        <a:prstGeom prst="rect">
          <a:avLst/>
        </a:prstGeom>
      </xdr:spPr>
    </xdr:pic>
    <xdr:clientData/>
  </xdr:twoCellAnchor>
  <xdr:twoCellAnchor editAs="oneCell">
    <xdr:from>
      <xdr:col>15</xdr:col>
      <xdr:colOff>123135</xdr:colOff>
      <xdr:row>13</xdr:row>
      <xdr:rowOff>323850</xdr:rowOff>
    </xdr:from>
    <xdr:to>
      <xdr:col>15</xdr:col>
      <xdr:colOff>2820767</xdr:colOff>
      <xdr:row>13</xdr:row>
      <xdr:rowOff>1772384</xdr:rowOff>
    </xdr:to>
    <xdr:pic>
      <xdr:nvPicPr>
        <xdr:cNvPr id="38" name="Imagen 37">
          <a:extLst>
            <a:ext uri="{FF2B5EF4-FFF2-40B4-BE49-F238E27FC236}">
              <a16:creationId xmlns:a16="http://schemas.microsoft.com/office/drawing/2014/main" id="{B72E79CD-CFB5-0A2D-B563-64F3564CCB45}"/>
            </a:ext>
          </a:extLst>
        </xdr:cNvPr>
        <xdr:cNvPicPr>
          <a:picLocks noChangeAspect="1"/>
        </xdr:cNvPicPr>
      </xdr:nvPicPr>
      <xdr:blipFill>
        <a:blip xmlns:r="http://schemas.openxmlformats.org/officeDocument/2006/relationships" r:embed="rId37"/>
        <a:stretch>
          <a:fillRect/>
        </a:stretch>
      </xdr:blipFill>
      <xdr:spPr>
        <a:xfrm>
          <a:off x="26393085" y="16906875"/>
          <a:ext cx="2697632" cy="1448534"/>
        </a:xfrm>
        <a:prstGeom prst="rect">
          <a:avLst/>
        </a:prstGeom>
      </xdr:spPr>
    </xdr:pic>
    <xdr:clientData/>
  </xdr:twoCellAnchor>
  <xdr:twoCellAnchor editAs="oneCell">
    <xdr:from>
      <xdr:col>19</xdr:col>
      <xdr:colOff>469042</xdr:colOff>
      <xdr:row>13</xdr:row>
      <xdr:rowOff>476250</xdr:rowOff>
    </xdr:from>
    <xdr:to>
      <xdr:col>19</xdr:col>
      <xdr:colOff>3206322</xdr:colOff>
      <xdr:row>13</xdr:row>
      <xdr:rowOff>1657350</xdr:rowOff>
    </xdr:to>
    <xdr:pic>
      <xdr:nvPicPr>
        <xdr:cNvPr id="39" name="Imagen 38">
          <a:extLst>
            <a:ext uri="{FF2B5EF4-FFF2-40B4-BE49-F238E27FC236}">
              <a16:creationId xmlns:a16="http://schemas.microsoft.com/office/drawing/2014/main" id="{164C41BB-5F25-3B03-693A-D07117E40157}"/>
            </a:ext>
          </a:extLst>
        </xdr:cNvPr>
        <xdr:cNvPicPr>
          <a:picLocks noChangeAspect="1"/>
        </xdr:cNvPicPr>
      </xdr:nvPicPr>
      <xdr:blipFill>
        <a:blip xmlns:r="http://schemas.openxmlformats.org/officeDocument/2006/relationships" r:embed="rId38"/>
        <a:stretch>
          <a:fillRect/>
        </a:stretch>
      </xdr:blipFill>
      <xdr:spPr>
        <a:xfrm>
          <a:off x="34244692" y="17059275"/>
          <a:ext cx="2737280" cy="1181100"/>
        </a:xfrm>
        <a:prstGeom prst="rect">
          <a:avLst/>
        </a:prstGeom>
      </xdr:spPr>
    </xdr:pic>
    <xdr:clientData/>
  </xdr:twoCellAnchor>
  <xdr:twoCellAnchor editAs="oneCell">
    <xdr:from>
      <xdr:col>11</xdr:col>
      <xdr:colOff>114300</xdr:colOff>
      <xdr:row>20</xdr:row>
      <xdr:rowOff>571500</xdr:rowOff>
    </xdr:from>
    <xdr:to>
      <xdr:col>11</xdr:col>
      <xdr:colOff>2905713</xdr:colOff>
      <xdr:row>20</xdr:row>
      <xdr:rowOff>1638877</xdr:rowOff>
    </xdr:to>
    <xdr:pic>
      <xdr:nvPicPr>
        <xdr:cNvPr id="40" name="Imagen 39">
          <a:extLst>
            <a:ext uri="{FF2B5EF4-FFF2-40B4-BE49-F238E27FC236}">
              <a16:creationId xmlns:a16="http://schemas.microsoft.com/office/drawing/2014/main" id="{0358E2AF-935E-1F0A-AAFF-AF1B7CD2F4EF}"/>
            </a:ext>
          </a:extLst>
        </xdr:cNvPr>
        <xdr:cNvPicPr>
          <a:picLocks noChangeAspect="1"/>
        </xdr:cNvPicPr>
      </xdr:nvPicPr>
      <xdr:blipFill>
        <a:blip xmlns:r="http://schemas.openxmlformats.org/officeDocument/2006/relationships" r:embed="rId39"/>
        <a:stretch>
          <a:fillRect/>
        </a:stretch>
      </xdr:blipFill>
      <xdr:spPr>
        <a:xfrm>
          <a:off x="18754725" y="34909125"/>
          <a:ext cx="2791413" cy="1067377"/>
        </a:xfrm>
        <a:prstGeom prst="rect">
          <a:avLst/>
        </a:prstGeom>
      </xdr:spPr>
    </xdr:pic>
    <xdr:clientData/>
  </xdr:twoCellAnchor>
  <xdr:twoCellAnchor editAs="oneCell">
    <xdr:from>
      <xdr:col>15</xdr:col>
      <xdr:colOff>285750</xdr:colOff>
      <xdr:row>20</xdr:row>
      <xdr:rowOff>514350</xdr:rowOff>
    </xdr:from>
    <xdr:to>
      <xdr:col>15</xdr:col>
      <xdr:colOff>3009900</xdr:colOff>
      <xdr:row>20</xdr:row>
      <xdr:rowOff>1772264</xdr:rowOff>
    </xdr:to>
    <xdr:pic>
      <xdr:nvPicPr>
        <xdr:cNvPr id="41" name="Imagen 40">
          <a:extLst>
            <a:ext uri="{FF2B5EF4-FFF2-40B4-BE49-F238E27FC236}">
              <a16:creationId xmlns:a16="http://schemas.microsoft.com/office/drawing/2014/main" id="{5E2056F3-6B37-6195-5626-F54D22247873}"/>
            </a:ext>
          </a:extLst>
        </xdr:cNvPr>
        <xdr:cNvPicPr>
          <a:picLocks noChangeAspect="1"/>
        </xdr:cNvPicPr>
      </xdr:nvPicPr>
      <xdr:blipFill>
        <a:blip xmlns:r="http://schemas.openxmlformats.org/officeDocument/2006/relationships" r:embed="rId40"/>
        <a:stretch>
          <a:fillRect/>
        </a:stretch>
      </xdr:blipFill>
      <xdr:spPr>
        <a:xfrm>
          <a:off x="26555700" y="34851975"/>
          <a:ext cx="2724150" cy="1257914"/>
        </a:xfrm>
        <a:prstGeom prst="rect">
          <a:avLst/>
        </a:prstGeom>
      </xdr:spPr>
    </xdr:pic>
    <xdr:clientData/>
  </xdr:twoCellAnchor>
  <xdr:twoCellAnchor editAs="oneCell">
    <xdr:from>
      <xdr:col>19</xdr:col>
      <xdr:colOff>533400</xdr:colOff>
      <xdr:row>20</xdr:row>
      <xdr:rowOff>758760</xdr:rowOff>
    </xdr:from>
    <xdr:to>
      <xdr:col>19</xdr:col>
      <xdr:colOff>2944992</xdr:colOff>
      <xdr:row>20</xdr:row>
      <xdr:rowOff>1448305</xdr:rowOff>
    </xdr:to>
    <xdr:pic>
      <xdr:nvPicPr>
        <xdr:cNvPr id="42" name="Imagen 41">
          <a:extLst>
            <a:ext uri="{FF2B5EF4-FFF2-40B4-BE49-F238E27FC236}">
              <a16:creationId xmlns:a16="http://schemas.microsoft.com/office/drawing/2014/main" id="{FAAE2704-0585-FA2F-C1BF-F0D6614D974B}"/>
            </a:ext>
          </a:extLst>
        </xdr:cNvPr>
        <xdr:cNvPicPr>
          <a:picLocks noChangeAspect="1"/>
        </xdr:cNvPicPr>
      </xdr:nvPicPr>
      <xdr:blipFill>
        <a:blip xmlns:r="http://schemas.openxmlformats.org/officeDocument/2006/relationships" r:embed="rId41"/>
        <a:stretch>
          <a:fillRect/>
        </a:stretch>
      </xdr:blipFill>
      <xdr:spPr>
        <a:xfrm>
          <a:off x="34309050" y="35096385"/>
          <a:ext cx="2411592" cy="689545"/>
        </a:xfrm>
        <a:prstGeom prst="rect">
          <a:avLst/>
        </a:prstGeom>
      </xdr:spPr>
    </xdr:pic>
    <xdr:clientData/>
  </xdr:twoCellAnchor>
  <xdr:twoCellAnchor editAs="oneCell">
    <xdr:from>
      <xdr:col>3</xdr:col>
      <xdr:colOff>762000</xdr:colOff>
      <xdr:row>20</xdr:row>
      <xdr:rowOff>381000</xdr:rowOff>
    </xdr:from>
    <xdr:to>
      <xdr:col>3</xdr:col>
      <xdr:colOff>2590800</xdr:colOff>
      <xdr:row>20</xdr:row>
      <xdr:rowOff>1750428</xdr:rowOff>
    </xdr:to>
    <xdr:pic>
      <xdr:nvPicPr>
        <xdr:cNvPr id="43" name="Imagen 42" descr="Billete: la planta que debería tener en casa para atraer fortuna, ¿dónde  debe estar? | Ciencia y medio ambiente | Caracol Radio">
          <a:extLst>
            <a:ext uri="{FF2B5EF4-FFF2-40B4-BE49-F238E27FC236}">
              <a16:creationId xmlns:a16="http://schemas.microsoft.com/office/drawing/2014/main" id="{8BDDB125-A8E1-6C06-D827-3B676C014FA6}"/>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3448050" y="34718625"/>
          <a:ext cx="1828800" cy="1369428"/>
        </a:xfrm>
        <a:prstGeom prst="rect">
          <a:avLst/>
        </a:prstGeom>
        <a:noFill/>
        <a:ln>
          <a:noFill/>
        </a:ln>
      </xdr:spPr>
    </xdr:pic>
    <xdr:clientData/>
  </xdr:twoCellAnchor>
  <xdr:twoCellAnchor editAs="oneCell">
    <xdr:from>
      <xdr:col>11</xdr:col>
      <xdr:colOff>152400</xdr:colOff>
      <xdr:row>39</xdr:row>
      <xdr:rowOff>304308</xdr:rowOff>
    </xdr:from>
    <xdr:to>
      <xdr:col>11</xdr:col>
      <xdr:colOff>2821205</xdr:colOff>
      <xdr:row>39</xdr:row>
      <xdr:rowOff>1210287</xdr:rowOff>
    </xdr:to>
    <xdr:pic>
      <xdr:nvPicPr>
        <xdr:cNvPr id="44" name="Imagen 43">
          <a:extLst>
            <a:ext uri="{FF2B5EF4-FFF2-40B4-BE49-F238E27FC236}">
              <a16:creationId xmlns:a16="http://schemas.microsoft.com/office/drawing/2014/main" id="{578EB0AD-C07D-5D0A-06D7-7E2E16A3F700}"/>
            </a:ext>
          </a:extLst>
        </xdr:cNvPr>
        <xdr:cNvPicPr>
          <a:picLocks noChangeAspect="1"/>
        </xdr:cNvPicPr>
      </xdr:nvPicPr>
      <xdr:blipFill>
        <a:blip xmlns:r="http://schemas.openxmlformats.org/officeDocument/2006/relationships" r:embed="rId43"/>
        <a:stretch>
          <a:fillRect/>
        </a:stretch>
      </xdr:blipFill>
      <xdr:spPr>
        <a:xfrm>
          <a:off x="18792825" y="51920283"/>
          <a:ext cx="2668805" cy="905979"/>
        </a:xfrm>
        <a:prstGeom prst="rect">
          <a:avLst/>
        </a:prstGeom>
      </xdr:spPr>
    </xdr:pic>
    <xdr:clientData/>
  </xdr:twoCellAnchor>
  <xdr:twoCellAnchor editAs="oneCell">
    <xdr:from>
      <xdr:col>15</xdr:col>
      <xdr:colOff>514350</xdr:colOff>
      <xdr:row>39</xdr:row>
      <xdr:rowOff>266700</xdr:rowOff>
    </xdr:from>
    <xdr:to>
      <xdr:col>15</xdr:col>
      <xdr:colOff>2781300</xdr:colOff>
      <xdr:row>39</xdr:row>
      <xdr:rowOff>1391394</xdr:rowOff>
    </xdr:to>
    <xdr:pic>
      <xdr:nvPicPr>
        <xdr:cNvPr id="45" name="Imagen 44">
          <a:extLst>
            <a:ext uri="{FF2B5EF4-FFF2-40B4-BE49-F238E27FC236}">
              <a16:creationId xmlns:a16="http://schemas.microsoft.com/office/drawing/2014/main" id="{28DFC17F-431B-1990-B8BA-C039230F4255}"/>
            </a:ext>
          </a:extLst>
        </xdr:cNvPr>
        <xdr:cNvPicPr>
          <a:picLocks noChangeAspect="1"/>
        </xdr:cNvPicPr>
      </xdr:nvPicPr>
      <xdr:blipFill>
        <a:blip xmlns:r="http://schemas.openxmlformats.org/officeDocument/2006/relationships" r:embed="rId44"/>
        <a:stretch>
          <a:fillRect/>
        </a:stretch>
      </xdr:blipFill>
      <xdr:spPr>
        <a:xfrm>
          <a:off x="26784300" y="51882675"/>
          <a:ext cx="2266950" cy="1124694"/>
        </a:xfrm>
        <a:prstGeom prst="rect">
          <a:avLst/>
        </a:prstGeom>
      </xdr:spPr>
    </xdr:pic>
    <xdr:clientData/>
  </xdr:twoCellAnchor>
  <xdr:twoCellAnchor editAs="oneCell">
    <xdr:from>
      <xdr:col>19</xdr:col>
      <xdr:colOff>781051</xdr:colOff>
      <xdr:row>39</xdr:row>
      <xdr:rowOff>327642</xdr:rowOff>
    </xdr:from>
    <xdr:to>
      <xdr:col>19</xdr:col>
      <xdr:colOff>2647950</xdr:colOff>
      <xdr:row>39</xdr:row>
      <xdr:rowOff>1429337</xdr:rowOff>
    </xdr:to>
    <xdr:pic>
      <xdr:nvPicPr>
        <xdr:cNvPr id="46" name="Imagen 45">
          <a:extLst>
            <a:ext uri="{FF2B5EF4-FFF2-40B4-BE49-F238E27FC236}">
              <a16:creationId xmlns:a16="http://schemas.microsoft.com/office/drawing/2014/main" id="{08D35B8B-C354-BEB1-F67D-58C61E0BCEA2}"/>
            </a:ext>
          </a:extLst>
        </xdr:cNvPr>
        <xdr:cNvPicPr>
          <a:picLocks noChangeAspect="1"/>
        </xdr:cNvPicPr>
      </xdr:nvPicPr>
      <xdr:blipFill>
        <a:blip xmlns:r="http://schemas.openxmlformats.org/officeDocument/2006/relationships" r:embed="rId45"/>
        <a:stretch>
          <a:fillRect/>
        </a:stretch>
      </xdr:blipFill>
      <xdr:spPr>
        <a:xfrm>
          <a:off x="34556701" y="51943617"/>
          <a:ext cx="1866899" cy="1101695"/>
        </a:xfrm>
        <a:prstGeom prst="rect">
          <a:avLst/>
        </a:prstGeom>
      </xdr:spPr>
    </xdr:pic>
    <xdr:clientData/>
  </xdr:twoCellAnchor>
  <xdr:oneCellAnchor>
    <xdr:from>
      <xdr:col>11</xdr:col>
      <xdr:colOff>152400</xdr:colOff>
      <xdr:row>58</xdr:row>
      <xdr:rowOff>304308</xdr:rowOff>
    </xdr:from>
    <xdr:ext cx="2668805" cy="905979"/>
    <xdr:pic>
      <xdr:nvPicPr>
        <xdr:cNvPr id="47" name="Imagen 46">
          <a:extLst>
            <a:ext uri="{FF2B5EF4-FFF2-40B4-BE49-F238E27FC236}">
              <a16:creationId xmlns:a16="http://schemas.microsoft.com/office/drawing/2014/main" id="{3B28ACDB-FE42-4B3D-9AE3-D16E4F0DF300}"/>
            </a:ext>
          </a:extLst>
        </xdr:cNvPr>
        <xdr:cNvPicPr>
          <a:picLocks noChangeAspect="1"/>
        </xdr:cNvPicPr>
      </xdr:nvPicPr>
      <xdr:blipFill>
        <a:blip xmlns:r="http://schemas.openxmlformats.org/officeDocument/2006/relationships" r:embed="rId43"/>
        <a:stretch>
          <a:fillRect/>
        </a:stretch>
      </xdr:blipFill>
      <xdr:spPr>
        <a:xfrm>
          <a:off x="18792825" y="72399033"/>
          <a:ext cx="2668805" cy="905979"/>
        </a:xfrm>
        <a:prstGeom prst="rect">
          <a:avLst/>
        </a:prstGeom>
      </xdr:spPr>
    </xdr:pic>
    <xdr:clientData/>
  </xdr:oneCellAnchor>
  <xdr:oneCellAnchor>
    <xdr:from>
      <xdr:col>15</xdr:col>
      <xdr:colOff>514350</xdr:colOff>
      <xdr:row>58</xdr:row>
      <xdr:rowOff>266700</xdr:rowOff>
    </xdr:from>
    <xdr:ext cx="2266950" cy="1124694"/>
    <xdr:pic>
      <xdr:nvPicPr>
        <xdr:cNvPr id="48" name="Imagen 47">
          <a:extLst>
            <a:ext uri="{FF2B5EF4-FFF2-40B4-BE49-F238E27FC236}">
              <a16:creationId xmlns:a16="http://schemas.microsoft.com/office/drawing/2014/main" id="{289C1EFF-7C5C-4689-BAF4-7820E67C55B2}"/>
            </a:ext>
          </a:extLst>
        </xdr:cNvPr>
        <xdr:cNvPicPr>
          <a:picLocks noChangeAspect="1"/>
        </xdr:cNvPicPr>
      </xdr:nvPicPr>
      <xdr:blipFill>
        <a:blip xmlns:r="http://schemas.openxmlformats.org/officeDocument/2006/relationships" r:embed="rId44"/>
        <a:stretch>
          <a:fillRect/>
        </a:stretch>
      </xdr:blipFill>
      <xdr:spPr>
        <a:xfrm>
          <a:off x="26784300" y="72361425"/>
          <a:ext cx="2266950" cy="1124694"/>
        </a:xfrm>
        <a:prstGeom prst="rect">
          <a:avLst/>
        </a:prstGeom>
      </xdr:spPr>
    </xdr:pic>
    <xdr:clientData/>
  </xdr:oneCellAnchor>
  <xdr:oneCellAnchor>
    <xdr:from>
      <xdr:col>19</xdr:col>
      <xdr:colOff>781051</xdr:colOff>
      <xdr:row>58</xdr:row>
      <xdr:rowOff>327642</xdr:rowOff>
    </xdr:from>
    <xdr:ext cx="1866899" cy="1101695"/>
    <xdr:pic>
      <xdr:nvPicPr>
        <xdr:cNvPr id="49" name="Imagen 48">
          <a:extLst>
            <a:ext uri="{FF2B5EF4-FFF2-40B4-BE49-F238E27FC236}">
              <a16:creationId xmlns:a16="http://schemas.microsoft.com/office/drawing/2014/main" id="{6758650C-08B1-4495-A6CA-CCABAB5696E4}"/>
            </a:ext>
          </a:extLst>
        </xdr:cNvPr>
        <xdr:cNvPicPr>
          <a:picLocks noChangeAspect="1"/>
        </xdr:cNvPicPr>
      </xdr:nvPicPr>
      <xdr:blipFill>
        <a:blip xmlns:r="http://schemas.openxmlformats.org/officeDocument/2006/relationships" r:embed="rId45"/>
        <a:stretch>
          <a:fillRect/>
        </a:stretch>
      </xdr:blipFill>
      <xdr:spPr>
        <a:xfrm>
          <a:off x="34556701" y="72422367"/>
          <a:ext cx="1866899" cy="1101695"/>
        </a:xfrm>
        <a:prstGeom prst="rect">
          <a:avLst/>
        </a:prstGeom>
      </xdr:spPr>
    </xdr:pic>
    <xdr:clientData/>
  </xdr:oneCellAnchor>
  <xdr:oneCellAnchor>
    <xdr:from>
      <xdr:col>11</xdr:col>
      <xdr:colOff>282979</xdr:colOff>
      <xdr:row>97</xdr:row>
      <xdr:rowOff>228600</xdr:rowOff>
    </xdr:from>
    <xdr:ext cx="2290026" cy="1067385"/>
    <xdr:pic>
      <xdr:nvPicPr>
        <xdr:cNvPr id="50" name="Imagen 49">
          <a:extLst>
            <a:ext uri="{FF2B5EF4-FFF2-40B4-BE49-F238E27FC236}">
              <a16:creationId xmlns:a16="http://schemas.microsoft.com/office/drawing/2014/main" id="{98027185-99EB-4F9B-862C-7697FEDE6DD2}"/>
            </a:ext>
          </a:extLst>
        </xdr:cNvPr>
        <xdr:cNvPicPr>
          <a:picLocks noChangeAspect="1"/>
        </xdr:cNvPicPr>
      </xdr:nvPicPr>
      <xdr:blipFill>
        <a:blip xmlns:r="http://schemas.openxmlformats.org/officeDocument/2006/relationships" r:embed="rId33"/>
        <a:stretch>
          <a:fillRect/>
        </a:stretch>
      </xdr:blipFill>
      <xdr:spPr>
        <a:xfrm>
          <a:off x="18923404" y="133254750"/>
          <a:ext cx="2290026" cy="1067385"/>
        </a:xfrm>
        <a:prstGeom prst="rect">
          <a:avLst/>
        </a:prstGeom>
      </xdr:spPr>
    </xdr:pic>
    <xdr:clientData/>
  </xdr:oneCellAnchor>
  <xdr:oneCellAnchor>
    <xdr:from>
      <xdr:col>15</xdr:col>
      <xdr:colOff>460760</xdr:colOff>
      <xdr:row>97</xdr:row>
      <xdr:rowOff>133350</xdr:rowOff>
    </xdr:from>
    <xdr:ext cx="2472365" cy="1124519"/>
    <xdr:pic>
      <xdr:nvPicPr>
        <xdr:cNvPr id="51" name="Imagen 50">
          <a:extLst>
            <a:ext uri="{FF2B5EF4-FFF2-40B4-BE49-F238E27FC236}">
              <a16:creationId xmlns:a16="http://schemas.microsoft.com/office/drawing/2014/main" id="{65502AB4-F058-4B52-97DB-BC40D9BF86D3}"/>
            </a:ext>
          </a:extLst>
        </xdr:cNvPr>
        <xdr:cNvPicPr>
          <a:picLocks noChangeAspect="1"/>
        </xdr:cNvPicPr>
      </xdr:nvPicPr>
      <xdr:blipFill>
        <a:blip xmlns:r="http://schemas.openxmlformats.org/officeDocument/2006/relationships" r:embed="rId34"/>
        <a:stretch>
          <a:fillRect/>
        </a:stretch>
      </xdr:blipFill>
      <xdr:spPr>
        <a:xfrm>
          <a:off x="26730710" y="133159500"/>
          <a:ext cx="2472365" cy="1124519"/>
        </a:xfrm>
        <a:prstGeom prst="rect">
          <a:avLst/>
        </a:prstGeom>
      </xdr:spPr>
    </xdr:pic>
    <xdr:clientData/>
  </xdr:oneCellAnchor>
  <xdr:oneCellAnchor>
    <xdr:from>
      <xdr:col>19</xdr:col>
      <xdr:colOff>133350</xdr:colOff>
      <xdr:row>97</xdr:row>
      <xdr:rowOff>187350</xdr:rowOff>
    </xdr:from>
    <xdr:ext cx="3040003" cy="1060958"/>
    <xdr:pic>
      <xdr:nvPicPr>
        <xdr:cNvPr id="52" name="Imagen 51">
          <a:extLst>
            <a:ext uri="{FF2B5EF4-FFF2-40B4-BE49-F238E27FC236}">
              <a16:creationId xmlns:a16="http://schemas.microsoft.com/office/drawing/2014/main" id="{833C4921-63D3-46E7-8B02-A10B2592FDC1}"/>
            </a:ext>
          </a:extLst>
        </xdr:cNvPr>
        <xdr:cNvPicPr>
          <a:picLocks noChangeAspect="1"/>
        </xdr:cNvPicPr>
      </xdr:nvPicPr>
      <xdr:blipFill>
        <a:blip xmlns:r="http://schemas.openxmlformats.org/officeDocument/2006/relationships" r:embed="rId35"/>
        <a:stretch>
          <a:fillRect/>
        </a:stretch>
      </xdr:blipFill>
      <xdr:spPr>
        <a:xfrm>
          <a:off x="33909000" y="133213500"/>
          <a:ext cx="3040003" cy="1060958"/>
        </a:xfrm>
        <a:prstGeom prst="rect">
          <a:avLst/>
        </a:prstGeom>
      </xdr:spPr>
    </xdr:pic>
    <xdr:clientData/>
  </xdr:oneCellAnchor>
  <xdr:twoCellAnchor editAs="oneCell">
    <xdr:from>
      <xdr:col>11</xdr:col>
      <xdr:colOff>361950</xdr:colOff>
      <xdr:row>64</xdr:row>
      <xdr:rowOff>208166</xdr:rowOff>
    </xdr:from>
    <xdr:to>
      <xdr:col>11</xdr:col>
      <xdr:colOff>2895600</xdr:colOff>
      <xdr:row>64</xdr:row>
      <xdr:rowOff>1419912</xdr:rowOff>
    </xdr:to>
    <xdr:pic>
      <xdr:nvPicPr>
        <xdr:cNvPr id="53" name="Imagen 52">
          <a:extLst>
            <a:ext uri="{FF2B5EF4-FFF2-40B4-BE49-F238E27FC236}">
              <a16:creationId xmlns:a16="http://schemas.microsoft.com/office/drawing/2014/main" id="{C97A7D02-6DE1-4B88-5535-19E727ECC95D}"/>
            </a:ext>
          </a:extLst>
        </xdr:cNvPr>
        <xdr:cNvPicPr>
          <a:picLocks noChangeAspect="1"/>
        </xdr:cNvPicPr>
      </xdr:nvPicPr>
      <xdr:blipFill>
        <a:blip xmlns:r="http://schemas.openxmlformats.org/officeDocument/2006/relationships" r:embed="rId46"/>
        <a:stretch>
          <a:fillRect/>
        </a:stretch>
      </xdr:blipFill>
      <xdr:spPr>
        <a:xfrm>
          <a:off x="19002375" y="84542516"/>
          <a:ext cx="2533650" cy="1211746"/>
        </a:xfrm>
        <a:prstGeom prst="rect">
          <a:avLst/>
        </a:prstGeom>
      </xdr:spPr>
    </xdr:pic>
    <xdr:clientData/>
  </xdr:twoCellAnchor>
  <xdr:twoCellAnchor editAs="oneCell">
    <xdr:from>
      <xdr:col>15</xdr:col>
      <xdr:colOff>495300</xdr:colOff>
      <xdr:row>64</xdr:row>
      <xdr:rowOff>173409</xdr:rowOff>
    </xdr:from>
    <xdr:to>
      <xdr:col>15</xdr:col>
      <xdr:colOff>2628900</xdr:colOff>
      <xdr:row>64</xdr:row>
      <xdr:rowOff>1810473</xdr:rowOff>
    </xdr:to>
    <xdr:pic>
      <xdr:nvPicPr>
        <xdr:cNvPr id="54" name="Imagen 53">
          <a:extLst>
            <a:ext uri="{FF2B5EF4-FFF2-40B4-BE49-F238E27FC236}">
              <a16:creationId xmlns:a16="http://schemas.microsoft.com/office/drawing/2014/main" id="{A8C734E7-94D3-EAA5-8890-6F8AA534D537}"/>
            </a:ext>
          </a:extLst>
        </xdr:cNvPr>
        <xdr:cNvPicPr>
          <a:picLocks noChangeAspect="1"/>
        </xdr:cNvPicPr>
      </xdr:nvPicPr>
      <xdr:blipFill>
        <a:blip xmlns:r="http://schemas.openxmlformats.org/officeDocument/2006/relationships" r:embed="rId47"/>
        <a:stretch>
          <a:fillRect/>
        </a:stretch>
      </xdr:blipFill>
      <xdr:spPr>
        <a:xfrm>
          <a:off x="26765250" y="84507759"/>
          <a:ext cx="2133600" cy="1637064"/>
        </a:xfrm>
        <a:prstGeom prst="rect">
          <a:avLst/>
        </a:prstGeom>
      </xdr:spPr>
    </xdr:pic>
    <xdr:clientData/>
  </xdr:twoCellAnchor>
  <xdr:twoCellAnchor editAs="oneCell">
    <xdr:from>
      <xdr:col>11</xdr:col>
      <xdr:colOff>419100</xdr:colOff>
      <xdr:row>66</xdr:row>
      <xdr:rowOff>266700</xdr:rowOff>
    </xdr:from>
    <xdr:to>
      <xdr:col>11</xdr:col>
      <xdr:colOff>2970753</xdr:colOff>
      <xdr:row>66</xdr:row>
      <xdr:rowOff>1648510</xdr:rowOff>
    </xdr:to>
    <xdr:pic>
      <xdr:nvPicPr>
        <xdr:cNvPr id="55" name="Imagen 54">
          <a:extLst>
            <a:ext uri="{FF2B5EF4-FFF2-40B4-BE49-F238E27FC236}">
              <a16:creationId xmlns:a16="http://schemas.microsoft.com/office/drawing/2014/main" id="{C0ACD41A-5562-47AA-0002-FCFE2E579056}"/>
            </a:ext>
          </a:extLst>
        </xdr:cNvPr>
        <xdr:cNvPicPr>
          <a:picLocks noChangeAspect="1"/>
        </xdr:cNvPicPr>
      </xdr:nvPicPr>
      <xdr:blipFill>
        <a:blip xmlns:r="http://schemas.openxmlformats.org/officeDocument/2006/relationships" r:embed="rId48"/>
        <a:stretch>
          <a:fillRect/>
        </a:stretch>
      </xdr:blipFill>
      <xdr:spPr>
        <a:xfrm>
          <a:off x="19059525" y="88344375"/>
          <a:ext cx="2551653" cy="1381810"/>
        </a:xfrm>
        <a:prstGeom prst="rect">
          <a:avLst/>
        </a:prstGeom>
      </xdr:spPr>
    </xdr:pic>
    <xdr:clientData/>
  </xdr:twoCellAnchor>
  <xdr:twoCellAnchor editAs="oneCell">
    <xdr:from>
      <xdr:col>15</xdr:col>
      <xdr:colOff>762000</xdr:colOff>
      <xdr:row>66</xdr:row>
      <xdr:rowOff>285750</xdr:rowOff>
    </xdr:from>
    <xdr:to>
      <xdr:col>15</xdr:col>
      <xdr:colOff>2658515</xdr:colOff>
      <xdr:row>66</xdr:row>
      <xdr:rowOff>1753291</xdr:rowOff>
    </xdr:to>
    <xdr:pic>
      <xdr:nvPicPr>
        <xdr:cNvPr id="56" name="Imagen 55">
          <a:extLst>
            <a:ext uri="{FF2B5EF4-FFF2-40B4-BE49-F238E27FC236}">
              <a16:creationId xmlns:a16="http://schemas.microsoft.com/office/drawing/2014/main" id="{2D094960-B6EE-0806-39E4-4777BDC83044}"/>
            </a:ext>
          </a:extLst>
        </xdr:cNvPr>
        <xdr:cNvPicPr>
          <a:picLocks noChangeAspect="1"/>
        </xdr:cNvPicPr>
      </xdr:nvPicPr>
      <xdr:blipFill>
        <a:blip xmlns:r="http://schemas.openxmlformats.org/officeDocument/2006/relationships" r:embed="rId49"/>
        <a:stretch>
          <a:fillRect/>
        </a:stretch>
      </xdr:blipFill>
      <xdr:spPr>
        <a:xfrm>
          <a:off x="27031950" y="88363425"/>
          <a:ext cx="1896515" cy="1467541"/>
        </a:xfrm>
        <a:prstGeom prst="rect">
          <a:avLst/>
        </a:prstGeom>
      </xdr:spPr>
    </xdr:pic>
    <xdr:clientData/>
  </xdr:twoCellAnchor>
  <xdr:twoCellAnchor editAs="oneCell">
    <xdr:from>
      <xdr:col>11</xdr:col>
      <xdr:colOff>647701</xdr:colOff>
      <xdr:row>67</xdr:row>
      <xdr:rowOff>400050</xdr:rowOff>
    </xdr:from>
    <xdr:to>
      <xdr:col>11</xdr:col>
      <xdr:colOff>2695579</xdr:colOff>
      <xdr:row>67</xdr:row>
      <xdr:rowOff>1839026</xdr:rowOff>
    </xdr:to>
    <xdr:pic>
      <xdr:nvPicPr>
        <xdr:cNvPr id="57" name="Imagen 56">
          <a:extLst>
            <a:ext uri="{FF2B5EF4-FFF2-40B4-BE49-F238E27FC236}">
              <a16:creationId xmlns:a16="http://schemas.microsoft.com/office/drawing/2014/main" id="{789C989D-336A-E2AE-8C9B-72C00F99834A}"/>
            </a:ext>
          </a:extLst>
        </xdr:cNvPr>
        <xdr:cNvPicPr>
          <a:picLocks noChangeAspect="1"/>
        </xdr:cNvPicPr>
      </xdr:nvPicPr>
      <xdr:blipFill>
        <a:blip xmlns:r="http://schemas.openxmlformats.org/officeDocument/2006/relationships" r:embed="rId50"/>
        <a:stretch>
          <a:fillRect/>
        </a:stretch>
      </xdr:blipFill>
      <xdr:spPr>
        <a:xfrm>
          <a:off x="19288126" y="90506550"/>
          <a:ext cx="2047878" cy="1438976"/>
        </a:xfrm>
        <a:prstGeom prst="rect">
          <a:avLst/>
        </a:prstGeom>
      </xdr:spPr>
    </xdr:pic>
    <xdr:clientData/>
  </xdr:twoCellAnchor>
  <xdr:twoCellAnchor editAs="oneCell">
    <xdr:from>
      <xdr:col>15</xdr:col>
      <xdr:colOff>209550</xdr:colOff>
      <xdr:row>67</xdr:row>
      <xdr:rowOff>38100</xdr:rowOff>
    </xdr:from>
    <xdr:to>
      <xdr:col>15</xdr:col>
      <xdr:colOff>2992461</xdr:colOff>
      <xdr:row>67</xdr:row>
      <xdr:rowOff>2010454</xdr:rowOff>
    </xdr:to>
    <xdr:pic>
      <xdr:nvPicPr>
        <xdr:cNvPr id="58" name="Imagen 57">
          <a:extLst>
            <a:ext uri="{FF2B5EF4-FFF2-40B4-BE49-F238E27FC236}">
              <a16:creationId xmlns:a16="http://schemas.microsoft.com/office/drawing/2014/main" id="{280BE5EE-B4C5-06C6-8663-63CE698EC125}"/>
            </a:ext>
          </a:extLst>
        </xdr:cNvPr>
        <xdr:cNvPicPr>
          <a:picLocks noChangeAspect="1"/>
        </xdr:cNvPicPr>
      </xdr:nvPicPr>
      <xdr:blipFill>
        <a:blip xmlns:r="http://schemas.openxmlformats.org/officeDocument/2006/relationships" r:embed="rId51"/>
        <a:stretch>
          <a:fillRect/>
        </a:stretch>
      </xdr:blipFill>
      <xdr:spPr>
        <a:xfrm>
          <a:off x="26479500" y="90144600"/>
          <a:ext cx="2782911" cy="1972354"/>
        </a:xfrm>
        <a:prstGeom prst="rect">
          <a:avLst/>
        </a:prstGeom>
      </xdr:spPr>
    </xdr:pic>
    <xdr:clientData/>
  </xdr:twoCellAnchor>
  <xdr:twoCellAnchor editAs="oneCell">
    <xdr:from>
      <xdr:col>19</xdr:col>
      <xdr:colOff>342900</xdr:colOff>
      <xdr:row>67</xdr:row>
      <xdr:rowOff>77192</xdr:rowOff>
    </xdr:from>
    <xdr:to>
      <xdr:col>19</xdr:col>
      <xdr:colOff>2952750</xdr:colOff>
      <xdr:row>67</xdr:row>
      <xdr:rowOff>1934269</xdr:rowOff>
    </xdr:to>
    <xdr:pic>
      <xdr:nvPicPr>
        <xdr:cNvPr id="59" name="Imagen 58">
          <a:extLst>
            <a:ext uri="{FF2B5EF4-FFF2-40B4-BE49-F238E27FC236}">
              <a16:creationId xmlns:a16="http://schemas.microsoft.com/office/drawing/2014/main" id="{6314C4B4-939C-0DAA-3B38-D9C62531834E}"/>
            </a:ext>
          </a:extLst>
        </xdr:cNvPr>
        <xdr:cNvPicPr>
          <a:picLocks noChangeAspect="1"/>
        </xdr:cNvPicPr>
      </xdr:nvPicPr>
      <xdr:blipFill>
        <a:blip xmlns:r="http://schemas.openxmlformats.org/officeDocument/2006/relationships" r:embed="rId52"/>
        <a:stretch>
          <a:fillRect/>
        </a:stretch>
      </xdr:blipFill>
      <xdr:spPr>
        <a:xfrm>
          <a:off x="34118550" y="90183692"/>
          <a:ext cx="2609850" cy="1857077"/>
        </a:xfrm>
        <a:prstGeom prst="rect">
          <a:avLst/>
        </a:prstGeom>
      </xdr:spPr>
    </xdr:pic>
    <xdr:clientData/>
  </xdr:twoCellAnchor>
  <xdr:twoCellAnchor editAs="oneCell">
    <xdr:from>
      <xdr:col>3</xdr:col>
      <xdr:colOff>723901</xdr:colOff>
      <xdr:row>19</xdr:row>
      <xdr:rowOff>152400</xdr:rowOff>
    </xdr:from>
    <xdr:to>
      <xdr:col>3</xdr:col>
      <xdr:colOff>2686051</xdr:colOff>
      <xdr:row>19</xdr:row>
      <xdr:rowOff>2110471</xdr:rowOff>
    </xdr:to>
    <xdr:pic>
      <xdr:nvPicPr>
        <xdr:cNvPr id="60" name="Imagen 59" descr="Kit de Siembra para Pequeños Agricultores - Huerta en Casa">
          <a:extLst>
            <a:ext uri="{FF2B5EF4-FFF2-40B4-BE49-F238E27FC236}">
              <a16:creationId xmlns:a16="http://schemas.microsoft.com/office/drawing/2014/main" id="{3796A048-E73F-1285-426E-D5506D222D29}"/>
            </a:ext>
          </a:extLst>
        </xdr:cNvPr>
        <xdr:cNvPicPr>
          <a:picLocks noChangeAspect="1" noChangeArrowheads="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a:fillRect/>
        </a:stretch>
      </xdr:blipFill>
      <xdr:spPr bwMode="auto">
        <a:xfrm>
          <a:off x="3409951" y="32204025"/>
          <a:ext cx="1962150" cy="19580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381000</xdr:colOff>
      <xdr:row>19</xdr:row>
      <xdr:rowOff>571500</xdr:rowOff>
    </xdr:from>
    <xdr:to>
      <xdr:col>15</xdr:col>
      <xdr:colOff>2841491</xdr:colOff>
      <xdr:row>19</xdr:row>
      <xdr:rowOff>1676400</xdr:rowOff>
    </xdr:to>
    <xdr:pic>
      <xdr:nvPicPr>
        <xdr:cNvPr id="61" name="Imagen 60">
          <a:extLst>
            <a:ext uri="{FF2B5EF4-FFF2-40B4-BE49-F238E27FC236}">
              <a16:creationId xmlns:a16="http://schemas.microsoft.com/office/drawing/2014/main" id="{72B641A8-AB4F-CB14-6971-9EAE02304B39}"/>
            </a:ext>
          </a:extLst>
        </xdr:cNvPr>
        <xdr:cNvPicPr>
          <a:picLocks noChangeAspect="1"/>
        </xdr:cNvPicPr>
      </xdr:nvPicPr>
      <xdr:blipFill>
        <a:blip xmlns:r="http://schemas.openxmlformats.org/officeDocument/2006/relationships" r:embed="rId54"/>
        <a:stretch>
          <a:fillRect/>
        </a:stretch>
      </xdr:blipFill>
      <xdr:spPr>
        <a:xfrm>
          <a:off x="26650950" y="32623125"/>
          <a:ext cx="2460491" cy="1104900"/>
        </a:xfrm>
        <a:prstGeom prst="rect">
          <a:avLst/>
        </a:prstGeom>
      </xdr:spPr>
    </xdr:pic>
    <xdr:clientData/>
  </xdr:twoCellAnchor>
  <xdr:twoCellAnchor editAs="oneCell">
    <xdr:from>
      <xdr:col>11</xdr:col>
      <xdr:colOff>133350</xdr:colOff>
      <xdr:row>19</xdr:row>
      <xdr:rowOff>704850</xdr:rowOff>
    </xdr:from>
    <xdr:to>
      <xdr:col>12</xdr:col>
      <xdr:colOff>237531</xdr:colOff>
      <xdr:row>19</xdr:row>
      <xdr:rowOff>1695450</xdr:rowOff>
    </xdr:to>
    <xdr:pic>
      <xdr:nvPicPr>
        <xdr:cNvPr id="62" name="Imagen 61">
          <a:extLst>
            <a:ext uri="{FF2B5EF4-FFF2-40B4-BE49-F238E27FC236}">
              <a16:creationId xmlns:a16="http://schemas.microsoft.com/office/drawing/2014/main" id="{9553BA74-CCFA-A2E3-6BFF-A48DF79545B9}"/>
            </a:ext>
          </a:extLst>
        </xdr:cNvPr>
        <xdr:cNvPicPr>
          <a:picLocks noChangeAspect="1"/>
        </xdr:cNvPicPr>
      </xdr:nvPicPr>
      <xdr:blipFill rotWithShape="1">
        <a:blip xmlns:r="http://schemas.openxmlformats.org/officeDocument/2006/relationships" r:embed="rId55"/>
        <a:srcRect r="-45096"/>
        <a:stretch>
          <a:fillRect/>
        </a:stretch>
      </xdr:blipFill>
      <xdr:spPr>
        <a:xfrm>
          <a:off x="18773775" y="32756475"/>
          <a:ext cx="3869731" cy="990600"/>
        </a:xfrm>
        <a:prstGeom prst="rect">
          <a:avLst/>
        </a:prstGeom>
      </xdr:spPr>
    </xdr:pic>
    <xdr:clientData/>
  </xdr:twoCellAnchor>
  <xdr:twoCellAnchor editAs="oneCell">
    <xdr:from>
      <xdr:col>19</xdr:col>
      <xdr:colOff>590550</xdr:colOff>
      <xdr:row>19</xdr:row>
      <xdr:rowOff>438151</xdr:rowOff>
    </xdr:from>
    <xdr:to>
      <xdr:col>19</xdr:col>
      <xdr:colOff>2984865</xdr:colOff>
      <xdr:row>19</xdr:row>
      <xdr:rowOff>1828801</xdr:rowOff>
    </xdr:to>
    <xdr:pic>
      <xdr:nvPicPr>
        <xdr:cNvPr id="63" name="Imagen 62">
          <a:extLst>
            <a:ext uri="{FF2B5EF4-FFF2-40B4-BE49-F238E27FC236}">
              <a16:creationId xmlns:a16="http://schemas.microsoft.com/office/drawing/2014/main" id="{19FA1B64-B438-754B-F354-DE046F3BC432}"/>
            </a:ext>
          </a:extLst>
        </xdr:cNvPr>
        <xdr:cNvPicPr>
          <a:picLocks noChangeAspect="1"/>
        </xdr:cNvPicPr>
      </xdr:nvPicPr>
      <xdr:blipFill>
        <a:blip xmlns:r="http://schemas.openxmlformats.org/officeDocument/2006/relationships" r:embed="rId56"/>
        <a:stretch>
          <a:fillRect/>
        </a:stretch>
      </xdr:blipFill>
      <xdr:spPr>
        <a:xfrm>
          <a:off x="34366200" y="32489776"/>
          <a:ext cx="2394315" cy="1390650"/>
        </a:xfrm>
        <a:prstGeom prst="rect">
          <a:avLst/>
        </a:prstGeom>
      </xdr:spPr>
    </xdr:pic>
    <xdr:clientData/>
  </xdr:twoCellAnchor>
  <xdr:twoCellAnchor editAs="oneCell">
    <xdr:from>
      <xdr:col>3</xdr:col>
      <xdr:colOff>381000</xdr:colOff>
      <xdr:row>22</xdr:row>
      <xdr:rowOff>323851</xdr:rowOff>
    </xdr:from>
    <xdr:to>
      <xdr:col>3</xdr:col>
      <xdr:colOff>2741579</xdr:colOff>
      <xdr:row>22</xdr:row>
      <xdr:rowOff>1847851</xdr:rowOff>
    </xdr:to>
    <xdr:pic>
      <xdr:nvPicPr>
        <xdr:cNvPr id="64" name="Imagen 63">
          <a:extLst>
            <a:ext uri="{FF2B5EF4-FFF2-40B4-BE49-F238E27FC236}">
              <a16:creationId xmlns:a16="http://schemas.microsoft.com/office/drawing/2014/main" id="{BA58CC66-899A-8293-E44A-A83EC1D36A86}"/>
            </a:ext>
          </a:extLst>
        </xdr:cNvPr>
        <xdr:cNvPicPr>
          <a:picLocks noChangeAspect="1"/>
        </xdr:cNvPicPr>
      </xdr:nvPicPr>
      <xdr:blipFill>
        <a:blip xmlns:r="http://schemas.openxmlformats.org/officeDocument/2006/relationships" r:embed="rId57"/>
        <a:stretch>
          <a:fillRect/>
        </a:stretch>
      </xdr:blipFill>
      <xdr:spPr>
        <a:xfrm>
          <a:off x="3067050" y="39004876"/>
          <a:ext cx="2360579" cy="1524000"/>
        </a:xfrm>
        <a:prstGeom prst="rect">
          <a:avLst/>
        </a:prstGeom>
      </xdr:spPr>
    </xdr:pic>
    <xdr:clientData/>
  </xdr:twoCellAnchor>
  <xdr:twoCellAnchor editAs="oneCell">
    <xdr:from>
      <xdr:col>3</xdr:col>
      <xdr:colOff>247651</xdr:colOff>
      <xdr:row>14</xdr:row>
      <xdr:rowOff>1085850</xdr:rowOff>
    </xdr:from>
    <xdr:to>
      <xdr:col>3</xdr:col>
      <xdr:colOff>2781300</xdr:colOff>
      <xdr:row>14</xdr:row>
      <xdr:rowOff>2774127</xdr:rowOff>
    </xdr:to>
    <xdr:pic>
      <xdr:nvPicPr>
        <xdr:cNvPr id="65" name="Imagen 64" descr="Food waste from domestic kitchen for eco friendly disposal and composting of wasted food by recycling in a compost bin at home">
          <a:extLst>
            <a:ext uri="{FF2B5EF4-FFF2-40B4-BE49-F238E27FC236}">
              <a16:creationId xmlns:a16="http://schemas.microsoft.com/office/drawing/2014/main" id="{0C5BFF15-31E1-6D0C-09E0-99D205204C9C}"/>
            </a:ext>
          </a:extLst>
        </xdr:cNvPr>
        <xdr:cNvPicPr>
          <a:picLocks noChangeAspect="1" noChangeArrowheads="1"/>
        </xdr:cNvPicPr>
      </xdr:nvPicPr>
      <xdr:blipFill>
        <a:blip xmlns:r="http://schemas.openxmlformats.org/officeDocument/2006/relationships" r:embed="rId58" cstate="print">
          <a:extLst>
            <a:ext uri="{28A0092B-C50C-407E-A947-70E740481C1C}">
              <a14:useLocalDpi xmlns:a14="http://schemas.microsoft.com/office/drawing/2010/main" val="0"/>
            </a:ext>
          </a:extLst>
        </a:blip>
        <a:srcRect/>
        <a:stretch>
          <a:fillRect/>
        </a:stretch>
      </xdr:blipFill>
      <xdr:spPr bwMode="auto">
        <a:xfrm>
          <a:off x="2933701" y="19888200"/>
          <a:ext cx="2533649" cy="16882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247651</xdr:colOff>
      <xdr:row>14</xdr:row>
      <xdr:rowOff>710658</xdr:rowOff>
    </xdr:from>
    <xdr:to>
      <xdr:col>11</xdr:col>
      <xdr:colOff>2628901</xdr:colOff>
      <xdr:row>14</xdr:row>
      <xdr:rowOff>3277116</xdr:rowOff>
    </xdr:to>
    <xdr:pic>
      <xdr:nvPicPr>
        <xdr:cNvPr id="66" name="Imagen 65">
          <a:extLst>
            <a:ext uri="{FF2B5EF4-FFF2-40B4-BE49-F238E27FC236}">
              <a16:creationId xmlns:a16="http://schemas.microsoft.com/office/drawing/2014/main" id="{BA9C1891-AF9E-2488-DC84-652D28331A09}"/>
            </a:ext>
          </a:extLst>
        </xdr:cNvPr>
        <xdr:cNvPicPr>
          <a:picLocks noChangeAspect="1"/>
        </xdr:cNvPicPr>
      </xdr:nvPicPr>
      <xdr:blipFill>
        <a:blip xmlns:r="http://schemas.openxmlformats.org/officeDocument/2006/relationships" r:embed="rId59"/>
        <a:stretch>
          <a:fillRect/>
        </a:stretch>
      </xdr:blipFill>
      <xdr:spPr>
        <a:xfrm>
          <a:off x="18888076" y="19513008"/>
          <a:ext cx="2381250" cy="2566458"/>
        </a:xfrm>
        <a:prstGeom prst="rect">
          <a:avLst/>
        </a:prstGeom>
      </xdr:spPr>
    </xdr:pic>
    <xdr:clientData/>
  </xdr:twoCellAnchor>
  <xdr:twoCellAnchor editAs="oneCell">
    <xdr:from>
      <xdr:col>15</xdr:col>
      <xdr:colOff>190501</xdr:colOff>
      <xdr:row>14</xdr:row>
      <xdr:rowOff>1352550</xdr:rowOff>
    </xdr:from>
    <xdr:to>
      <xdr:col>15</xdr:col>
      <xdr:colOff>3094124</xdr:colOff>
      <xdr:row>14</xdr:row>
      <xdr:rowOff>2553253</xdr:rowOff>
    </xdr:to>
    <xdr:pic>
      <xdr:nvPicPr>
        <xdr:cNvPr id="67" name="Imagen 66">
          <a:extLst>
            <a:ext uri="{FF2B5EF4-FFF2-40B4-BE49-F238E27FC236}">
              <a16:creationId xmlns:a16="http://schemas.microsoft.com/office/drawing/2014/main" id="{51193A8D-5D24-89FE-8743-D49A13847ED5}"/>
            </a:ext>
          </a:extLst>
        </xdr:cNvPr>
        <xdr:cNvPicPr>
          <a:picLocks noChangeAspect="1"/>
        </xdr:cNvPicPr>
      </xdr:nvPicPr>
      <xdr:blipFill>
        <a:blip xmlns:r="http://schemas.openxmlformats.org/officeDocument/2006/relationships" r:embed="rId60"/>
        <a:stretch>
          <a:fillRect/>
        </a:stretch>
      </xdr:blipFill>
      <xdr:spPr>
        <a:xfrm>
          <a:off x="26460451" y="20154900"/>
          <a:ext cx="2903623" cy="1200703"/>
        </a:xfrm>
        <a:prstGeom prst="rect">
          <a:avLst/>
        </a:prstGeom>
      </xdr:spPr>
    </xdr:pic>
    <xdr:clientData/>
  </xdr:twoCellAnchor>
  <xdr:twoCellAnchor editAs="oneCell">
    <xdr:from>
      <xdr:col>19</xdr:col>
      <xdr:colOff>171450</xdr:colOff>
      <xdr:row>14</xdr:row>
      <xdr:rowOff>1409700</xdr:rowOff>
    </xdr:from>
    <xdr:to>
      <xdr:col>19</xdr:col>
      <xdr:colOff>3313345</xdr:colOff>
      <xdr:row>14</xdr:row>
      <xdr:rowOff>2228850</xdr:rowOff>
    </xdr:to>
    <xdr:pic>
      <xdr:nvPicPr>
        <xdr:cNvPr id="68" name="Imagen 67">
          <a:extLst>
            <a:ext uri="{FF2B5EF4-FFF2-40B4-BE49-F238E27FC236}">
              <a16:creationId xmlns:a16="http://schemas.microsoft.com/office/drawing/2014/main" id="{E66773A7-B25C-1570-10B5-B4C6962EE3D9}"/>
            </a:ext>
          </a:extLst>
        </xdr:cNvPr>
        <xdr:cNvPicPr>
          <a:picLocks noChangeAspect="1"/>
        </xdr:cNvPicPr>
      </xdr:nvPicPr>
      <xdr:blipFill>
        <a:blip xmlns:r="http://schemas.openxmlformats.org/officeDocument/2006/relationships" r:embed="rId61"/>
        <a:stretch>
          <a:fillRect/>
        </a:stretch>
      </xdr:blipFill>
      <xdr:spPr>
        <a:xfrm>
          <a:off x="33947100" y="20212050"/>
          <a:ext cx="3141895" cy="819150"/>
        </a:xfrm>
        <a:prstGeom prst="rect">
          <a:avLst/>
        </a:prstGeom>
      </xdr:spPr>
    </xdr:pic>
    <xdr:clientData/>
  </xdr:twoCellAnchor>
  <xdr:twoCellAnchor editAs="oneCell">
    <xdr:from>
      <xdr:col>11</xdr:col>
      <xdr:colOff>190501</xdr:colOff>
      <xdr:row>42</xdr:row>
      <xdr:rowOff>361950</xdr:rowOff>
    </xdr:from>
    <xdr:to>
      <xdr:col>11</xdr:col>
      <xdr:colOff>2962227</xdr:colOff>
      <xdr:row>42</xdr:row>
      <xdr:rowOff>1733550</xdr:rowOff>
    </xdr:to>
    <xdr:pic>
      <xdr:nvPicPr>
        <xdr:cNvPr id="69" name="Imagen 68">
          <a:extLst>
            <a:ext uri="{FF2B5EF4-FFF2-40B4-BE49-F238E27FC236}">
              <a16:creationId xmlns:a16="http://schemas.microsoft.com/office/drawing/2014/main" id="{DD96B1AA-0373-35B8-A933-F5022FD222A7}"/>
            </a:ext>
          </a:extLst>
        </xdr:cNvPr>
        <xdr:cNvPicPr>
          <a:picLocks noChangeAspect="1"/>
        </xdr:cNvPicPr>
      </xdr:nvPicPr>
      <xdr:blipFill>
        <a:blip xmlns:r="http://schemas.openxmlformats.org/officeDocument/2006/relationships" r:embed="rId62"/>
        <a:stretch>
          <a:fillRect/>
        </a:stretch>
      </xdr:blipFill>
      <xdr:spPr>
        <a:xfrm>
          <a:off x="18830926" y="57140475"/>
          <a:ext cx="2771726" cy="1371600"/>
        </a:xfrm>
        <a:prstGeom prst="rect">
          <a:avLst/>
        </a:prstGeom>
      </xdr:spPr>
    </xdr:pic>
    <xdr:clientData/>
  </xdr:twoCellAnchor>
  <xdr:twoCellAnchor editAs="oneCell">
    <xdr:from>
      <xdr:col>15</xdr:col>
      <xdr:colOff>304801</xdr:colOff>
      <xdr:row>42</xdr:row>
      <xdr:rowOff>476251</xdr:rowOff>
    </xdr:from>
    <xdr:to>
      <xdr:col>15</xdr:col>
      <xdr:colOff>2950478</xdr:colOff>
      <xdr:row>42</xdr:row>
      <xdr:rowOff>1600201</xdr:rowOff>
    </xdr:to>
    <xdr:pic>
      <xdr:nvPicPr>
        <xdr:cNvPr id="70" name="Imagen 69">
          <a:extLst>
            <a:ext uri="{FF2B5EF4-FFF2-40B4-BE49-F238E27FC236}">
              <a16:creationId xmlns:a16="http://schemas.microsoft.com/office/drawing/2014/main" id="{D8319C90-2202-6E65-25EC-2226E863FB55}"/>
            </a:ext>
          </a:extLst>
        </xdr:cNvPr>
        <xdr:cNvPicPr>
          <a:picLocks noChangeAspect="1"/>
        </xdr:cNvPicPr>
      </xdr:nvPicPr>
      <xdr:blipFill>
        <a:blip xmlns:r="http://schemas.openxmlformats.org/officeDocument/2006/relationships" r:embed="rId63"/>
        <a:stretch>
          <a:fillRect/>
        </a:stretch>
      </xdr:blipFill>
      <xdr:spPr>
        <a:xfrm>
          <a:off x="26574751" y="57254776"/>
          <a:ext cx="2645677" cy="1123950"/>
        </a:xfrm>
        <a:prstGeom prst="rect">
          <a:avLst/>
        </a:prstGeom>
      </xdr:spPr>
    </xdr:pic>
    <xdr:clientData/>
  </xdr:twoCellAnchor>
  <xdr:twoCellAnchor editAs="oneCell">
    <xdr:from>
      <xdr:col>11</xdr:col>
      <xdr:colOff>528274</xdr:colOff>
      <xdr:row>69</xdr:row>
      <xdr:rowOff>571501</xdr:rowOff>
    </xdr:from>
    <xdr:to>
      <xdr:col>11</xdr:col>
      <xdr:colOff>2698266</xdr:colOff>
      <xdr:row>69</xdr:row>
      <xdr:rowOff>1562101</xdr:rowOff>
    </xdr:to>
    <xdr:pic>
      <xdr:nvPicPr>
        <xdr:cNvPr id="71" name="Imagen 70">
          <a:extLst>
            <a:ext uri="{FF2B5EF4-FFF2-40B4-BE49-F238E27FC236}">
              <a16:creationId xmlns:a16="http://schemas.microsoft.com/office/drawing/2014/main" id="{2449DCF7-6696-D4C7-9618-4CE9049422A3}"/>
            </a:ext>
          </a:extLst>
        </xdr:cNvPr>
        <xdr:cNvPicPr>
          <a:picLocks noChangeAspect="1"/>
        </xdr:cNvPicPr>
      </xdr:nvPicPr>
      <xdr:blipFill>
        <a:blip xmlns:r="http://schemas.openxmlformats.org/officeDocument/2006/relationships" r:embed="rId64"/>
        <a:stretch>
          <a:fillRect/>
        </a:stretch>
      </xdr:blipFill>
      <xdr:spPr>
        <a:xfrm>
          <a:off x="19168699" y="94764226"/>
          <a:ext cx="2169992" cy="990600"/>
        </a:xfrm>
        <a:prstGeom prst="rect">
          <a:avLst/>
        </a:prstGeom>
      </xdr:spPr>
    </xdr:pic>
    <xdr:clientData/>
  </xdr:twoCellAnchor>
  <xdr:twoCellAnchor editAs="oneCell">
    <xdr:from>
      <xdr:col>15</xdr:col>
      <xdr:colOff>243976</xdr:colOff>
      <xdr:row>69</xdr:row>
      <xdr:rowOff>323850</xdr:rowOff>
    </xdr:from>
    <xdr:to>
      <xdr:col>15</xdr:col>
      <xdr:colOff>2628900</xdr:colOff>
      <xdr:row>69</xdr:row>
      <xdr:rowOff>1527103</xdr:rowOff>
    </xdr:to>
    <xdr:pic>
      <xdr:nvPicPr>
        <xdr:cNvPr id="72" name="Imagen 71">
          <a:extLst>
            <a:ext uri="{FF2B5EF4-FFF2-40B4-BE49-F238E27FC236}">
              <a16:creationId xmlns:a16="http://schemas.microsoft.com/office/drawing/2014/main" id="{5720D464-6C09-4825-EF16-4E10A8AC0094}"/>
            </a:ext>
          </a:extLst>
        </xdr:cNvPr>
        <xdr:cNvPicPr>
          <a:picLocks noChangeAspect="1"/>
        </xdr:cNvPicPr>
      </xdr:nvPicPr>
      <xdr:blipFill>
        <a:blip xmlns:r="http://schemas.openxmlformats.org/officeDocument/2006/relationships" r:embed="rId65"/>
        <a:stretch>
          <a:fillRect/>
        </a:stretch>
      </xdr:blipFill>
      <xdr:spPr>
        <a:xfrm>
          <a:off x="26513926" y="94516575"/>
          <a:ext cx="2384924" cy="1203253"/>
        </a:xfrm>
        <a:prstGeom prst="rect">
          <a:avLst/>
        </a:prstGeom>
      </xdr:spPr>
    </xdr:pic>
    <xdr:clientData/>
  </xdr:twoCellAnchor>
  <xdr:twoCellAnchor editAs="oneCell">
    <xdr:from>
      <xdr:col>19</xdr:col>
      <xdr:colOff>380490</xdr:colOff>
      <xdr:row>69</xdr:row>
      <xdr:rowOff>266700</xdr:rowOff>
    </xdr:from>
    <xdr:to>
      <xdr:col>19</xdr:col>
      <xdr:colOff>3001990</xdr:colOff>
      <xdr:row>69</xdr:row>
      <xdr:rowOff>1477121</xdr:rowOff>
    </xdr:to>
    <xdr:pic>
      <xdr:nvPicPr>
        <xdr:cNvPr id="73" name="Imagen 72">
          <a:extLst>
            <a:ext uri="{FF2B5EF4-FFF2-40B4-BE49-F238E27FC236}">
              <a16:creationId xmlns:a16="http://schemas.microsoft.com/office/drawing/2014/main" id="{A9F92DB8-3544-D201-DBDD-B4E8FD6E0BCD}"/>
            </a:ext>
          </a:extLst>
        </xdr:cNvPr>
        <xdr:cNvPicPr>
          <a:picLocks noChangeAspect="1"/>
        </xdr:cNvPicPr>
      </xdr:nvPicPr>
      <xdr:blipFill>
        <a:blip xmlns:r="http://schemas.openxmlformats.org/officeDocument/2006/relationships" r:embed="rId66"/>
        <a:stretch>
          <a:fillRect/>
        </a:stretch>
      </xdr:blipFill>
      <xdr:spPr>
        <a:xfrm>
          <a:off x="34156140" y="94459425"/>
          <a:ext cx="2621500" cy="1210421"/>
        </a:xfrm>
        <a:prstGeom prst="rect">
          <a:avLst/>
        </a:prstGeom>
      </xdr:spPr>
    </xdr:pic>
    <xdr:clientData/>
  </xdr:twoCellAnchor>
  <xdr:twoCellAnchor editAs="oneCell">
    <xdr:from>
      <xdr:col>11</xdr:col>
      <xdr:colOff>266700</xdr:colOff>
      <xdr:row>70</xdr:row>
      <xdr:rowOff>183500</xdr:rowOff>
    </xdr:from>
    <xdr:to>
      <xdr:col>11</xdr:col>
      <xdr:colOff>2810953</xdr:colOff>
      <xdr:row>70</xdr:row>
      <xdr:rowOff>1657975</xdr:rowOff>
    </xdr:to>
    <xdr:pic>
      <xdr:nvPicPr>
        <xdr:cNvPr id="74" name="Imagen 73">
          <a:extLst>
            <a:ext uri="{FF2B5EF4-FFF2-40B4-BE49-F238E27FC236}">
              <a16:creationId xmlns:a16="http://schemas.microsoft.com/office/drawing/2014/main" id="{FBF8FBE4-2963-A746-FCBB-C8F2DE87CEAF}"/>
            </a:ext>
          </a:extLst>
        </xdr:cNvPr>
        <xdr:cNvPicPr>
          <a:picLocks noChangeAspect="1"/>
        </xdr:cNvPicPr>
      </xdr:nvPicPr>
      <xdr:blipFill>
        <a:blip xmlns:r="http://schemas.openxmlformats.org/officeDocument/2006/relationships" r:embed="rId67"/>
        <a:stretch>
          <a:fillRect/>
        </a:stretch>
      </xdr:blipFill>
      <xdr:spPr>
        <a:xfrm>
          <a:off x="18907125" y="96224075"/>
          <a:ext cx="2544253" cy="1474475"/>
        </a:xfrm>
        <a:prstGeom prst="rect">
          <a:avLst/>
        </a:prstGeom>
      </xdr:spPr>
    </xdr:pic>
    <xdr:clientData/>
  </xdr:twoCellAnchor>
  <xdr:twoCellAnchor editAs="oneCell">
    <xdr:from>
      <xdr:col>15</xdr:col>
      <xdr:colOff>422417</xdr:colOff>
      <xdr:row>70</xdr:row>
      <xdr:rowOff>361950</xdr:rowOff>
    </xdr:from>
    <xdr:to>
      <xdr:col>15</xdr:col>
      <xdr:colOff>2933701</xdr:colOff>
      <xdr:row>70</xdr:row>
      <xdr:rowOff>1429231</xdr:rowOff>
    </xdr:to>
    <xdr:pic>
      <xdr:nvPicPr>
        <xdr:cNvPr id="75" name="Imagen 74">
          <a:extLst>
            <a:ext uri="{FF2B5EF4-FFF2-40B4-BE49-F238E27FC236}">
              <a16:creationId xmlns:a16="http://schemas.microsoft.com/office/drawing/2014/main" id="{FC6A225D-CCE2-60DD-0BD8-9CE7261AEF1E}"/>
            </a:ext>
          </a:extLst>
        </xdr:cNvPr>
        <xdr:cNvPicPr>
          <a:picLocks noChangeAspect="1"/>
        </xdr:cNvPicPr>
      </xdr:nvPicPr>
      <xdr:blipFill>
        <a:blip xmlns:r="http://schemas.openxmlformats.org/officeDocument/2006/relationships" r:embed="rId68"/>
        <a:stretch>
          <a:fillRect/>
        </a:stretch>
      </xdr:blipFill>
      <xdr:spPr>
        <a:xfrm>
          <a:off x="26692367" y="96402525"/>
          <a:ext cx="2511284" cy="1067281"/>
        </a:xfrm>
        <a:prstGeom prst="rect">
          <a:avLst/>
        </a:prstGeom>
      </xdr:spPr>
    </xdr:pic>
    <xdr:clientData/>
  </xdr:twoCellAnchor>
  <xdr:twoCellAnchor editAs="oneCell">
    <xdr:from>
      <xdr:col>19</xdr:col>
      <xdr:colOff>302502</xdr:colOff>
      <xdr:row>70</xdr:row>
      <xdr:rowOff>304800</xdr:rowOff>
    </xdr:from>
    <xdr:to>
      <xdr:col>19</xdr:col>
      <xdr:colOff>3011224</xdr:colOff>
      <xdr:row>70</xdr:row>
      <xdr:rowOff>1476948</xdr:rowOff>
    </xdr:to>
    <xdr:pic>
      <xdr:nvPicPr>
        <xdr:cNvPr id="76" name="Imagen 75">
          <a:extLst>
            <a:ext uri="{FF2B5EF4-FFF2-40B4-BE49-F238E27FC236}">
              <a16:creationId xmlns:a16="http://schemas.microsoft.com/office/drawing/2014/main" id="{D9075DC4-3560-2435-7DCD-5F4F9EAA7B35}"/>
            </a:ext>
          </a:extLst>
        </xdr:cNvPr>
        <xdr:cNvPicPr>
          <a:picLocks noChangeAspect="1"/>
        </xdr:cNvPicPr>
      </xdr:nvPicPr>
      <xdr:blipFill>
        <a:blip xmlns:r="http://schemas.openxmlformats.org/officeDocument/2006/relationships" r:embed="rId69"/>
        <a:stretch>
          <a:fillRect/>
        </a:stretch>
      </xdr:blipFill>
      <xdr:spPr>
        <a:xfrm>
          <a:off x="34078152" y="96345375"/>
          <a:ext cx="2708722" cy="1172148"/>
        </a:xfrm>
        <a:prstGeom prst="rect">
          <a:avLst/>
        </a:prstGeom>
      </xdr:spPr>
    </xdr:pic>
    <xdr:clientData/>
  </xdr:twoCellAnchor>
  <xdr:twoCellAnchor editAs="oneCell">
    <xdr:from>
      <xdr:col>11</xdr:col>
      <xdr:colOff>384069</xdr:colOff>
      <xdr:row>71</xdr:row>
      <xdr:rowOff>114301</xdr:rowOff>
    </xdr:from>
    <xdr:to>
      <xdr:col>11</xdr:col>
      <xdr:colOff>2686050</xdr:colOff>
      <xdr:row>71</xdr:row>
      <xdr:rowOff>1428829</xdr:rowOff>
    </xdr:to>
    <xdr:pic>
      <xdr:nvPicPr>
        <xdr:cNvPr id="77" name="Imagen 76">
          <a:extLst>
            <a:ext uri="{FF2B5EF4-FFF2-40B4-BE49-F238E27FC236}">
              <a16:creationId xmlns:a16="http://schemas.microsoft.com/office/drawing/2014/main" id="{4D1DA7D2-CB7D-C2A1-8A43-C86E0D02B21B}"/>
            </a:ext>
          </a:extLst>
        </xdr:cNvPr>
        <xdr:cNvPicPr>
          <a:picLocks noChangeAspect="1"/>
        </xdr:cNvPicPr>
      </xdr:nvPicPr>
      <xdr:blipFill>
        <a:blip xmlns:r="http://schemas.openxmlformats.org/officeDocument/2006/relationships" r:embed="rId70"/>
        <a:stretch>
          <a:fillRect/>
        </a:stretch>
      </xdr:blipFill>
      <xdr:spPr>
        <a:xfrm>
          <a:off x="19024494" y="98002726"/>
          <a:ext cx="2301981" cy="1314528"/>
        </a:xfrm>
        <a:prstGeom prst="rect">
          <a:avLst/>
        </a:prstGeom>
      </xdr:spPr>
    </xdr:pic>
    <xdr:clientData/>
  </xdr:twoCellAnchor>
  <xdr:twoCellAnchor editAs="oneCell">
    <xdr:from>
      <xdr:col>15</xdr:col>
      <xdr:colOff>285750</xdr:colOff>
      <xdr:row>71</xdr:row>
      <xdr:rowOff>274831</xdr:rowOff>
    </xdr:from>
    <xdr:to>
      <xdr:col>15</xdr:col>
      <xdr:colOff>2899957</xdr:colOff>
      <xdr:row>71</xdr:row>
      <xdr:rowOff>1390651</xdr:rowOff>
    </xdr:to>
    <xdr:pic>
      <xdr:nvPicPr>
        <xdr:cNvPr id="78" name="Imagen 77">
          <a:extLst>
            <a:ext uri="{FF2B5EF4-FFF2-40B4-BE49-F238E27FC236}">
              <a16:creationId xmlns:a16="http://schemas.microsoft.com/office/drawing/2014/main" id="{6EB9BCE4-F0D1-7FC0-EDA2-45D31B9B67B3}"/>
            </a:ext>
          </a:extLst>
        </xdr:cNvPr>
        <xdr:cNvPicPr>
          <a:picLocks noChangeAspect="1"/>
        </xdr:cNvPicPr>
      </xdr:nvPicPr>
      <xdr:blipFill>
        <a:blip xmlns:r="http://schemas.openxmlformats.org/officeDocument/2006/relationships" r:embed="rId71"/>
        <a:stretch>
          <a:fillRect/>
        </a:stretch>
      </xdr:blipFill>
      <xdr:spPr>
        <a:xfrm>
          <a:off x="26555700" y="98163256"/>
          <a:ext cx="2614207" cy="1115820"/>
        </a:xfrm>
        <a:prstGeom prst="rect">
          <a:avLst/>
        </a:prstGeom>
      </xdr:spPr>
    </xdr:pic>
    <xdr:clientData/>
  </xdr:twoCellAnchor>
  <xdr:twoCellAnchor editAs="oneCell">
    <xdr:from>
      <xdr:col>11</xdr:col>
      <xdr:colOff>226723</xdr:colOff>
      <xdr:row>73</xdr:row>
      <xdr:rowOff>723900</xdr:rowOff>
    </xdr:from>
    <xdr:to>
      <xdr:col>11</xdr:col>
      <xdr:colOff>2921887</xdr:colOff>
      <xdr:row>73</xdr:row>
      <xdr:rowOff>1962150</xdr:rowOff>
    </xdr:to>
    <xdr:pic>
      <xdr:nvPicPr>
        <xdr:cNvPr id="79" name="Imagen 78">
          <a:extLst>
            <a:ext uri="{FF2B5EF4-FFF2-40B4-BE49-F238E27FC236}">
              <a16:creationId xmlns:a16="http://schemas.microsoft.com/office/drawing/2014/main" id="{BF8F1D89-7A60-0312-90FC-4034C47EA57F}"/>
            </a:ext>
          </a:extLst>
        </xdr:cNvPr>
        <xdr:cNvPicPr>
          <a:picLocks noChangeAspect="1"/>
        </xdr:cNvPicPr>
      </xdr:nvPicPr>
      <xdr:blipFill>
        <a:blip xmlns:r="http://schemas.openxmlformats.org/officeDocument/2006/relationships" r:embed="rId72"/>
        <a:stretch>
          <a:fillRect/>
        </a:stretch>
      </xdr:blipFill>
      <xdr:spPr>
        <a:xfrm>
          <a:off x="18867148" y="101145975"/>
          <a:ext cx="2695164" cy="1238250"/>
        </a:xfrm>
        <a:prstGeom prst="rect">
          <a:avLst/>
        </a:prstGeom>
      </xdr:spPr>
    </xdr:pic>
    <xdr:clientData/>
  </xdr:twoCellAnchor>
  <xdr:twoCellAnchor editAs="oneCell">
    <xdr:from>
      <xdr:col>15</xdr:col>
      <xdr:colOff>133351</xdr:colOff>
      <xdr:row>73</xdr:row>
      <xdr:rowOff>304801</xdr:rowOff>
    </xdr:from>
    <xdr:to>
      <xdr:col>15</xdr:col>
      <xdr:colOff>2933701</xdr:colOff>
      <xdr:row>73</xdr:row>
      <xdr:rowOff>1567028</xdr:rowOff>
    </xdr:to>
    <xdr:pic>
      <xdr:nvPicPr>
        <xdr:cNvPr id="80" name="Imagen 79">
          <a:extLst>
            <a:ext uri="{FF2B5EF4-FFF2-40B4-BE49-F238E27FC236}">
              <a16:creationId xmlns:a16="http://schemas.microsoft.com/office/drawing/2014/main" id="{27CCEFB7-D069-3B9A-A363-3B47F30806DF}"/>
            </a:ext>
          </a:extLst>
        </xdr:cNvPr>
        <xdr:cNvPicPr>
          <a:picLocks noChangeAspect="1"/>
        </xdr:cNvPicPr>
      </xdr:nvPicPr>
      <xdr:blipFill>
        <a:blip xmlns:r="http://schemas.openxmlformats.org/officeDocument/2006/relationships" r:embed="rId73"/>
        <a:stretch>
          <a:fillRect/>
        </a:stretch>
      </xdr:blipFill>
      <xdr:spPr>
        <a:xfrm>
          <a:off x="26403301" y="100726876"/>
          <a:ext cx="2800350" cy="1262227"/>
        </a:xfrm>
        <a:prstGeom prst="rect">
          <a:avLst/>
        </a:prstGeom>
      </xdr:spPr>
    </xdr:pic>
    <xdr:clientData/>
  </xdr:twoCellAnchor>
  <xdr:twoCellAnchor editAs="oneCell">
    <xdr:from>
      <xdr:col>11</xdr:col>
      <xdr:colOff>109134</xdr:colOff>
      <xdr:row>74</xdr:row>
      <xdr:rowOff>228600</xdr:rowOff>
    </xdr:from>
    <xdr:to>
      <xdr:col>11</xdr:col>
      <xdr:colOff>2991980</xdr:colOff>
      <xdr:row>74</xdr:row>
      <xdr:rowOff>1829427</xdr:rowOff>
    </xdr:to>
    <xdr:pic>
      <xdr:nvPicPr>
        <xdr:cNvPr id="81" name="Imagen 80">
          <a:extLst>
            <a:ext uri="{FF2B5EF4-FFF2-40B4-BE49-F238E27FC236}">
              <a16:creationId xmlns:a16="http://schemas.microsoft.com/office/drawing/2014/main" id="{34697A5C-79FD-36B4-F349-FE654C92629F}"/>
            </a:ext>
          </a:extLst>
        </xdr:cNvPr>
        <xdr:cNvPicPr>
          <a:picLocks noChangeAspect="1"/>
        </xdr:cNvPicPr>
      </xdr:nvPicPr>
      <xdr:blipFill>
        <a:blip xmlns:r="http://schemas.openxmlformats.org/officeDocument/2006/relationships" r:embed="rId74"/>
        <a:stretch>
          <a:fillRect/>
        </a:stretch>
      </xdr:blipFill>
      <xdr:spPr>
        <a:xfrm>
          <a:off x="18749559" y="102822375"/>
          <a:ext cx="2882846" cy="1600827"/>
        </a:xfrm>
        <a:prstGeom prst="rect">
          <a:avLst/>
        </a:prstGeom>
      </xdr:spPr>
    </xdr:pic>
    <xdr:clientData/>
  </xdr:twoCellAnchor>
  <xdr:twoCellAnchor editAs="oneCell">
    <xdr:from>
      <xdr:col>15</xdr:col>
      <xdr:colOff>114301</xdr:colOff>
      <xdr:row>74</xdr:row>
      <xdr:rowOff>781051</xdr:rowOff>
    </xdr:from>
    <xdr:to>
      <xdr:col>15</xdr:col>
      <xdr:colOff>2998471</xdr:colOff>
      <xdr:row>74</xdr:row>
      <xdr:rowOff>1790701</xdr:rowOff>
    </xdr:to>
    <xdr:pic>
      <xdr:nvPicPr>
        <xdr:cNvPr id="82" name="Imagen 81">
          <a:extLst>
            <a:ext uri="{FF2B5EF4-FFF2-40B4-BE49-F238E27FC236}">
              <a16:creationId xmlns:a16="http://schemas.microsoft.com/office/drawing/2014/main" id="{4B6D51ED-955E-B775-8975-719999DE6CEE}"/>
            </a:ext>
          </a:extLst>
        </xdr:cNvPr>
        <xdr:cNvPicPr>
          <a:picLocks noChangeAspect="1"/>
        </xdr:cNvPicPr>
      </xdr:nvPicPr>
      <xdr:blipFill>
        <a:blip xmlns:r="http://schemas.openxmlformats.org/officeDocument/2006/relationships" r:embed="rId75"/>
        <a:stretch>
          <a:fillRect/>
        </a:stretch>
      </xdr:blipFill>
      <xdr:spPr>
        <a:xfrm>
          <a:off x="26384251" y="103374826"/>
          <a:ext cx="2884170" cy="1009650"/>
        </a:xfrm>
        <a:prstGeom prst="rect">
          <a:avLst/>
        </a:prstGeom>
      </xdr:spPr>
    </xdr:pic>
    <xdr:clientData/>
  </xdr:twoCellAnchor>
  <xdr:twoCellAnchor editAs="oneCell">
    <xdr:from>
      <xdr:col>19</xdr:col>
      <xdr:colOff>457200</xdr:colOff>
      <xdr:row>74</xdr:row>
      <xdr:rowOff>613203</xdr:rowOff>
    </xdr:from>
    <xdr:to>
      <xdr:col>19</xdr:col>
      <xdr:colOff>2849051</xdr:colOff>
      <xdr:row>74</xdr:row>
      <xdr:rowOff>1772171</xdr:rowOff>
    </xdr:to>
    <xdr:pic>
      <xdr:nvPicPr>
        <xdr:cNvPr id="83" name="Imagen 82">
          <a:extLst>
            <a:ext uri="{FF2B5EF4-FFF2-40B4-BE49-F238E27FC236}">
              <a16:creationId xmlns:a16="http://schemas.microsoft.com/office/drawing/2014/main" id="{FF00CA66-BE14-8027-5A1A-903033F8B820}"/>
            </a:ext>
          </a:extLst>
        </xdr:cNvPr>
        <xdr:cNvPicPr>
          <a:picLocks noChangeAspect="1"/>
        </xdr:cNvPicPr>
      </xdr:nvPicPr>
      <xdr:blipFill>
        <a:blip xmlns:r="http://schemas.openxmlformats.org/officeDocument/2006/relationships" r:embed="rId76"/>
        <a:stretch>
          <a:fillRect/>
        </a:stretch>
      </xdr:blipFill>
      <xdr:spPr>
        <a:xfrm>
          <a:off x="34232850" y="103206978"/>
          <a:ext cx="2391851" cy="1158968"/>
        </a:xfrm>
        <a:prstGeom prst="rect">
          <a:avLst/>
        </a:prstGeom>
      </xdr:spPr>
    </xdr:pic>
    <xdr:clientData/>
  </xdr:twoCellAnchor>
  <xdr:twoCellAnchor editAs="oneCell">
    <xdr:from>
      <xdr:col>11</xdr:col>
      <xdr:colOff>171450</xdr:colOff>
      <xdr:row>75</xdr:row>
      <xdr:rowOff>443713</xdr:rowOff>
    </xdr:from>
    <xdr:to>
      <xdr:col>11</xdr:col>
      <xdr:colOff>2804141</xdr:colOff>
      <xdr:row>75</xdr:row>
      <xdr:rowOff>1562101</xdr:rowOff>
    </xdr:to>
    <xdr:pic>
      <xdr:nvPicPr>
        <xdr:cNvPr id="84" name="Imagen 83">
          <a:extLst>
            <a:ext uri="{FF2B5EF4-FFF2-40B4-BE49-F238E27FC236}">
              <a16:creationId xmlns:a16="http://schemas.microsoft.com/office/drawing/2014/main" id="{4E461834-D2BF-5A10-A621-2196F6D8A752}"/>
            </a:ext>
          </a:extLst>
        </xdr:cNvPr>
        <xdr:cNvPicPr>
          <a:picLocks noChangeAspect="1"/>
        </xdr:cNvPicPr>
      </xdr:nvPicPr>
      <xdr:blipFill>
        <a:blip xmlns:r="http://schemas.openxmlformats.org/officeDocument/2006/relationships" r:embed="rId77"/>
        <a:stretch>
          <a:fillRect/>
        </a:stretch>
      </xdr:blipFill>
      <xdr:spPr>
        <a:xfrm>
          <a:off x="18811875" y="105380638"/>
          <a:ext cx="2632691" cy="1118388"/>
        </a:xfrm>
        <a:prstGeom prst="rect">
          <a:avLst/>
        </a:prstGeom>
      </xdr:spPr>
    </xdr:pic>
    <xdr:clientData/>
  </xdr:twoCellAnchor>
  <xdr:twoCellAnchor editAs="oneCell">
    <xdr:from>
      <xdr:col>15</xdr:col>
      <xdr:colOff>323850</xdr:colOff>
      <xdr:row>75</xdr:row>
      <xdr:rowOff>602303</xdr:rowOff>
    </xdr:from>
    <xdr:to>
      <xdr:col>15</xdr:col>
      <xdr:colOff>2871339</xdr:colOff>
      <xdr:row>75</xdr:row>
      <xdr:rowOff>1695451</xdr:rowOff>
    </xdr:to>
    <xdr:pic>
      <xdr:nvPicPr>
        <xdr:cNvPr id="85" name="Imagen 84">
          <a:extLst>
            <a:ext uri="{FF2B5EF4-FFF2-40B4-BE49-F238E27FC236}">
              <a16:creationId xmlns:a16="http://schemas.microsoft.com/office/drawing/2014/main" id="{B4BD44B7-F4DD-9E38-E2B8-76B16B49EADE}"/>
            </a:ext>
          </a:extLst>
        </xdr:cNvPr>
        <xdr:cNvPicPr>
          <a:picLocks noChangeAspect="1"/>
        </xdr:cNvPicPr>
      </xdr:nvPicPr>
      <xdr:blipFill>
        <a:blip xmlns:r="http://schemas.openxmlformats.org/officeDocument/2006/relationships" r:embed="rId78"/>
        <a:stretch>
          <a:fillRect/>
        </a:stretch>
      </xdr:blipFill>
      <xdr:spPr>
        <a:xfrm>
          <a:off x="26593800" y="105539228"/>
          <a:ext cx="2547489" cy="1093148"/>
        </a:xfrm>
        <a:prstGeom prst="rect">
          <a:avLst/>
        </a:prstGeom>
      </xdr:spPr>
    </xdr:pic>
    <xdr:clientData/>
  </xdr:twoCellAnchor>
  <xdr:twoCellAnchor editAs="oneCell">
    <xdr:from>
      <xdr:col>19</xdr:col>
      <xdr:colOff>285750</xdr:colOff>
      <xdr:row>75</xdr:row>
      <xdr:rowOff>266700</xdr:rowOff>
    </xdr:from>
    <xdr:to>
      <xdr:col>19</xdr:col>
      <xdr:colOff>3095741</xdr:colOff>
      <xdr:row>75</xdr:row>
      <xdr:rowOff>1895987</xdr:rowOff>
    </xdr:to>
    <xdr:pic>
      <xdr:nvPicPr>
        <xdr:cNvPr id="86" name="Imagen 85">
          <a:extLst>
            <a:ext uri="{FF2B5EF4-FFF2-40B4-BE49-F238E27FC236}">
              <a16:creationId xmlns:a16="http://schemas.microsoft.com/office/drawing/2014/main" id="{42082FF7-E97C-8073-D16B-BE19E954C62B}"/>
            </a:ext>
          </a:extLst>
        </xdr:cNvPr>
        <xdr:cNvPicPr>
          <a:picLocks noChangeAspect="1"/>
        </xdr:cNvPicPr>
      </xdr:nvPicPr>
      <xdr:blipFill>
        <a:blip xmlns:r="http://schemas.openxmlformats.org/officeDocument/2006/relationships" r:embed="rId79"/>
        <a:stretch>
          <a:fillRect/>
        </a:stretch>
      </xdr:blipFill>
      <xdr:spPr>
        <a:xfrm>
          <a:off x="34061400" y="105203625"/>
          <a:ext cx="2809991" cy="1629287"/>
        </a:xfrm>
        <a:prstGeom prst="rect">
          <a:avLst/>
        </a:prstGeom>
      </xdr:spPr>
    </xdr:pic>
    <xdr:clientData/>
  </xdr:twoCellAnchor>
  <xdr:twoCellAnchor editAs="oneCell">
    <xdr:from>
      <xdr:col>11</xdr:col>
      <xdr:colOff>114299</xdr:colOff>
      <xdr:row>81</xdr:row>
      <xdr:rowOff>323850</xdr:rowOff>
    </xdr:from>
    <xdr:to>
      <xdr:col>11</xdr:col>
      <xdr:colOff>2961188</xdr:colOff>
      <xdr:row>81</xdr:row>
      <xdr:rowOff>1476911</xdr:rowOff>
    </xdr:to>
    <xdr:pic>
      <xdr:nvPicPr>
        <xdr:cNvPr id="87" name="Imagen 86">
          <a:extLst>
            <a:ext uri="{FF2B5EF4-FFF2-40B4-BE49-F238E27FC236}">
              <a16:creationId xmlns:a16="http://schemas.microsoft.com/office/drawing/2014/main" id="{BB63757A-3505-828A-379E-2B9B9B697B97}"/>
            </a:ext>
          </a:extLst>
        </xdr:cNvPr>
        <xdr:cNvPicPr>
          <a:picLocks noChangeAspect="1"/>
        </xdr:cNvPicPr>
      </xdr:nvPicPr>
      <xdr:blipFill>
        <a:blip xmlns:r="http://schemas.openxmlformats.org/officeDocument/2006/relationships" r:embed="rId80"/>
        <a:stretch>
          <a:fillRect/>
        </a:stretch>
      </xdr:blipFill>
      <xdr:spPr>
        <a:xfrm>
          <a:off x="18754724" y="116690775"/>
          <a:ext cx="2846889" cy="1153061"/>
        </a:xfrm>
        <a:prstGeom prst="rect">
          <a:avLst/>
        </a:prstGeom>
      </xdr:spPr>
    </xdr:pic>
    <xdr:clientData/>
  </xdr:twoCellAnchor>
  <xdr:twoCellAnchor editAs="oneCell">
    <xdr:from>
      <xdr:col>15</xdr:col>
      <xdr:colOff>590550</xdr:colOff>
      <xdr:row>81</xdr:row>
      <xdr:rowOff>160129</xdr:rowOff>
    </xdr:from>
    <xdr:to>
      <xdr:col>15</xdr:col>
      <xdr:colOff>2743200</xdr:colOff>
      <xdr:row>81</xdr:row>
      <xdr:rowOff>1505535</xdr:rowOff>
    </xdr:to>
    <xdr:pic>
      <xdr:nvPicPr>
        <xdr:cNvPr id="88" name="Imagen 87">
          <a:extLst>
            <a:ext uri="{FF2B5EF4-FFF2-40B4-BE49-F238E27FC236}">
              <a16:creationId xmlns:a16="http://schemas.microsoft.com/office/drawing/2014/main" id="{09F6ED5E-6180-38AA-055F-C563A34ADC7E}"/>
            </a:ext>
          </a:extLst>
        </xdr:cNvPr>
        <xdr:cNvPicPr>
          <a:picLocks noChangeAspect="1"/>
        </xdr:cNvPicPr>
      </xdr:nvPicPr>
      <xdr:blipFill>
        <a:blip xmlns:r="http://schemas.openxmlformats.org/officeDocument/2006/relationships" r:embed="rId81"/>
        <a:stretch>
          <a:fillRect/>
        </a:stretch>
      </xdr:blipFill>
      <xdr:spPr>
        <a:xfrm>
          <a:off x="26860500" y="116527054"/>
          <a:ext cx="2152650" cy="1345406"/>
        </a:xfrm>
        <a:prstGeom prst="rect">
          <a:avLst/>
        </a:prstGeom>
      </xdr:spPr>
    </xdr:pic>
    <xdr:clientData/>
  </xdr:twoCellAnchor>
  <xdr:twoCellAnchor editAs="oneCell">
    <xdr:from>
      <xdr:col>19</xdr:col>
      <xdr:colOff>647700</xdr:colOff>
      <xdr:row>81</xdr:row>
      <xdr:rowOff>457200</xdr:rowOff>
    </xdr:from>
    <xdr:to>
      <xdr:col>19</xdr:col>
      <xdr:colOff>2757706</xdr:colOff>
      <xdr:row>81</xdr:row>
      <xdr:rowOff>1667435</xdr:rowOff>
    </xdr:to>
    <xdr:pic>
      <xdr:nvPicPr>
        <xdr:cNvPr id="89" name="Imagen 88">
          <a:extLst>
            <a:ext uri="{FF2B5EF4-FFF2-40B4-BE49-F238E27FC236}">
              <a16:creationId xmlns:a16="http://schemas.microsoft.com/office/drawing/2014/main" id="{32700A4F-49DD-E4E8-578B-D4E5D9D8F6A3}"/>
            </a:ext>
          </a:extLst>
        </xdr:cNvPr>
        <xdr:cNvPicPr>
          <a:picLocks noChangeAspect="1"/>
        </xdr:cNvPicPr>
      </xdr:nvPicPr>
      <xdr:blipFill>
        <a:blip xmlns:r="http://schemas.openxmlformats.org/officeDocument/2006/relationships" r:embed="rId82"/>
        <a:stretch>
          <a:fillRect/>
        </a:stretch>
      </xdr:blipFill>
      <xdr:spPr>
        <a:xfrm>
          <a:off x="34423350" y="116824125"/>
          <a:ext cx="2110006" cy="1210235"/>
        </a:xfrm>
        <a:prstGeom prst="rect">
          <a:avLst/>
        </a:prstGeom>
      </xdr:spPr>
    </xdr:pic>
    <xdr:clientData/>
  </xdr:twoCellAnchor>
  <xdr:twoCellAnchor editAs="oneCell">
    <xdr:from>
      <xdr:col>11</xdr:col>
      <xdr:colOff>190500</xdr:colOff>
      <xdr:row>21</xdr:row>
      <xdr:rowOff>167315</xdr:rowOff>
    </xdr:from>
    <xdr:to>
      <xdr:col>11</xdr:col>
      <xdr:colOff>2876550</xdr:colOff>
      <xdr:row>21</xdr:row>
      <xdr:rowOff>1889890</xdr:rowOff>
    </xdr:to>
    <xdr:pic>
      <xdr:nvPicPr>
        <xdr:cNvPr id="90" name="Imagen 89">
          <a:extLst>
            <a:ext uri="{FF2B5EF4-FFF2-40B4-BE49-F238E27FC236}">
              <a16:creationId xmlns:a16="http://schemas.microsoft.com/office/drawing/2014/main" id="{A9B8C7EC-0168-3228-9E24-83510AED212B}"/>
            </a:ext>
          </a:extLst>
        </xdr:cNvPr>
        <xdr:cNvPicPr>
          <a:picLocks noChangeAspect="1"/>
        </xdr:cNvPicPr>
      </xdr:nvPicPr>
      <xdr:blipFill>
        <a:blip xmlns:r="http://schemas.openxmlformats.org/officeDocument/2006/relationships" r:embed="rId83"/>
        <a:stretch>
          <a:fillRect/>
        </a:stretch>
      </xdr:blipFill>
      <xdr:spPr>
        <a:xfrm>
          <a:off x="18830925" y="36676640"/>
          <a:ext cx="2686050" cy="1722575"/>
        </a:xfrm>
        <a:prstGeom prst="rect">
          <a:avLst/>
        </a:prstGeom>
      </xdr:spPr>
    </xdr:pic>
    <xdr:clientData/>
  </xdr:twoCellAnchor>
  <xdr:twoCellAnchor editAs="oneCell">
    <xdr:from>
      <xdr:col>15</xdr:col>
      <xdr:colOff>57150</xdr:colOff>
      <xdr:row>21</xdr:row>
      <xdr:rowOff>400086</xdr:rowOff>
    </xdr:from>
    <xdr:to>
      <xdr:col>15</xdr:col>
      <xdr:colOff>3039872</xdr:colOff>
      <xdr:row>21</xdr:row>
      <xdr:rowOff>1767995</xdr:rowOff>
    </xdr:to>
    <xdr:pic>
      <xdr:nvPicPr>
        <xdr:cNvPr id="91" name="Imagen 90">
          <a:extLst>
            <a:ext uri="{FF2B5EF4-FFF2-40B4-BE49-F238E27FC236}">
              <a16:creationId xmlns:a16="http://schemas.microsoft.com/office/drawing/2014/main" id="{35A8F8DE-050C-7E6A-25D4-BFF637C95EBE}"/>
            </a:ext>
          </a:extLst>
        </xdr:cNvPr>
        <xdr:cNvPicPr>
          <a:picLocks noChangeAspect="1"/>
        </xdr:cNvPicPr>
      </xdr:nvPicPr>
      <xdr:blipFill>
        <a:blip xmlns:r="http://schemas.openxmlformats.org/officeDocument/2006/relationships" r:embed="rId84"/>
        <a:stretch>
          <a:fillRect/>
        </a:stretch>
      </xdr:blipFill>
      <xdr:spPr>
        <a:xfrm>
          <a:off x="26327100" y="36909411"/>
          <a:ext cx="2982722" cy="1367909"/>
        </a:xfrm>
        <a:prstGeom prst="rect">
          <a:avLst/>
        </a:prstGeom>
      </xdr:spPr>
    </xdr:pic>
    <xdr:clientData/>
  </xdr:twoCellAnchor>
  <xdr:twoCellAnchor editAs="oneCell">
    <xdr:from>
      <xdr:col>11</xdr:col>
      <xdr:colOff>365125</xdr:colOff>
      <xdr:row>91</xdr:row>
      <xdr:rowOff>1047750</xdr:rowOff>
    </xdr:from>
    <xdr:to>
      <xdr:col>11</xdr:col>
      <xdr:colOff>2698750</xdr:colOff>
      <xdr:row>92</xdr:row>
      <xdr:rowOff>1009551</xdr:rowOff>
    </xdr:to>
    <xdr:pic>
      <xdr:nvPicPr>
        <xdr:cNvPr id="92" name="Imagen 91">
          <a:extLst>
            <a:ext uri="{FF2B5EF4-FFF2-40B4-BE49-F238E27FC236}">
              <a16:creationId xmlns:a16="http://schemas.microsoft.com/office/drawing/2014/main" id="{8BB25E85-83A1-54D1-4EC6-71FD18980259}"/>
            </a:ext>
          </a:extLst>
        </xdr:cNvPr>
        <xdr:cNvPicPr>
          <a:picLocks noChangeAspect="1"/>
        </xdr:cNvPicPr>
      </xdr:nvPicPr>
      <xdr:blipFill>
        <a:blip xmlns:r="http://schemas.openxmlformats.org/officeDocument/2006/relationships" r:embed="rId85"/>
        <a:stretch>
          <a:fillRect/>
        </a:stretch>
      </xdr:blipFill>
      <xdr:spPr>
        <a:xfrm>
          <a:off x="19005550" y="125015625"/>
          <a:ext cx="2333625" cy="1076226"/>
        </a:xfrm>
        <a:prstGeom prst="rect">
          <a:avLst/>
        </a:prstGeom>
      </xdr:spPr>
    </xdr:pic>
    <xdr:clientData/>
  </xdr:twoCellAnchor>
  <xdr:twoCellAnchor editAs="oneCell">
    <xdr:from>
      <xdr:col>15</xdr:col>
      <xdr:colOff>317501</xdr:colOff>
      <xdr:row>91</xdr:row>
      <xdr:rowOff>968375</xdr:rowOff>
    </xdr:from>
    <xdr:to>
      <xdr:col>15</xdr:col>
      <xdr:colOff>2762251</xdr:colOff>
      <xdr:row>92</xdr:row>
      <xdr:rowOff>1033595</xdr:rowOff>
    </xdr:to>
    <xdr:pic>
      <xdr:nvPicPr>
        <xdr:cNvPr id="93" name="Imagen 92">
          <a:extLst>
            <a:ext uri="{FF2B5EF4-FFF2-40B4-BE49-F238E27FC236}">
              <a16:creationId xmlns:a16="http://schemas.microsoft.com/office/drawing/2014/main" id="{2BC3EAD9-7030-8AF0-EDCE-1FD2D82230A3}"/>
            </a:ext>
          </a:extLst>
        </xdr:cNvPr>
        <xdr:cNvPicPr>
          <a:picLocks noChangeAspect="1"/>
        </xdr:cNvPicPr>
      </xdr:nvPicPr>
      <xdr:blipFill>
        <a:blip xmlns:r="http://schemas.openxmlformats.org/officeDocument/2006/relationships" r:embed="rId86"/>
        <a:stretch>
          <a:fillRect/>
        </a:stretch>
      </xdr:blipFill>
      <xdr:spPr>
        <a:xfrm>
          <a:off x="26587451" y="124936250"/>
          <a:ext cx="2444750" cy="1179645"/>
        </a:xfrm>
        <a:prstGeom prst="rect">
          <a:avLst/>
        </a:prstGeom>
      </xdr:spPr>
    </xdr:pic>
    <xdr:clientData/>
  </xdr:twoCellAnchor>
  <xdr:oneCellAnchor>
    <xdr:from>
      <xdr:col>3</xdr:col>
      <xdr:colOff>640772</xdr:colOff>
      <xdr:row>96</xdr:row>
      <xdr:rowOff>730827</xdr:rowOff>
    </xdr:from>
    <xdr:ext cx="1840230" cy="1840230"/>
    <xdr:pic>
      <xdr:nvPicPr>
        <xdr:cNvPr id="95" name="Imagen 94" descr="Tote Bag Corporativa Personalizada | Regalo para colaboradores y eventos&#10; – Canastas Corporativas">
          <a:extLst>
            <a:ext uri="{FF2B5EF4-FFF2-40B4-BE49-F238E27FC236}">
              <a16:creationId xmlns:a16="http://schemas.microsoft.com/office/drawing/2014/main" id="{6B202F65-2CC0-4C77-9FA3-15ACD0D75A0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23647" y="8461952"/>
          <a:ext cx="1840230" cy="1840230"/>
        </a:xfrm>
        <a:prstGeom prst="rect">
          <a:avLst/>
        </a:prstGeom>
        <a:noFill/>
        <a:ln>
          <a:noFill/>
        </a:ln>
      </xdr:spPr>
    </xdr:pic>
    <xdr:clientData/>
  </xdr:oneCellAnchor>
  <xdr:oneCellAnchor>
    <xdr:from>
      <xdr:col>3</xdr:col>
      <xdr:colOff>327026</xdr:colOff>
      <xdr:row>98</xdr:row>
      <xdr:rowOff>752475</xdr:rowOff>
    </xdr:from>
    <xdr:ext cx="2533649" cy="1688277"/>
    <xdr:pic>
      <xdr:nvPicPr>
        <xdr:cNvPr id="100" name="Imagen 99" descr="Food waste from domestic kitchen for eco friendly disposal and composting of wasted food by recycling in a compost bin at home">
          <a:extLst>
            <a:ext uri="{FF2B5EF4-FFF2-40B4-BE49-F238E27FC236}">
              <a16:creationId xmlns:a16="http://schemas.microsoft.com/office/drawing/2014/main" id="{E1558C39-C4F4-4C6C-94D3-DF23EE11007F}"/>
            </a:ext>
          </a:extLst>
        </xdr:cNvPr>
        <xdr:cNvPicPr>
          <a:picLocks noChangeAspect="1" noChangeArrowheads="1"/>
        </xdr:cNvPicPr>
      </xdr:nvPicPr>
      <xdr:blipFill>
        <a:blip xmlns:r="http://schemas.openxmlformats.org/officeDocument/2006/relationships" r:embed="rId58" cstate="print">
          <a:extLst>
            <a:ext uri="{28A0092B-C50C-407E-A947-70E740481C1C}">
              <a14:useLocalDpi xmlns:a14="http://schemas.microsoft.com/office/drawing/2010/main" val="0"/>
            </a:ext>
          </a:extLst>
        </a:blip>
        <a:srcRect/>
        <a:stretch>
          <a:fillRect/>
        </a:stretch>
      </xdr:blipFill>
      <xdr:spPr bwMode="auto">
        <a:xfrm>
          <a:off x="3009901" y="140166725"/>
          <a:ext cx="2533649" cy="16882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11</xdr:col>
      <xdr:colOff>247651</xdr:colOff>
      <xdr:row>98</xdr:row>
      <xdr:rowOff>710658</xdr:rowOff>
    </xdr:from>
    <xdr:ext cx="2381250" cy="2566458"/>
    <xdr:pic>
      <xdr:nvPicPr>
        <xdr:cNvPr id="101" name="Imagen 100">
          <a:extLst>
            <a:ext uri="{FF2B5EF4-FFF2-40B4-BE49-F238E27FC236}">
              <a16:creationId xmlns:a16="http://schemas.microsoft.com/office/drawing/2014/main" id="{573C58F0-E986-4686-A394-58E9092AAD9F}"/>
            </a:ext>
          </a:extLst>
        </xdr:cNvPr>
        <xdr:cNvPicPr>
          <a:picLocks noChangeAspect="1"/>
        </xdr:cNvPicPr>
      </xdr:nvPicPr>
      <xdr:blipFill>
        <a:blip xmlns:r="http://schemas.openxmlformats.org/officeDocument/2006/relationships" r:embed="rId59"/>
        <a:stretch>
          <a:fillRect/>
        </a:stretch>
      </xdr:blipFill>
      <xdr:spPr>
        <a:xfrm>
          <a:off x="18900776" y="20395658"/>
          <a:ext cx="2381250" cy="2566458"/>
        </a:xfrm>
        <a:prstGeom prst="rect">
          <a:avLst/>
        </a:prstGeom>
      </xdr:spPr>
    </xdr:pic>
    <xdr:clientData/>
  </xdr:oneCellAnchor>
  <xdr:oneCellAnchor>
    <xdr:from>
      <xdr:col>15</xdr:col>
      <xdr:colOff>190501</xdr:colOff>
      <xdr:row>98</xdr:row>
      <xdr:rowOff>1352550</xdr:rowOff>
    </xdr:from>
    <xdr:ext cx="2903623" cy="1200703"/>
    <xdr:pic>
      <xdr:nvPicPr>
        <xdr:cNvPr id="102" name="Imagen 101">
          <a:extLst>
            <a:ext uri="{FF2B5EF4-FFF2-40B4-BE49-F238E27FC236}">
              <a16:creationId xmlns:a16="http://schemas.microsoft.com/office/drawing/2014/main" id="{E3670C18-55F2-4D99-A48C-12B17C22DE2F}"/>
            </a:ext>
          </a:extLst>
        </xdr:cNvPr>
        <xdr:cNvPicPr>
          <a:picLocks noChangeAspect="1"/>
        </xdr:cNvPicPr>
      </xdr:nvPicPr>
      <xdr:blipFill>
        <a:blip xmlns:r="http://schemas.openxmlformats.org/officeDocument/2006/relationships" r:embed="rId60"/>
        <a:stretch>
          <a:fillRect/>
        </a:stretch>
      </xdr:blipFill>
      <xdr:spPr>
        <a:xfrm>
          <a:off x="26463626" y="21037550"/>
          <a:ext cx="2903623" cy="1200703"/>
        </a:xfrm>
        <a:prstGeom prst="rect">
          <a:avLst/>
        </a:prstGeom>
      </xdr:spPr>
    </xdr:pic>
    <xdr:clientData/>
  </xdr:oneCellAnchor>
  <xdr:oneCellAnchor>
    <xdr:from>
      <xdr:col>19</xdr:col>
      <xdr:colOff>171450</xdr:colOff>
      <xdr:row>98</xdr:row>
      <xdr:rowOff>1409700</xdr:rowOff>
    </xdr:from>
    <xdr:ext cx="3141895" cy="819150"/>
    <xdr:pic>
      <xdr:nvPicPr>
        <xdr:cNvPr id="103" name="Imagen 102">
          <a:extLst>
            <a:ext uri="{FF2B5EF4-FFF2-40B4-BE49-F238E27FC236}">
              <a16:creationId xmlns:a16="http://schemas.microsoft.com/office/drawing/2014/main" id="{017AFBDB-9D1F-4F7A-B74B-000396593B8E}"/>
            </a:ext>
          </a:extLst>
        </xdr:cNvPr>
        <xdr:cNvPicPr>
          <a:picLocks noChangeAspect="1"/>
        </xdr:cNvPicPr>
      </xdr:nvPicPr>
      <xdr:blipFill>
        <a:blip xmlns:r="http://schemas.openxmlformats.org/officeDocument/2006/relationships" r:embed="rId61"/>
        <a:stretch>
          <a:fillRect/>
        </a:stretch>
      </xdr:blipFill>
      <xdr:spPr>
        <a:xfrm>
          <a:off x="33953450" y="21094700"/>
          <a:ext cx="3141895" cy="819150"/>
        </a:xfrm>
        <a:prstGeom prst="rect">
          <a:avLst/>
        </a:prstGeom>
      </xdr:spPr>
    </xdr:pic>
    <xdr:clientData/>
  </xdr:oneCellAnchor>
  <xdr:oneCellAnchor>
    <xdr:from>
      <xdr:col>3</xdr:col>
      <xdr:colOff>484909</xdr:colOff>
      <xdr:row>100</xdr:row>
      <xdr:rowOff>484909</xdr:rowOff>
    </xdr:from>
    <xdr:ext cx="2336566" cy="1801091"/>
    <xdr:pic>
      <xdr:nvPicPr>
        <xdr:cNvPr id="104" name="Imagen 103" descr="Bolsa Plastica Aseo Biodegradable Punto Ecologico 30 Lts X 25 Und">
          <a:extLst>
            <a:ext uri="{FF2B5EF4-FFF2-40B4-BE49-F238E27FC236}">
              <a16:creationId xmlns:a16="http://schemas.microsoft.com/office/drawing/2014/main" id="{3E810C24-9D80-41E7-9E0A-ABC3017D53BD}"/>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6893" b="14837"/>
        <a:stretch>
          <a:fillRect/>
        </a:stretch>
      </xdr:blipFill>
      <xdr:spPr bwMode="auto">
        <a:xfrm>
          <a:off x="3167784" y="26567534"/>
          <a:ext cx="2336566" cy="1801091"/>
        </a:xfrm>
        <a:prstGeom prst="rect">
          <a:avLst/>
        </a:prstGeom>
        <a:noFill/>
        <a:ln>
          <a:noFill/>
        </a:ln>
        <a:extLst>
          <a:ext uri="{53640926-AAD7-44D8-BBD7-CCE9431645EC}">
            <a14:shadowObscured xmlns:a14="http://schemas.microsoft.com/office/drawing/2010/main"/>
          </a:ext>
        </a:extLst>
      </xdr:spPr>
    </xdr:pic>
    <xdr:clientData/>
  </xdr:oneCellAnchor>
  <xdr:twoCellAnchor editAs="oneCell">
    <xdr:from>
      <xdr:col>11</xdr:col>
      <xdr:colOff>1295401</xdr:colOff>
      <xdr:row>103</xdr:row>
      <xdr:rowOff>552450</xdr:rowOff>
    </xdr:from>
    <xdr:to>
      <xdr:col>11</xdr:col>
      <xdr:colOff>3200401</xdr:colOff>
      <xdr:row>103</xdr:row>
      <xdr:rowOff>2779498</xdr:rowOff>
    </xdr:to>
    <xdr:pic>
      <xdr:nvPicPr>
        <xdr:cNvPr id="108" name="Imagen 107">
          <a:extLst>
            <a:ext uri="{FF2B5EF4-FFF2-40B4-BE49-F238E27FC236}">
              <a16:creationId xmlns:a16="http://schemas.microsoft.com/office/drawing/2014/main" id="{E3A66DE7-FC26-ADC2-2896-41577FEF1E61}"/>
            </a:ext>
          </a:extLst>
        </xdr:cNvPr>
        <xdr:cNvPicPr>
          <a:picLocks noChangeAspect="1"/>
        </xdr:cNvPicPr>
      </xdr:nvPicPr>
      <xdr:blipFill>
        <a:blip xmlns:r="http://schemas.openxmlformats.org/officeDocument/2006/relationships" r:embed="rId87"/>
        <a:stretch>
          <a:fillRect/>
        </a:stretch>
      </xdr:blipFill>
      <xdr:spPr>
        <a:xfrm>
          <a:off x="20002501" y="163944300"/>
          <a:ext cx="1905000" cy="2227048"/>
        </a:xfrm>
        <a:prstGeom prst="rect">
          <a:avLst/>
        </a:prstGeom>
      </xdr:spPr>
    </xdr:pic>
    <xdr:clientData/>
  </xdr:twoCellAnchor>
  <xdr:twoCellAnchor editAs="oneCell">
    <xdr:from>
      <xdr:col>15</xdr:col>
      <xdr:colOff>457201</xdr:colOff>
      <xdr:row>103</xdr:row>
      <xdr:rowOff>438151</xdr:rowOff>
    </xdr:from>
    <xdr:to>
      <xdr:col>15</xdr:col>
      <xdr:colOff>2876551</xdr:colOff>
      <xdr:row>103</xdr:row>
      <xdr:rowOff>3059113</xdr:rowOff>
    </xdr:to>
    <xdr:pic>
      <xdr:nvPicPr>
        <xdr:cNvPr id="109" name="Imagen 108">
          <a:extLst>
            <a:ext uri="{FF2B5EF4-FFF2-40B4-BE49-F238E27FC236}">
              <a16:creationId xmlns:a16="http://schemas.microsoft.com/office/drawing/2014/main" id="{9BEA48C2-EB02-FF0A-0B56-6EDB8830C8DA}"/>
            </a:ext>
          </a:extLst>
        </xdr:cNvPr>
        <xdr:cNvPicPr>
          <a:picLocks noChangeAspect="1"/>
        </xdr:cNvPicPr>
      </xdr:nvPicPr>
      <xdr:blipFill>
        <a:blip xmlns:r="http://schemas.openxmlformats.org/officeDocument/2006/relationships" r:embed="rId88"/>
        <a:stretch>
          <a:fillRect/>
        </a:stretch>
      </xdr:blipFill>
      <xdr:spPr>
        <a:xfrm>
          <a:off x="27508201" y="163830001"/>
          <a:ext cx="2419350" cy="2620962"/>
        </a:xfrm>
        <a:prstGeom prst="rect">
          <a:avLst/>
        </a:prstGeom>
      </xdr:spPr>
    </xdr:pic>
    <xdr:clientData/>
  </xdr:twoCellAnchor>
  <xdr:twoCellAnchor editAs="oneCell">
    <xdr:from>
      <xdr:col>19</xdr:col>
      <xdr:colOff>571500</xdr:colOff>
      <xdr:row>103</xdr:row>
      <xdr:rowOff>476250</xdr:rowOff>
    </xdr:from>
    <xdr:to>
      <xdr:col>19</xdr:col>
      <xdr:colOff>2729775</xdr:colOff>
      <xdr:row>103</xdr:row>
      <xdr:rowOff>2762795</xdr:rowOff>
    </xdr:to>
    <xdr:pic>
      <xdr:nvPicPr>
        <xdr:cNvPr id="110" name="Imagen 109">
          <a:extLst>
            <a:ext uri="{FF2B5EF4-FFF2-40B4-BE49-F238E27FC236}">
              <a16:creationId xmlns:a16="http://schemas.microsoft.com/office/drawing/2014/main" id="{F8795E58-1666-556E-9F67-7C9715CE433A}"/>
            </a:ext>
          </a:extLst>
        </xdr:cNvPr>
        <xdr:cNvPicPr>
          <a:picLocks noChangeAspect="1"/>
        </xdr:cNvPicPr>
      </xdr:nvPicPr>
      <xdr:blipFill>
        <a:blip xmlns:r="http://schemas.openxmlformats.org/officeDocument/2006/relationships" r:embed="rId89"/>
        <a:stretch>
          <a:fillRect/>
        </a:stretch>
      </xdr:blipFill>
      <xdr:spPr>
        <a:xfrm>
          <a:off x="35128200" y="163868100"/>
          <a:ext cx="2158275" cy="2286545"/>
        </a:xfrm>
        <a:prstGeom prst="rect">
          <a:avLst/>
        </a:prstGeom>
      </xdr:spPr>
    </xdr:pic>
    <xdr:clientData/>
  </xdr:twoCellAnchor>
  <xdr:twoCellAnchor editAs="oneCell">
    <xdr:from>
      <xdr:col>3</xdr:col>
      <xdr:colOff>571500</xdr:colOff>
      <xdr:row>103</xdr:row>
      <xdr:rowOff>590550</xdr:rowOff>
    </xdr:from>
    <xdr:to>
      <xdr:col>3</xdr:col>
      <xdr:colOff>2476500</xdr:colOff>
      <xdr:row>103</xdr:row>
      <xdr:rowOff>2817598</xdr:rowOff>
    </xdr:to>
    <xdr:pic>
      <xdr:nvPicPr>
        <xdr:cNvPr id="111" name="Imagen 110">
          <a:extLst>
            <a:ext uri="{FF2B5EF4-FFF2-40B4-BE49-F238E27FC236}">
              <a16:creationId xmlns:a16="http://schemas.microsoft.com/office/drawing/2014/main" id="{9EC6058C-CB32-4CB0-B078-671851016004}"/>
            </a:ext>
          </a:extLst>
        </xdr:cNvPr>
        <xdr:cNvPicPr>
          <a:picLocks noChangeAspect="1"/>
        </xdr:cNvPicPr>
      </xdr:nvPicPr>
      <xdr:blipFill>
        <a:blip xmlns:r="http://schemas.openxmlformats.org/officeDocument/2006/relationships" r:embed="rId87"/>
        <a:stretch>
          <a:fillRect/>
        </a:stretch>
      </xdr:blipFill>
      <xdr:spPr>
        <a:xfrm>
          <a:off x="3276600" y="163982400"/>
          <a:ext cx="1905000" cy="2227048"/>
        </a:xfrm>
        <a:prstGeom prst="rect">
          <a:avLst/>
        </a:prstGeom>
      </xdr:spPr>
    </xdr:pic>
    <xdr:clientData/>
  </xdr:twoCellAnchor>
  <xdr:twoCellAnchor editAs="oneCell">
    <xdr:from>
      <xdr:col>3</xdr:col>
      <xdr:colOff>1085850</xdr:colOff>
      <xdr:row>105</xdr:row>
      <xdr:rowOff>133350</xdr:rowOff>
    </xdr:from>
    <xdr:to>
      <xdr:col>3</xdr:col>
      <xdr:colOff>1687198</xdr:colOff>
      <xdr:row>105</xdr:row>
      <xdr:rowOff>1715077</xdr:rowOff>
    </xdr:to>
    <xdr:pic>
      <xdr:nvPicPr>
        <xdr:cNvPr id="112" name="Imagen 111">
          <a:extLst>
            <a:ext uri="{FF2B5EF4-FFF2-40B4-BE49-F238E27FC236}">
              <a16:creationId xmlns:a16="http://schemas.microsoft.com/office/drawing/2014/main" id="{B9FD3A98-4018-A3DE-C167-B05CA84C9E57}"/>
            </a:ext>
          </a:extLst>
        </xdr:cNvPr>
        <xdr:cNvPicPr>
          <a:picLocks noChangeAspect="1"/>
        </xdr:cNvPicPr>
      </xdr:nvPicPr>
      <xdr:blipFill>
        <a:blip xmlns:r="http://schemas.openxmlformats.org/officeDocument/2006/relationships" r:embed="rId90"/>
        <a:stretch>
          <a:fillRect/>
        </a:stretch>
      </xdr:blipFill>
      <xdr:spPr>
        <a:xfrm>
          <a:off x="3790950" y="168859200"/>
          <a:ext cx="601348" cy="1581727"/>
        </a:xfrm>
        <a:prstGeom prst="rect">
          <a:avLst/>
        </a:prstGeom>
      </xdr:spPr>
    </xdr:pic>
    <xdr:clientData/>
  </xdr:twoCellAnchor>
  <xdr:oneCellAnchor>
    <xdr:from>
      <xdr:col>3</xdr:col>
      <xdr:colOff>323850</xdr:colOff>
      <xdr:row>46</xdr:row>
      <xdr:rowOff>419101</xdr:rowOff>
    </xdr:from>
    <xdr:ext cx="2360579" cy="1524000"/>
    <xdr:pic>
      <xdr:nvPicPr>
        <xdr:cNvPr id="113" name="Imagen 112">
          <a:extLst>
            <a:ext uri="{FF2B5EF4-FFF2-40B4-BE49-F238E27FC236}">
              <a16:creationId xmlns:a16="http://schemas.microsoft.com/office/drawing/2014/main" id="{AD8A8211-07A2-4617-B3DE-47DFD537F05E}"/>
            </a:ext>
          </a:extLst>
        </xdr:cNvPr>
        <xdr:cNvPicPr>
          <a:picLocks noChangeAspect="1"/>
        </xdr:cNvPicPr>
      </xdr:nvPicPr>
      <xdr:blipFill>
        <a:blip xmlns:r="http://schemas.openxmlformats.org/officeDocument/2006/relationships" r:embed="rId57"/>
        <a:stretch>
          <a:fillRect/>
        </a:stretch>
      </xdr:blipFill>
      <xdr:spPr>
        <a:xfrm>
          <a:off x="3028950" y="71532751"/>
          <a:ext cx="2360579" cy="1524000"/>
        </a:xfrm>
        <a:prstGeom prst="rect">
          <a:avLst/>
        </a:prstGeom>
      </xdr:spPr>
    </xdr:pic>
    <xdr:clientData/>
  </xdr:oneCellAnchor>
  <xdr:oneCellAnchor>
    <xdr:from>
      <xdr:col>3</xdr:col>
      <xdr:colOff>438150</xdr:colOff>
      <xdr:row>106</xdr:row>
      <xdr:rowOff>190500</xdr:rowOff>
    </xdr:from>
    <xdr:ext cx="2360579" cy="1524000"/>
    <xdr:pic>
      <xdr:nvPicPr>
        <xdr:cNvPr id="114" name="Imagen 113">
          <a:extLst>
            <a:ext uri="{FF2B5EF4-FFF2-40B4-BE49-F238E27FC236}">
              <a16:creationId xmlns:a16="http://schemas.microsoft.com/office/drawing/2014/main" id="{0B0BC268-861C-49FD-BF12-85E1965343F6}"/>
            </a:ext>
          </a:extLst>
        </xdr:cNvPr>
        <xdr:cNvPicPr>
          <a:picLocks noChangeAspect="1"/>
        </xdr:cNvPicPr>
      </xdr:nvPicPr>
      <xdr:blipFill>
        <a:blip xmlns:r="http://schemas.openxmlformats.org/officeDocument/2006/relationships" r:embed="rId57"/>
        <a:stretch>
          <a:fillRect/>
        </a:stretch>
      </xdr:blipFill>
      <xdr:spPr>
        <a:xfrm>
          <a:off x="3143250" y="172954950"/>
          <a:ext cx="2360579" cy="1524000"/>
        </a:xfrm>
        <a:prstGeom prst="rect">
          <a:avLst/>
        </a:prstGeom>
      </xdr:spPr>
    </xdr:pic>
    <xdr:clientData/>
  </xdr:oneCellAnchor>
  <xdr:oneCellAnchor>
    <xdr:from>
      <xdr:col>11</xdr:col>
      <xdr:colOff>114300</xdr:colOff>
      <xdr:row>107</xdr:row>
      <xdr:rowOff>571500</xdr:rowOff>
    </xdr:from>
    <xdr:ext cx="2791413" cy="1067377"/>
    <xdr:pic>
      <xdr:nvPicPr>
        <xdr:cNvPr id="119" name="Imagen 118">
          <a:extLst>
            <a:ext uri="{FF2B5EF4-FFF2-40B4-BE49-F238E27FC236}">
              <a16:creationId xmlns:a16="http://schemas.microsoft.com/office/drawing/2014/main" id="{399924DC-A41C-4B84-8884-D32A7B219DDF}"/>
            </a:ext>
          </a:extLst>
        </xdr:cNvPr>
        <xdr:cNvPicPr>
          <a:picLocks noChangeAspect="1"/>
        </xdr:cNvPicPr>
      </xdr:nvPicPr>
      <xdr:blipFill>
        <a:blip xmlns:r="http://schemas.openxmlformats.org/officeDocument/2006/relationships" r:embed="rId39"/>
        <a:stretch>
          <a:fillRect/>
        </a:stretch>
      </xdr:blipFill>
      <xdr:spPr>
        <a:xfrm>
          <a:off x="18821400" y="37166550"/>
          <a:ext cx="2791413" cy="1067377"/>
        </a:xfrm>
        <a:prstGeom prst="rect">
          <a:avLst/>
        </a:prstGeom>
      </xdr:spPr>
    </xdr:pic>
    <xdr:clientData/>
  </xdr:oneCellAnchor>
  <xdr:oneCellAnchor>
    <xdr:from>
      <xdr:col>15</xdr:col>
      <xdr:colOff>285750</xdr:colOff>
      <xdr:row>107</xdr:row>
      <xdr:rowOff>514350</xdr:rowOff>
    </xdr:from>
    <xdr:ext cx="2724150" cy="1257914"/>
    <xdr:pic>
      <xdr:nvPicPr>
        <xdr:cNvPr id="120" name="Imagen 119">
          <a:extLst>
            <a:ext uri="{FF2B5EF4-FFF2-40B4-BE49-F238E27FC236}">
              <a16:creationId xmlns:a16="http://schemas.microsoft.com/office/drawing/2014/main" id="{3F2EF5F8-E9EE-483A-897B-4B365DC1E6E5}"/>
            </a:ext>
          </a:extLst>
        </xdr:cNvPr>
        <xdr:cNvPicPr>
          <a:picLocks noChangeAspect="1"/>
        </xdr:cNvPicPr>
      </xdr:nvPicPr>
      <xdr:blipFill>
        <a:blip xmlns:r="http://schemas.openxmlformats.org/officeDocument/2006/relationships" r:embed="rId40"/>
        <a:stretch>
          <a:fillRect/>
        </a:stretch>
      </xdr:blipFill>
      <xdr:spPr>
        <a:xfrm>
          <a:off x="27336750" y="37109400"/>
          <a:ext cx="2724150" cy="1257914"/>
        </a:xfrm>
        <a:prstGeom prst="rect">
          <a:avLst/>
        </a:prstGeom>
      </xdr:spPr>
    </xdr:pic>
    <xdr:clientData/>
  </xdr:oneCellAnchor>
  <xdr:oneCellAnchor>
    <xdr:from>
      <xdr:col>19</xdr:col>
      <xdr:colOff>533400</xdr:colOff>
      <xdr:row>107</xdr:row>
      <xdr:rowOff>758760</xdr:rowOff>
    </xdr:from>
    <xdr:ext cx="2411592" cy="689545"/>
    <xdr:pic>
      <xdr:nvPicPr>
        <xdr:cNvPr id="121" name="Imagen 120">
          <a:extLst>
            <a:ext uri="{FF2B5EF4-FFF2-40B4-BE49-F238E27FC236}">
              <a16:creationId xmlns:a16="http://schemas.microsoft.com/office/drawing/2014/main" id="{AC94FDE1-1CAE-4BCE-800A-C5C30B523CA1}"/>
            </a:ext>
          </a:extLst>
        </xdr:cNvPr>
        <xdr:cNvPicPr>
          <a:picLocks noChangeAspect="1"/>
        </xdr:cNvPicPr>
      </xdr:nvPicPr>
      <xdr:blipFill>
        <a:blip xmlns:r="http://schemas.openxmlformats.org/officeDocument/2006/relationships" r:embed="rId41"/>
        <a:stretch>
          <a:fillRect/>
        </a:stretch>
      </xdr:blipFill>
      <xdr:spPr>
        <a:xfrm>
          <a:off x="35090100" y="37353810"/>
          <a:ext cx="2411592" cy="689545"/>
        </a:xfrm>
        <a:prstGeom prst="rect">
          <a:avLst/>
        </a:prstGeom>
      </xdr:spPr>
    </xdr:pic>
    <xdr:clientData/>
  </xdr:oneCellAnchor>
  <xdr:oneCellAnchor>
    <xdr:from>
      <xdr:col>3</xdr:col>
      <xdr:colOff>762000</xdr:colOff>
      <xdr:row>107</xdr:row>
      <xdr:rowOff>381000</xdr:rowOff>
    </xdr:from>
    <xdr:ext cx="1828800" cy="1369428"/>
    <xdr:pic>
      <xdr:nvPicPr>
        <xdr:cNvPr id="122" name="Imagen 121" descr="Billete: la planta que debería tener en casa para atraer fortuna, ¿dónde  debe estar? | Ciencia y medio ambiente | Caracol Radio">
          <a:extLst>
            <a:ext uri="{FF2B5EF4-FFF2-40B4-BE49-F238E27FC236}">
              <a16:creationId xmlns:a16="http://schemas.microsoft.com/office/drawing/2014/main" id="{6E61A996-5893-4993-8A80-CE9F9AFBD4CC}"/>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3467100" y="36976050"/>
          <a:ext cx="1828800" cy="1369428"/>
        </a:xfrm>
        <a:prstGeom prst="rect">
          <a:avLst/>
        </a:prstGeom>
        <a:noFill/>
        <a:ln>
          <a:noFill/>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21"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34"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42"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47"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50"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55"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63"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7" Type="http://schemas.openxmlformats.org/officeDocument/2006/relationships/hyperlink" Target="https://community.secop.gov.co/Public/Tendering/ContractNoticeManagement/Index?currentLanguage=es-CO&amp;Page=login&amp;Country=CO&amp;SkinName=CCE" TargetMode="External"/><Relationship Id="rId2" Type="http://schemas.openxmlformats.org/officeDocument/2006/relationships/hyperlink" Target="https://www.alcaldiabogota.gov.co/sisjur/normas/Norma1.jsp?i=190718&amp;dt=S" TargetMode="External"/><Relationship Id="rId16"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29"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11"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24"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32"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37"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40"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45"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53"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58"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66" Type="http://schemas.openxmlformats.org/officeDocument/2006/relationships/vmlDrawing" Target="../drawings/vmlDrawing1.vml"/><Relationship Id="rId5" Type="http://schemas.openxmlformats.org/officeDocument/2006/relationships/hyperlink" Target="https://community.secop.gov.co/Public/Tendering/ContractNoticePhases/View?PPI=CO1.PPI.41809916&amp;isFromPublicArea=True&amp;isModal=False" TargetMode="External"/><Relationship Id="rId61"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19"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14"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22"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27"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30"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35"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43"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48"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56"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64" Type="http://schemas.openxmlformats.org/officeDocument/2006/relationships/printerSettings" Target="../printerSettings/printerSettings1.bin"/><Relationship Id="rId8" Type="http://schemas.openxmlformats.org/officeDocument/2006/relationships/hyperlink" Target="https://community.secop.gov.co/Public/Tendering/ContractNoticeManagement/Index?currentLanguage=es-CO&amp;Page=login&amp;Country=CO&amp;SkinName=CCE" TargetMode="External"/><Relationship Id="rId51"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3" Type="http://schemas.openxmlformats.org/officeDocument/2006/relationships/hyperlink" Target="https://www.alcaldiabogota.gov.co/sisjur/normas/Norma1.jsp?i=190718&amp;dt=S" TargetMode="External"/><Relationship Id="rId12"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17"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25"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33"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38"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46"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59" Type="http://schemas.openxmlformats.org/officeDocument/2006/relationships/hyperlink" Target="https://community.secop.gov.co/Public/Tendering/ContractNoticePhases/View?PPI=CO1.PPI.41809916&amp;isFromPublicArea=True&amp;isModal=False" TargetMode="External"/><Relationship Id="rId20"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41"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54"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62"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1" Type="http://schemas.openxmlformats.org/officeDocument/2006/relationships/hyperlink" Target="https://community.secop.gov.co/Public/Tendering/ContractNoticeManagement/Index?currentLanguage=es-CO&amp;Page=login&amp;Country=CO&amp;SkinName=CCE" TargetMode="External"/><Relationship Id="rId6" Type="http://schemas.openxmlformats.org/officeDocument/2006/relationships/hyperlink" Target="https://community.secop.gov.co/Public/Tendering/ContractNoticePhases/View?PPI=CO1.PPI.41809916&amp;isFromPublicArea=True&amp;isModal=False" TargetMode="External"/><Relationship Id="rId15"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23"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28"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36"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49"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57"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10"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31"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44"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52"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60"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65" Type="http://schemas.openxmlformats.org/officeDocument/2006/relationships/drawing" Target="../drawings/drawing1.xml"/><Relationship Id="rId4" Type="http://schemas.openxmlformats.org/officeDocument/2006/relationships/hyperlink" Target="https://community.secop.gov.co/Public/Tendering/ContractNoticePhases/View?PPI=CO1.PPI.41809916&amp;isFromPublicArea=True&amp;isModal=False" TargetMode="External"/><Relationship Id="rId9" Type="http://schemas.openxmlformats.org/officeDocument/2006/relationships/hyperlink" Target="https://community.secop.gov.co/Public/Tendering/ContractNoticePhases/View?PPI=CO1.PPI.41809916&amp;isFromPublicArea=True&amp;isModal=False" TargetMode="External"/><Relationship Id="rId13"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18"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 Id="rId39" Type="http://schemas.openxmlformats.org/officeDocument/2006/relationships/hyperlink" Target="https://www.secop.gov.co/CO1BusinessLine/Tendering/ProcedureEdit/View?docUniqueIdentifier=CO1.REQ.7227436&amp;prevCtxLbl=Proceso&amp;prevCtxUrl=https%3a%2f%2fwww.secop.gov.co%3a443%2fCO1BusinessLine%2fTendering%2fBuyerWorkArea%2fIndex%3fdocUniqueIdentifier%3dCO1.BDOS.7028789"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community.secop.gov.co/Public/Tendering/ContractNoticeManagement/Index?currentLanguage=es-CO&amp;Page=login&amp;Country=CO&amp;SkinName=CCE" TargetMode="External"/><Relationship Id="rId21" Type="http://schemas.openxmlformats.org/officeDocument/2006/relationships/hyperlink" Target="https://community.secop.gov.co/Public/Tendering/ContractNoticePhases/View?PPI=CO1.PPI.41809916&amp;isFromPublicArea=True&amp;isModal=False" TargetMode="External"/><Relationship Id="rId42" Type="http://schemas.openxmlformats.org/officeDocument/2006/relationships/hyperlink" Target="https://botones.com.co/productos/agenda-natural-5301/?srsltid=AfmBOooJCXaJBCQncgwgPS7AnrOksDYQ9IIJ1TyI4JEYG5oyAn8cR399gqw" TargetMode="External"/><Relationship Id="rId47" Type="http://schemas.openxmlformats.org/officeDocument/2006/relationships/hyperlink" Target="https://botones.com.co/productos/agenda-natural-5301/?srsltid=AfmBOooJCXaJBCQncgwgPS7AnrOksDYQ9IIJ1TyI4JEYG5oyAn8cR399gqw" TargetMode="External"/><Relationship Id="rId63" Type="http://schemas.openxmlformats.org/officeDocument/2006/relationships/hyperlink" Target="https://community.secop.gov.co/Public/Tendering/ContractNoticePhases/View?PPI=CO1.PPI.41809916&amp;isFromPublicArea=True&amp;isModal=False" TargetMode="External"/><Relationship Id="rId68" Type="http://schemas.openxmlformats.org/officeDocument/2006/relationships/hyperlink" Target="https://community.secop.gov.co/Public/Tendering/ContractNoticePhases/View?PPI=CO1.PPI.41809916&amp;isFromPublicArea=True&amp;isModal=False" TargetMode="External"/><Relationship Id="rId7" Type="http://schemas.openxmlformats.org/officeDocument/2006/relationships/hyperlink" Target="https://community.secop.gov.co/Public/Tendering/ContractNoticePhases/View?PPI=CO1.PPI.41809916&amp;isFromPublicArea=True&amp;isModal=False" TargetMode="External"/><Relationship Id="rId71" Type="http://schemas.openxmlformats.org/officeDocument/2006/relationships/drawing" Target="../drawings/drawing2.xml"/><Relationship Id="rId2" Type="http://schemas.openxmlformats.org/officeDocument/2006/relationships/hyperlink" Target="https://www.alcaldiabogota.gov.co/sisjur/normas/Norma1.jsp?i=190718&amp;dt=S" TargetMode="External"/><Relationship Id="rId16" Type="http://schemas.openxmlformats.org/officeDocument/2006/relationships/hyperlink" Target="https://community.secop.gov.co/Public/Tendering/ContractNoticePhases/View?PPI=CO1.PPI.41809916&amp;isFromPublicArea=True&amp;isModal=False" TargetMode="External"/><Relationship Id="rId29" Type="http://schemas.openxmlformats.org/officeDocument/2006/relationships/hyperlink" Target="https://community.secop.gov.co/Public/Tendering/ContractNoticeManagement/Index?currentLanguage=es-CO&amp;Page=login&amp;Country=CO&amp;SkinName=CCE" TargetMode="External"/><Relationship Id="rId11" Type="http://schemas.openxmlformats.org/officeDocument/2006/relationships/hyperlink" Target="https://community.secop.gov.co/Public/Tendering/ContractNoticePhases/View?PPI=CO1.PPI.41809916&amp;isFromPublicArea=True&amp;isModal=False" TargetMode="External"/><Relationship Id="rId24" Type="http://schemas.openxmlformats.org/officeDocument/2006/relationships/hyperlink" Target="https://www.alcaldiabogota.gov.co/sisjur/normas/Norma1.jsp?i=190718&amp;dt=S" TargetMode="External"/><Relationship Id="rId32" Type="http://schemas.openxmlformats.org/officeDocument/2006/relationships/hyperlink" Target="https://www.alcaldiabogota.gov.co/sisjur/normas/Norma1.jsp?i=190718&amp;dt=S" TargetMode="External"/><Relationship Id="rId37" Type="http://schemas.openxmlformats.org/officeDocument/2006/relationships/hyperlink" Target="https://community.secop.gov.co/Public/Tendering/ContractNoticePhases/View?PPI=CO1.PPI.41809916&amp;isFromPublicArea=True&amp;isModal=False" TargetMode="External"/><Relationship Id="rId40" Type="http://schemas.openxmlformats.org/officeDocument/2006/relationships/hyperlink" Target="https://community.secop.gov.co/Public/Tendering/ContractNoticeManagement/Index?currentLanguage=es-CO&amp;Page=login&amp;Country=CO&amp;SkinName=CCE" TargetMode="External"/><Relationship Id="rId45" Type="http://schemas.openxmlformats.org/officeDocument/2006/relationships/hyperlink" Target="https://www.tuti-boutique.com/planta-billete?srsltid=AfmBOoq4Mb7p9WJ-f2EALGWNgf-ynhh9BP8MEP2RaVhsCJqfANDCLbi8nG0" TargetMode="External"/><Relationship Id="rId53" Type="http://schemas.openxmlformats.org/officeDocument/2006/relationships/hyperlink" Target="https://community.secop.gov.co/Public/Tendering/ContractNoticePhases/View?PPI=CO1.PPI.41809916&amp;isFromPublicArea=True&amp;isModal=False" TargetMode="External"/><Relationship Id="rId58" Type="http://schemas.openxmlformats.org/officeDocument/2006/relationships/hyperlink" Target="https://homecenter.falabella.com.co/homecenter-co/product/146747571/Compostera-Giratoria-Doble-de-163-Litros-con-Puerta-Corrediza-para-Jardin/146747573" TargetMode="External"/><Relationship Id="rId66" Type="http://schemas.openxmlformats.org/officeDocument/2006/relationships/hyperlink" Target="https://community.secop.gov.co/Public/Tendering/ContractNoticeManagement/Index?currentLanguage=es-CO&amp;Page=login&amp;Country=CO&amp;SkinName=CCE" TargetMode="External"/><Relationship Id="rId5" Type="http://schemas.openxmlformats.org/officeDocument/2006/relationships/hyperlink" Target="https://community.secop.gov.co/Public/Tendering/ContractNoticePhases/View?PPI=CO1.PPI.41809916&amp;isFromPublicArea=True&amp;isModal=False" TargetMode="External"/><Relationship Id="rId61" Type="http://schemas.openxmlformats.org/officeDocument/2006/relationships/hyperlink" Target="https://community.secop.gov.co/Public/Tendering/ContractNoticePhases/View?PPI=CO1.PPI.41809916&amp;isFromPublicArea=True&amp;isModal=False" TargetMode="External"/><Relationship Id="rId19" Type="http://schemas.openxmlformats.org/officeDocument/2006/relationships/hyperlink" Target="https://community.secop.gov.co/Public/Tendering/ContractNoticePhases/View?PPI=CO1.PPI.41809916&amp;isFromPublicArea=True&amp;isModal=False" TargetMode="External"/><Relationship Id="rId14" Type="http://schemas.openxmlformats.org/officeDocument/2006/relationships/hyperlink" Target="https://community.secop.gov.co/Public/Tendering/ContractNoticePhases/View?PPI=CO1.PPI.41809916&amp;isFromPublicArea=True&amp;isModal=False" TargetMode="External"/><Relationship Id="rId22" Type="http://schemas.openxmlformats.org/officeDocument/2006/relationships/hyperlink" Target="https://community.secop.gov.co/Public/Tendering/ContractNoticePhases/View?PPI=CO1.PPI.41809916&amp;isFromPublicArea=True&amp;isModal=False" TargetMode="External"/><Relationship Id="rId27" Type="http://schemas.openxmlformats.org/officeDocument/2006/relationships/hyperlink" Target="https://community.secop.gov.co/Public/Tendering/ContractNoticeManagement/Index?currentLanguage=es-CO&amp;Page=login&amp;Country=CO&amp;SkinName=CCE" TargetMode="External"/><Relationship Id="rId30" Type="http://schemas.openxmlformats.org/officeDocument/2006/relationships/hyperlink" Target="https://community.secop.gov.co/Public/Tendering/ContractNoticeManagement/Index?currentLanguage=es-CO&amp;Page=login&amp;Country=CO&amp;SkinName=CCE" TargetMode="External"/><Relationship Id="rId35" Type="http://schemas.openxmlformats.org/officeDocument/2006/relationships/hyperlink" Target="https://community.secop.gov.co/Public/Tendering/ContractNoticeManagement/Index?currentLanguage=es-CO&amp;Page=login&amp;Country=CO&amp;SkinName=CCE" TargetMode="External"/><Relationship Id="rId43" Type="http://schemas.openxmlformats.org/officeDocument/2006/relationships/hyperlink" Target="https://www.colombiangeek.com/products/libreta-ecologica-teen-of0500?variant=53470181851349&amp;country=CO&amp;currency=COP&amp;utm_medium=product_sync&amp;utm_source=google&amp;utm_content=sag_organic&amp;utm_campaign=sag_organic&amp;srsltid=AfmBOopJjS2VPmdyZi6ieDtHcQpVw-TZ96oABTgS1OYyA0jJazmDsG58C6Y" TargetMode="External"/><Relationship Id="rId48" Type="http://schemas.openxmlformats.org/officeDocument/2006/relationships/hyperlink" Target="https://www.colombiangeek.com/products/libreta-ecologica-teen-of0500?variant=53470181851349&amp;country=CO&amp;currency=COP&amp;utm_medium=product_sync&amp;utm_source=google&amp;utm_content=sag_organic&amp;utm_campaign=sag_organic&amp;srsltid=AfmBOopJjS2VPmdyZi6ieDtHcQpVw-TZ96oABTgS1OYyA0jJazmDsG58C6Y" TargetMode="External"/><Relationship Id="rId56" Type="http://schemas.openxmlformats.org/officeDocument/2006/relationships/hyperlink" Target="https://community.secop.gov.co/Public/Tendering/ContractNoticeManagement/Index?currentLanguage=es-CO&amp;Page=login&amp;Country=CO&amp;SkinName=CCE" TargetMode="External"/><Relationship Id="rId64" Type="http://schemas.openxmlformats.org/officeDocument/2006/relationships/hyperlink" Target="https://community.secop.gov.co/Public/Tendering/ContractNoticePhases/View?PPI=CO1.PPI.41809916&amp;isFromPublicArea=True&amp;isModal=False" TargetMode="External"/><Relationship Id="rId69" Type="http://schemas.openxmlformats.org/officeDocument/2006/relationships/hyperlink" Target="https://www.tuti-boutique.com/planta-billete?srsltid=AfmBOoq4Mb7p9WJ-f2EALGWNgf-ynhh9BP8MEP2RaVhsCJqfANDCLbi8nG0" TargetMode="External"/><Relationship Id="rId8" Type="http://schemas.openxmlformats.org/officeDocument/2006/relationships/hyperlink" Target="https://community.secop.gov.co/Public/Tendering/ContractNoticePhases/View?PPI=CO1.PPI.41809916&amp;isFromPublicArea=True&amp;isModal=False" TargetMode="External"/><Relationship Id="rId51" Type="http://schemas.openxmlformats.org/officeDocument/2006/relationships/hyperlink" Target="https://community.secop.gov.co/Public/Tendering/ContractNoticeManagement/Index?currentLanguage=es-CO&amp;Page=login&amp;Country=CO&amp;SkinName=CCE" TargetMode="External"/><Relationship Id="rId72" Type="http://schemas.openxmlformats.org/officeDocument/2006/relationships/vmlDrawing" Target="../drawings/vmlDrawing2.vml"/><Relationship Id="rId3" Type="http://schemas.openxmlformats.org/officeDocument/2006/relationships/hyperlink" Target="https://www.alcaldiabogota.gov.co/sisjur/normas/Norma1.jsp?i=190718&amp;dt=S" TargetMode="External"/><Relationship Id="rId12" Type="http://schemas.openxmlformats.org/officeDocument/2006/relationships/hyperlink" Target="https://community.secop.gov.co/Public/Tendering/ContractNoticePhases/View?PPI=CO1.PPI.41809916&amp;isFromPublicArea=True&amp;isModal=False" TargetMode="External"/><Relationship Id="rId17" Type="http://schemas.openxmlformats.org/officeDocument/2006/relationships/hyperlink" Target="https://community.secop.gov.co/Public/Tendering/ContractNoticePhases/View?PPI=CO1.PPI.41809916&amp;isFromPublicArea=True&amp;isModal=False" TargetMode="External"/><Relationship Id="rId25" Type="http://schemas.openxmlformats.org/officeDocument/2006/relationships/hyperlink" Target="https://www.alcaldiabogota.gov.co/sisjur/normas/Norma1.jsp?i=190718&amp;dt=S" TargetMode="External"/><Relationship Id="rId33" Type="http://schemas.openxmlformats.org/officeDocument/2006/relationships/hyperlink" Target="https://www.alcaldiabogota.gov.co/sisjur/normas/Norma1.jsp?i=190718&amp;dt=S" TargetMode="External"/><Relationship Id="rId38" Type="http://schemas.openxmlformats.org/officeDocument/2006/relationships/hyperlink" Target="https://community.secop.gov.co/Public/Tendering/ContractNoticeManagement/Index?currentLanguage=es-CO&amp;Page=login&amp;Country=CO&amp;SkinName=CCE" TargetMode="External"/><Relationship Id="rId46" Type="http://schemas.openxmlformats.org/officeDocument/2006/relationships/hyperlink" Target="https://dotacionesindustriales.com/V16/cb/agendas-y-cuadernos/157-agenda-ecologica.html?srsltid=AfmBOopNJP1dcji6GO_J66_FobSYAjFrze1WglVTrk0Cknf01MaJfDeyvO0" TargetMode="External"/><Relationship Id="rId59" Type="http://schemas.openxmlformats.org/officeDocument/2006/relationships/hyperlink" Target="https://community.secop.gov.co/Public/Tendering/ContractNoticePhases/View?PPI=CO1.PPI.41809916&amp;isFromPublicArea=True&amp;isModal=False" TargetMode="External"/><Relationship Id="rId67" Type="http://schemas.openxmlformats.org/officeDocument/2006/relationships/hyperlink" Target="https://community.secop.gov.co/Public/Tendering/ContractNoticePhases/View?PPI=CO1.PPI.41809916&amp;isFromPublicArea=True&amp;isModal=False" TargetMode="External"/><Relationship Id="rId20" Type="http://schemas.openxmlformats.org/officeDocument/2006/relationships/hyperlink" Target="https://community.secop.gov.co/Public/Tendering/ContractNoticePhases/View?PPI=CO1.PPI.41809916&amp;isFromPublicArea=True&amp;isModal=False" TargetMode="External"/><Relationship Id="rId41" Type="http://schemas.openxmlformats.org/officeDocument/2006/relationships/hyperlink" Target="https://dotacionesindustriales.com/V16/cb/agendas-y-cuadernos/157-agenda-ecologica.html?srsltid=AfmBOopNJP1dcji6GO_J66_FobSYAjFrze1WglVTrk0Cknf01MaJfDeyvO0" TargetMode="External"/><Relationship Id="rId54" Type="http://schemas.openxmlformats.org/officeDocument/2006/relationships/hyperlink" Target="https://www.bioambientar.com/producto/mini-compostera-urbana/?utm_source=Google%20Shopping&amp;utm_campaign=Productos%20BioAmbientar&amp;utm_medium=cpc&amp;utm_term=3564&amp;srsltid=AfmBOorZ82I3ARBRO3fIvJc03rk0rS-muRGoXEbPEYsBWC0UR6Q3HexflQ0" TargetMode="External"/><Relationship Id="rId62" Type="http://schemas.openxmlformats.org/officeDocument/2006/relationships/hyperlink" Target="https://community.secop.gov.co/Public/Tendering/ContractNoticePhases/View?PPI=CO1.PPI.41809916&amp;isFromPublicArea=True&amp;isModal=False" TargetMode="External"/><Relationship Id="rId70" Type="http://schemas.openxmlformats.org/officeDocument/2006/relationships/printerSettings" Target="../printerSettings/printerSettings2.bin"/><Relationship Id="rId1" Type="http://schemas.openxmlformats.org/officeDocument/2006/relationships/hyperlink" Target="https://www.alcaldiabogota.gov.co/sisjur/normas/Norma1.jsp?i=190718&amp;dt=S" TargetMode="External"/><Relationship Id="rId6" Type="http://schemas.openxmlformats.org/officeDocument/2006/relationships/hyperlink" Target="https://community.secop.gov.co/Public/Tendering/ContractNoticePhases/View?PPI=CO1.PPI.41809916&amp;isFromPublicArea=True&amp;isModal=False" TargetMode="External"/><Relationship Id="rId15" Type="http://schemas.openxmlformats.org/officeDocument/2006/relationships/hyperlink" Target="https://community.secop.gov.co/Public/Tendering/ContractNoticePhases/View?PPI=CO1.PPI.41809916&amp;isFromPublicArea=True&amp;isModal=False" TargetMode="External"/><Relationship Id="rId23" Type="http://schemas.openxmlformats.org/officeDocument/2006/relationships/hyperlink" Target="https://community.secop.gov.co/Public/Tendering/ContractNoticePhases/View?PPI=CO1.PPI.41809916&amp;isFromPublicArea=True&amp;isModal=False" TargetMode="External"/><Relationship Id="rId28" Type="http://schemas.openxmlformats.org/officeDocument/2006/relationships/hyperlink" Target="https://community.secop.gov.co/Public/Tendering/ContractNoticeManagement/Index?currentLanguage=es-CO&amp;Page=login&amp;Country=CO&amp;SkinName=CCE" TargetMode="External"/><Relationship Id="rId36" Type="http://schemas.openxmlformats.org/officeDocument/2006/relationships/hyperlink" Target="https://community.secop.gov.co/Public/Tendering/ContractNoticeManagement/Index?currentLanguage=es-CO&amp;Page=login&amp;Country=CO&amp;SkinName=CCE" TargetMode="External"/><Relationship Id="rId49" Type="http://schemas.openxmlformats.org/officeDocument/2006/relationships/hyperlink" Target="https://community.secop.gov.co/Public/Tendering/ContractNoticeManagement/Index?currentLanguage=es-CO&amp;Page=login&amp;Country=CO&amp;SkinName=CCE" TargetMode="External"/><Relationship Id="rId57" Type="http://schemas.openxmlformats.org/officeDocument/2006/relationships/hyperlink" Target="https://www.homecenter.com.co/homecenter-co/product/771628/compostera-giratoria-fdw-de-163-litros-con-doble-camara-y-facil-montaje/771628/" TargetMode="External"/><Relationship Id="rId10" Type="http://schemas.openxmlformats.org/officeDocument/2006/relationships/hyperlink" Target="https://www.alcaldiabogota.gov.co/sisjur/normas/Norma1.jsp?i=190718&amp;dt=S" TargetMode="External"/><Relationship Id="rId31" Type="http://schemas.openxmlformats.org/officeDocument/2006/relationships/hyperlink" Target="https://community.secop.gov.co/Public/Tendering/ContractNoticeManagement/Index?currentLanguage=es-CO&amp;Page=login&amp;Country=CO&amp;SkinName=CCE" TargetMode="External"/><Relationship Id="rId44" Type="http://schemas.openxmlformats.org/officeDocument/2006/relationships/hyperlink" Target="https://articulo.mercadolibre.com.co/MCO-869142685-mug-vasos-de-bambu-amigable-con-el-medio-ambiente-tazas-_JM?matt_tool=19390127&amp;utm_source=google_shopping&amp;utm_medium=organic" TargetMode="External"/><Relationship Id="rId52" Type="http://schemas.openxmlformats.org/officeDocument/2006/relationships/hyperlink" Target="https://community.secop.gov.co/Public/Tendering/ContractNoticeManagement/Index?currentLanguage=es-CO&amp;Page=login&amp;Country=CO&amp;SkinName=CCE" TargetMode="External"/><Relationship Id="rId60" Type="http://schemas.openxmlformats.org/officeDocument/2006/relationships/hyperlink" Target="https://community.secop.gov.co/Public/Tendering/ContractNoticePhases/View?PPI=CO1.PPI.41809916&amp;isFromPublicArea=True&amp;isModal=False" TargetMode="External"/><Relationship Id="rId65" Type="http://schemas.openxmlformats.org/officeDocument/2006/relationships/hyperlink" Target="https://www.bioambientar.com/producto/mini-compostera-urbana/?utm_source=Google%20Shopping&amp;utm_campaign=Productos%20BioAmbientar&amp;utm_medium=cpc&amp;utm_term=3564&amp;srsltid=AfmBOorZ82I3ARBRO3fIvJc03rk0rS-muRGoXEbPEYsBWC0UR6Q3HexflQ0" TargetMode="External"/><Relationship Id="rId4" Type="http://schemas.openxmlformats.org/officeDocument/2006/relationships/hyperlink" Target="https://www.alcaldiabogota.gov.co/sisjur/normas/Norma1.jsp?i=190718&amp;dt=S" TargetMode="External"/><Relationship Id="rId9" Type="http://schemas.openxmlformats.org/officeDocument/2006/relationships/hyperlink" Target="https://www.alcaldiabogota.gov.co/sisjur/normas/Norma1.jsp?i=190718&amp;dt=S" TargetMode="External"/><Relationship Id="rId13" Type="http://schemas.openxmlformats.org/officeDocument/2006/relationships/hyperlink" Target="https://community.secop.gov.co/Public/Tendering/ContractNoticePhases/View?PPI=CO1.PPI.41809916&amp;isFromPublicArea=True&amp;isModal=False" TargetMode="External"/><Relationship Id="rId18" Type="http://schemas.openxmlformats.org/officeDocument/2006/relationships/hyperlink" Target="https://community.secop.gov.co/Public/Tendering/ContractNoticePhases/View?PPI=CO1.PPI.41809916&amp;isFromPublicArea=True&amp;isModal=False" TargetMode="External"/><Relationship Id="rId39" Type="http://schemas.openxmlformats.org/officeDocument/2006/relationships/hyperlink" Target="https://community.secop.gov.co/Public/Tendering/ContractNoticeManagement/Index?currentLanguage=es-CO&amp;Page=login&amp;Country=CO&amp;SkinName=CCE" TargetMode="External"/><Relationship Id="rId34" Type="http://schemas.openxmlformats.org/officeDocument/2006/relationships/hyperlink" Target="https://community.secop.gov.co/Public/Tendering/ContractNoticeManagement/Index?currentLanguage=es-CO&amp;Page=login&amp;Country=CO&amp;SkinName=CCE" TargetMode="External"/><Relationship Id="rId50" Type="http://schemas.openxmlformats.org/officeDocument/2006/relationships/hyperlink" Target="https://community.secop.gov.co/Public/Tendering/ContractNoticeManagement/Index?currentLanguage=es-CO&amp;Page=login&amp;Country=CO&amp;SkinName=CCE" TargetMode="External"/><Relationship Id="rId55" Type="http://schemas.openxmlformats.org/officeDocument/2006/relationships/hyperlink" Target="https://www.bioambientar.com/producto/regalos-corporativos-sostenibles-kit-de-siembra-mi-primer-arbol/?utm_source=Google%20Shopping&amp;utm_campaign=Productos%20BioAmbientar&amp;utm_medium=cpc&amp;utm_term=2701&amp;srsltid=AfmBOopZQu5vT7NUpVEsTpP8xGxaTuOZu3X8UJAvNnxG0BIw1proNeHJui4"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4"/>
  <sheetViews>
    <sheetView showGridLines="0" topLeftCell="D85" zoomScale="50" zoomScaleNormal="50" zoomScalePageLayoutView="80" workbookViewId="0">
      <selection activeCell="E37" sqref="E37:G92"/>
    </sheetView>
  </sheetViews>
  <sheetFormatPr baseColWidth="10" defaultColWidth="11.42578125" defaultRowHeight="15" x14ac:dyDescent="0.25"/>
  <cols>
    <col min="1" max="1" width="9" style="67" customWidth="1"/>
    <col min="2" max="2" width="13.140625" style="67" customWidth="1"/>
    <col min="3" max="3" width="25" style="68" customWidth="1"/>
    <col min="4" max="4" width="46.140625" style="67" customWidth="1"/>
    <col min="5" max="5" width="71.42578125" style="69" customWidth="1"/>
    <col min="6" max="6" width="44.42578125" style="2" customWidth="1"/>
    <col min="7" max="7" width="17.140625" style="69" customWidth="1"/>
    <col min="8" max="8" width="18" style="69" customWidth="1"/>
    <col min="9" max="11" width="19" style="2" customWidth="1"/>
    <col min="12" max="12" width="46" style="2" customWidth="1"/>
    <col min="13" max="13" width="44.28515625" style="2" customWidth="1"/>
    <col min="14" max="14" width="14" style="2" customWidth="1"/>
    <col min="15" max="15" width="22.7109375" style="2" bestFit="1" customWidth="1"/>
    <col min="16" max="16" width="47.42578125" style="2" customWidth="1"/>
    <col min="17" max="17" width="29.7109375" style="2" customWidth="1"/>
    <col min="18" max="18" width="14" style="2" customWidth="1"/>
    <col min="19" max="19" width="21.42578125" style="2" customWidth="1"/>
    <col min="20" max="20" width="50.28515625" style="2" customWidth="1"/>
    <col min="21" max="21" width="50.42578125" style="2" customWidth="1"/>
    <col min="22" max="22" width="17" style="2" bestFit="1" customWidth="1"/>
    <col min="23" max="23" width="22" style="2" customWidth="1"/>
    <col min="24" max="24" width="27.140625" style="2" customWidth="1"/>
    <col min="25" max="25" width="31.42578125" style="2" customWidth="1"/>
    <col min="26" max="26" width="22.7109375" style="1" bestFit="1" customWidth="1"/>
    <col min="27" max="27" width="18.42578125" style="2" bestFit="1" customWidth="1"/>
    <col min="28" max="16384" width="11.42578125" style="2"/>
  </cols>
  <sheetData>
    <row r="1" spans="1:26" ht="56.25" customHeight="1" x14ac:dyDescent="0.25">
      <c r="A1" s="175" t="s">
        <v>0</v>
      </c>
      <c r="B1" s="176"/>
      <c r="C1" s="176"/>
      <c r="D1" s="176"/>
      <c r="E1" s="176"/>
      <c r="F1" s="176"/>
      <c r="G1" s="176"/>
      <c r="H1" s="176"/>
      <c r="I1" s="176"/>
      <c r="J1" s="176"/>
      <c r="K1" s="176"/>
      <c r="L1" s="176"/>
      <c r="M1" s="176"/>
      <c r="N1" s="176"/>
      <c r="O1" s="176"/>
      <c r="P1" s="176"/>
      <c r="Q1" s="176"/>
      <c r="R1" s="176"/>
      <c r="S1" s="176"/>
      <c r="T1" s="176"/>
      <c r="U1" s="176"/>
      <c r="V1" s="176"/>
      <c r="W1" s="176"/>
      <c r="X1" s="176"/>
      <c r="Y1" s="177"/>
    </row>
    <row r="2" spans="1:26" ht="26.25" customHeight="1" x14ac:dyDescent="0.25">
      <c r="A2" s="175" t="s">
        <v>1</v>
      </c>
      <c r="B2" s="176"/>
      <c r="C2" s="176"/>
      <c r="D2" s="176"/>
      <c r="E2" s="176"/>
      <c r="F2" s="176"/>
      <c r="G2" s="176"/>
      <c r="H2" s="176"/>
      <c r="I2" s="176"/>
      <c r="J2" s="176"/>
      <c r="K2" s="176"/>
      <c r="L2" s="176"/>
      <c r="M2" s="176"/>
      <c r="N2" s="176"/>
      <c r="O2" s="176"/>
      <c r="P2" s="176"/>
      <c r="Q2" s="176"/>
      <c r="R2" s="176"/>
      <c r="S2" s="176"/>
      <c r="T2" s="176"/>
      <c r="U2" s="176"/>
      <c r="V2" s="176"/>
      <c r="W2" s="176"/>
      <c r="X2" s="176"/>
      <c r="Y2" s="177"/>
    </row>
    <row r="3" spans="1:26" ht="119.25" customHeight="1" x14ac:dyDescent="0.25">
      <c r="A3" s="175" t="s">
        <v>2</v>
      </c>
      <c r="B3" s="176"/>
      <c r="C3" s="176"/>
      <c r="D3" s="176"/>
      <c r="E3" s="176"/>
      <c r="F3" s="176"/>
      <c r="G3" s="176"/>
      <c r="H3" s="176"/>
      <c r="I3" s="176"/>
      <c r="J3" s="176"/>
      <c r="K3" s="176"/>
      <c r="L3" s="176"/>
      <c r="M3" s="176"/>
      <c r="N3" s="176"/>
      <c r="O3" s="176"/>
      <c r="P3" s="176"/>
      <c r="Q3" s="176"/>
      <c r="R3" s="176"/>
      <c r="S3" s="176"/>
      <c r="T3" s="176"/>
      <c r="U3" s="176"/>
      <c r="V3" s="176"/>
      <c r="W3" s="176"/>
      <c r="X3" s="176"/>
      <c r="Y3" s="177"/>
    </row>
    <row r="4" spans="1:26" ht="15.75" x14ac:dyDescent="0.25">
      <c r="A4" s="148" t="s">
        <v>3</v>
      </c>
      <c r="B4" s="149"/>
      <c r="C4" s="149"/>
      <c r="D4" s="149"/>
      <c r="E4" s="149"/>
      <c r="F4" s="149"/>
      <c r="G4" s="150"/>
      <c r="H4" s="157" t="s">
        <v>4</v>
      </c>
      <c r="I4" s="158"/>
      <c r="J4" s="158"/>
      <c r="K4" s="158"/>
      <c r="L4" s="158"/>
      <c r="M4" s="158"/>
      <c r="N4" s="158"/>
      <c r="O4" s="158"/>
      <c r="P4" s="158"/>
      <c r="Q4" s="158"/>
      <c r="R4" s="158"/>
      <c r="S4" s="158"/>
      <c r="T4" s="3"/>
      <c r="U4" s="3"/>
      <c r="V4" s="157" t="s">
        <v>5</v>
      </c>
      <c r="W4" s="158"/>
      <c r="X4" s="158"/>
      <c r="Y4" s="159"/>
      <c r="Z4" s="4"/>
    </row>
    <row r="5" spans="1:26" s="7" customFormat="1" ht="27.6" customHeight="1" x14ac:dyDescent="0.25">
      <c r="A5" s="141" t="s">
        <v>6</v>
      </c>
      <c r="B5" s="141" t="s">
        <v>7</v>
      </c>
      <c r="C5" s="141" t="s">
        <v>8</v>
      </c>
      <c r="D5" s="141" t="s">
        <v>9</v>
      </c>
      <c r="E5" s="141" t="s">
        <v>10</v>
      </c>
      <c r="F5" s="5"/>
      <c r="G5" s="141" t="s">
        <v>11</v>
      </c>
      <c r="H5" s="148" t="s">
        <v>12</v>
      </c>
      <c r="I5" s="149"/>
      <c r="J5" s="149"/>
      <c r="K5" s="149"/>
      <c r="L5" s="149"/>
      <c r="M5" s="150"/>
      <c r="N5" s="148" t="s">
        <v>13</v>
      </c>
      <c r="O5" s="149"/>
      <c r="P5" s="149"/>
      <c r="Q5" s="150"/>
      <c r="R5" s="151" t="s">
        <v>14</v>
      </c>
      <c r="S5" s="152"/>
      <c r="T5" s="152"/>
      <c r="U5" s="153"/>
      <c r="V5" s="141" t="s">
        <v>15</v>
      </c>
      <c r="W5" s="141" t="s">
        <v>16</v>
      </c>
      <c r="X5" s="141" t="s">
        <v>17</v>
      </c>
      <c r="Y5" s="141" t="s">
        <v>18</v>
      </c>
      <c r="Z5" s="6"/>
    </row>
    <row r="6" spans="1:26" s="11" customFormat="1" ht="85.5" customHeight="1" x14ac:dyDescent="0.25">
      <c r="A6" s="142"/>
      <c r="B6" s="142"/>
      <c r="C6" s="142"/>
      <c r="D6" s="142"/>
      <c r="E6" s="142"/>
      <c r="F6" s="8" t="s">
        <v>19</v>
      </c>
      <c r="G6" s="142"/>
      <c r="H6" s="9" t="s">
        <v>20</v>
      </c>
      <c r="I6" s="9" t="s">
        <v>21</v>
      </c>
      <c r="J6" s="9" t="s">
        <v>22</v>
      </c>
      <c r="K6" s="9" t="s">
        <v>23</v>
      </c>
      <c r="L6" s="9" t="s">
        <v>24</v>
      </c>
      <c r="M6" s="9" t="s">
        <v>25</v>
      </c>
      <c r="N6" s="9" t="s">
        <v>26</v>
      </c>
      <c r="O6" s="9" t="s">
        <v>27</v>
      </c>
      <c r="P6" s="9" t="s">
        <v>24</v>
      </c>
      <c r="Q6" s="9" t="s">
        <v>25</v>
      </c>
      <c r="R6" s="9" t="s">
        <v>26</v>
      </c>
      <c r="S6" s="9" t="s">
        <v>27</v>
      </c>
      <c r="T6" s="9" t="s">
        <v>24</v>
      </c>
      <c r="U6" s="9" t="s">
        <v>25</v>
      </c>
      <c r="V6" s="142"/>
      <c r="W6" s="142"/>
      <c r="X6" s="142"/>
      <c r="Y6" s="142"/>
      <c r="Z6" s="10"/>
    </row>
    <row r="7" spans="1:26" s="7" customFormat="1" ht="45" customHeight="1" x14ac:dyDescent="0.25">
      <c r="A7" s="160" t="s">
        <v>28</v>
      </c>
      <c r="B7" s="161"/>
      <c r="C7" s="161"/>
      <c r="D7" s="161"/>
      <c r="E7" s="161"/>
      <c r="F7" s="161"/>
      <c r="G7" s="161"/>
      <c r="H7" s="161"/>
      <c r="I7" s="161"/>
      <c r="J7" s="161"/>
      <c r="K7" s="161"/>
      <c r="L7" s="161"/>
      <c r="M7" s="161"/>
      <c r="N7" s="161"/>
      <c r="O7" s="161"/>
      <c r="P7" s="161"/>
      <c r="Q7" s="161"/>
      <c r="R7" s="161"/>
      <c r="S7" s="161"/>
      <c r="T7" s="161"/>
      <c r="U7" s="161"/>
      <c r="V7" s="161"/>
      <c r="W7" s="161"/>
      <c r="X7" s="161"/>
      <c r="Y7" s="162"/>
      <c r="Z7" s="12"/>
    </row>
    <row r="8" spans="1:26" s="25" customFormat="1" ht="153" customHeight="1" x14ac:dyDescent="0.3">
      <c r="A8" s="13">
        <v>1</v>
      </c>
      <c r="B8" s="14">
        <v>80111600</v>
      </c>
      <c r="C8" s="15" t="s">
        <v>29</v>
      </c>
      <c r="D8" s="15" t="s">
        <v>30</v>
      </c>
      <c r="E8" s="16" t="s">
        <v>31</v>
      </c>
      <c r="F8" s="17" t="s">
        <v>32</v>
      </c>
      <c r="G8" s="15">
        <v>3</v>
      </c>
      <c r="H8" s="18" t="s">
        <v>30</v>
      </c>
      <c r="I8" s="18" t="s">
        <v>30</v>
      </c>
      <c r="J8" s="18" t="s">
        <v>30</v>
      </c>
      <c r="K8" s="49">
        <v>5860000</v>
      </c>
      <c r="L8" s="37" t="s">
        <v>33</v>
      </c>
      <c r="M8" s="20" t="s">
        <v>34</v>
      </c>
      <c r="N8" s="18" t="s">
        <v>30</v>
      </c>
      <c r="O8" s="18" t="s">
        <v>30</v>
      </c>
      <c r="P8" s="18" t="s">
        <v>30</v>
      </c>
      <c r="Q8" s="18" t="s">
        <v>30</v>
      </c>
      <c r="R8" s="18" t="s">
        <v>30</v>
      </c>
      <c r="S8" s="18" t="s">
        <v>30</v>
      </c>
      <c r="T8" s="18" t="s">
        <v>30</v>
      </c>
      <c r="U8" s="18" t="s">
        <v>30</v>
      </c>
      <c r="V8" s="21">
        <f>AVERAGE(K8)</f>
        <v>5860000</v>
      </c>
      <c r="W8" s="21">
        <f>_xlfn.STDEV.P(K8)</f>
        <v>0</v>
      </c>
      <c r="X8" s="22">
        <f t="shared" ref="X8:X15" si="0">W8/V8</f>
        <v>0</v>
      </c>
      <c r="Y8" s="23">
        <f t="shared" ref="Y8:Y15" si="1">V8*G8</f>
        <v>17580000</v>
      </c>
      <c r="Z8" s="24"/>
    </row>
    <row r="9" spans="1:26" s="25" customFormat="1" ht="112.5" customHeight="1" x14ac:dyDescent="0.3">
      <c r="A9" s="13">
        <v>2</v>
      </c>
      <c r="B9" s="13">
        <v>80111600</v>
      </c>
      <c r="C9" s="15" t="s">
        <v>35</v>
      </c>
      <c r="D9" s="13" t="s">
        <v>30</v>
      </c>
      <c r="E9" s="26" t="s">
        <v>36</v>
      </c>
      <c r="F9" s="17" t="s">
        <v>32</v>
      </c>
      <c r="G9" s="15">
        <v>2</v>
      </c>
      <c r="H9" s="18" t="s">
        <v>30</v>
      </c>
      <c r="I9" s="18" t="s">
        <v>30</v>
      </c>
      <c r="J9" s="18" t="s">
        <v>30</v>
      </c>
      <c r="K9" s="49">
        <v>3095000</v>
      </c>
      <c r="L9" s="37" t="s">
        <v>33</v>
      </c>
      <c r="M9" s="20" t="s">
        <v>34</v>
      </c>
      <c r="N9" s="18" t="s">
        <v>30</v>
      </c>
      <c r="O9" s="18" t="s">
        <v>30</v>
      </c>
      <c r="P9" s="18" t="s">
        <v>30</v>
      </c>
      <c r="Q9" s="18" t="s">
        <v>30</v>
      </c>
      <c r="R9" s="18" t="s">
        <v>30</v>
      </c>
      <c r="S9" s="18" t="s">
        <v>30</v>
      </c>
      <c r="T9" s="18" t="s">
        <v>30</v>
      </c>
      <c r="U9" s="18" t="s">
        <v>30</v>
      </c>
      <c r="V9" s="21">
        <f>AVERAGE(K9)</f>
        <v>3095000</v>
      </c>
      <c r="W9" s="21">
        <f>_xlfn.STDEV.P(K9)</f>
        <v>0</v>
      </c>
      <c r="X9" s="27">
        <f t="shared" si="0"/>
        <v>0</v>
      </c>
      <c r="Y9" s="23">
        <f t="shared" si="1"/>
        <v>6190000</v>
      </c>
      <c r="Z9" s="24"/>
    </row>
    <row r="10" spans="1:26" s="25" customFormat="1" ht="99" customHeight="1" x14ac:dyDescent="0.3">
      <c r="A10" s="28">
        <v>3</v>
      </c>
      <c r="B10" s="28">
        <v>53121603</v>
      </c>
      <c r="C10" s="29" t="s">
        <v>37</v>
      </c>
      <c r="D10" s="30" t="s">
        <v>30</v>
      </c>
      <c r="E10" s="26" t="s">
        <v>38</v>
      </c>
      <c r="F10" s="31" t="s">
        <v>39</v>
      </c>
      <c r="G10" s="15">
        <v>30</v>
      </c>
      <c r="H10" s="18">
        <v>93000</v>
      </c>
      <c r="I10" s="18">
        <f>H10*1.19</f>
        <v>110670</v>
      </c>
      <c r="J10" s="32">
        <f t="shared" ref="J10:J15" si="2">K10/1.19</f>
        <v>97743</v>
      </c>
      <c r="K10" s="32">
        <f>I10*(1+5.1%)</f>
        <v>116314.17</v>
      </c>
      <c r="L10" s="33" t="s">
        <v>40</v>
      </c>
      <c r="M10" s="34" t="s">
        <v>41</v>
      </c>
      <c r="N10" s="35" t="s">
        <v>30</v>
      </c>
      <c r="O10" s="35" t="s">
        <v>30</v>
      </c>
      <c r="P10" s="35" t="s">
        <v>30</v>
      </c>
      <c r="Q10" s="35" t="s">
        <v>30</v>
      </c>
      <c r="R10" s="35" t="s">
        <v>30</v>
      </c>
      <c r="S10" s="35" t="s">
        <v>30</v>
      </c>
      <c r="T10" s="35" t="s">
        <v>30</v>
      </c>
      <c r="U10" s="35" t="s">
        <v>30</v>
      </c>
      <c r="V10" s="21">
        <f>AVERAGE(K10)</f>
        <v>116314.17</v>
      </c>
      <c r="W10" s="21">
        <f>_xlfn.STDEV.P(K10)</f>
        <v>0</v>
      </c>
      <c r="X10" s="27">
        <f t="shared" si="0"/>
        <v>0</v>
      </c>
      <c r="Y10" s="23">
        <f t="shared" si="1"/>
        <v>3489425.1</v>
      </c>
      <c r="Z10" s="24"/>
    </row>
    <row r="11" spans="1:26" s="25" customFormat="1" ht="163.5" customHeight="1" x14ac:dyDescent="0.3">
      <c r="A11" s="28">
        <v>5</v>
      </c>
      <c r="B11" s="28">
        <v>46182504</v>
      </c>
      <c r="C11" s="29" t="s">
        <v>42</v>
      </c>
      <c r="D11" s="30" t="s">
        <v>30</v>
      </c>
      <c r="E11" s="26" t="s">
        <v>43</v>
      </c>
      <c r="F11" s="31" t="s">
        <v>39</v>
      </c>
      <c r="G11" s="36">
        <v>30</v>
      </c>
      <c r="H11" s="37">
        <f>I11/1.19</f>
        <v>29121.008403361346</v>
      </c>
      <c r="I11" s="32">
        <v>34654</v>
      </c>
      <c r="J11" s="32">
        <f t="shared" si="2"/>
        <v>30606.179831932775</v>
      </c>
      <c r="K11" s="32">
        <f>I11*(1+5.1%)</f>
        <v>36421.353999999999</v>
      </c>
      <c r="L11" s="38" t="s">
        <v>44</v>
      </c>
      <c r="M11" s="39" t="s">
        <v>45</v>
      </c>
      <c r="N11" s="35" t="s">
        <v>30</v>
      </c>
      <c r="O11" s="35" t="s">
        <v>30</v>
      </c>
      <c r="P11" s="35" t="s">
        <v>30</v>
      </c>
      <c r="Q11" s="35" t="s">
        <v>30</v>
      </c>
      <c r="R11" s="35" t="s">
        <v>30</v>
      </c>
      <c r="S11" s="35" t="s">
        <v>30</v>
      </c>
      <c r="T11" s="35" t="s">
        <v>30</v>
      </c>
      <c r="U11" s="35" t="s">
        <v>30</v>
      </c>
      <c r="V11" s="40">
        <f>AVERAGE(K11)</f>
        <v>36421.353999999999</v>
      </c>
      <c r="W11" s="40">
        <f>_xlfn.STDEV.P(K11)</f>
        <v>0</v>
      </c>
      <c r="X11" s="41">
        <f t="shared" si="0"/>
        <v>0</v>
      </c>
      <c r="Y11" s="42">
        <f t="shared" si="1"/>
        <v>1092640.6199999999</v>
      </c>
      <c r="Z11" s="24"/>
    </row>
    <row r="12" spans="1:26" s="25" customFormat="1" ht="112.5" customHeight="1" x14ac:dyDescent="0.3">
      <c r="A12" s="28">
        <v>7</v>
      </c>
      <c r="B12" s="28">
        <v>53131626</v>
      </c>
      <c r="C12" s="29" t="s">
        <v>49</v>
      </c>
      <c r="D12" s="30" t="s">
        <v>30</v>
      </c>
      <c r="E12" s="26" t="s">
        <v>50</v>
      </c>
      <c r="F12" s="31" t="s">
        <v>39</v>
      </c>
      <c r="G12" s="36">
        <v>30</v>
      </c>
      <c r="H12" s="18" t="s">
        <v>30</v>
      </c>
      <c r="I12" s="18" t="s">
        <v>30</v>
      </c>
      <c r="J12" s="46">
        <f t="shared" si="2"/>
        <v>5840.3361344537816</v>
      </c>
      <c r="K12" s="32">
        <v>6950</v>
      </c>
      <c r="L12" s="33"/>
      <c r="M12" s="34" t="s">
        <v>51</v>
      </c>
      <c r="N12" s="18">
        <f>O12/1.19</f>
        <v>5378.1512605042017</v>
      </c>
      <c r="O12" s="18">
        <v>6400</v>
      </c>
      <c r="P12" s="18"/>
      <c r="Q12" s="18" t="s">
        <v>52</v>
      </c>
      <c r="R12" s="18">
        <f>S12/1.19</f>
        <v>5630.2521008403364</v>
      </c>
      <c r="S12" s="18">
        <v>6700</v>
      </c>
      <c r="T12" s="18"/>
      <c r="U12" s="18" t="s">
        <v>53</v>
      </c>
      <c r="V12" s="40">
        <f>AVERAGE(K12,O12,S12)</f>
        <v>6683.333333333333</v>
      </c>
      <c r="W12" s="40">
        <f>_xlfn.STDEV.P(K12,O12,S12)</f>
        <v>224.84562605386736</v>
      </c>
      <c r="X12" s="41">
        <f t="shared" si="0"/>
        <v>3.3642737065416567E-2</v>
      </c>
      <c r="Y12" s="42">
        <f t="shared" si="1"/>
        <v>200500</v>
      </c>
      <c r="Z12" s="24"/>
    </row>
    <row r="13" spans="1:26" s="25" customFormat="1" ht="112.5" customHeight="1" x14ac:dyDescent="0.3">
      <c r="A13" s="28">
        <v>8</v>
      </c>
      <c r="B13" s="28">
        <v>53102504</v>
      </c>
      <c r="C13" s="29" t="s">
        <v>54</v>
      </c>
      <c r="D13" s="30" t="s">
        <v>30</v>
      </c>
      <c r="E13" s="26" t="s">
        <v>55</v>
      </c>
      <c r="F13" s="31" t="s">
        <v>39</v>
      </c>
      <c r="G13" s="36">
        <v>30</v>
      </c>
      <c r="H13" s="18">
        <v>22496</v>
      </c>
      <c r="I13" s="18">
        <v>22496</v>
      </c>
      <c r="J13" s="46">
        <f t="shared" si="2"/>
        <v>19868.315966386555</v>
      </c>
      <c r="K13" s="32">
        <f>I13*(1+5.1%)</f>
        <v>23643.295999999998</v>
      </c>
      <c r="L13" s="38" t="s">
        <v>44</v>
      </c>
      <c r="M13" s="39" t="s">
        <v>45</v>
      </c>
      <c r="N13" s="18" t="s">
        <v>30</v>
      </c>
      <c r="O13" s="18" t="s">
        <v>30</v>
      </c>
      <c r="P13" s="18" t="s">
        <v>30</v>
      </c>
      <c r="Q13" s="18" t="s">
        <v>30</v>
      </c>
      <c r="R13" s="18" t="s">
        <v>30</v>
      </c>
      <c r="S13" s="18" t="s">
        <v>30</v>
      </c>
      <c r="T13" s="18" t="s">
        <v>30</v>
      </c>
      <c r="U13" s="18" t="s">
        <v>30</v>
      </c>
      <c r="V13" s="40">
        <f>AVERAGE(K13)</f>
        <v>23643.295999999998</v>
      </c>
      <c r="W13" s="40">
        <f>_xlfn.STDEV.P(K13)</f>
        <v>0</v>
      </c>
      <c r="X13" s="41">
        <f t="shared" si="0"/>
        <v>0</v>
      </c>
      <c r="Y13" s="42">
        <f t="shared" si="1"/>
        <v>709298.88</v>
      </c>
      <c r="Z13" s="24"/>
    </row>
    <row r="14" spans="1:26" s="25" customFormat="1" ht="112.5" customHeight="1" x14ac:dyDescent="0.3">
      <c r="A14" s="28">
        <v>9</v>
      </c>
      <c r="B14" s="28">
        <v>39111610</v>
      </c>
      <c r="C14" s="29" t="s">
        <v>56</v>
      </c>
      <c r="D14" s="30" t="s">
        <v>30</v>
      </c>
      <c r="E14" s="26" t="s">
        <v>57</v>
      </c>
      <c r="F14" s="31" t="s">
        <v>39</v>
      </c>
      <c r="G14" s="36">
        <v>30</v>
      </c>
      <c r="H14" s="18" t="s">
        <v>30</v>
      </c>
      <c r="I14" s="18" t="s">
        <v>30</v>
      </c>
      <c r="J14" s="46">
        <f t="shared" si="2"/>
        <v>14201.680672268909</v>
      </c>
      <c r="K14" s="19">
        <v>16900</v>
      </c>
      <c r="L14" s="33"/>
      <c r="M14" s="34" t="s">
        <v>58</v>
      </c>
      <c r="N14" s="18">
        <f>O14/1.19</f>
        <v>18403.361344537814</v>
      </c>
      <c r="O14" s="18">
        <v>21900</v>
      </c>
      <c r="P14" s="18"/>
      <c r="Q14" s="18" t="s">
        <v>59</v>
      </c>
      <c r="R14" s="18">
        <f>S14/1.19</f>
        <v>19327.731092436974</v>
      </c>
      <c r="S14" s="18">
        <v>23000</v>
      </c>
      <c r="T14" s="18"/>
      <c r="U14" s="18" t="s">
        <v>60</v>
      </c>
      <c r="V14" s="40">
        <f>AVERAGE(K14,O14,S14)</f>
        <v>20600</v>
      </c>
      <c r="W14" s="40">
        <f>_xlfn.STDEV.P(K14,O14,S14)</f>
        <v>2654.5558322752731</v>
      </c>
      <c r="X14" s="41">
        <f t="shared" si="0"/>
        <v>0.12886193360559578</v>
      </c>
      <c r="Y14" s="42">
        <f t="shared" si="1"/>
        <v>618000</v>
      </c>
      <c r="Z14" s="24"/>
    </row>
    <row r="15" spans="1:26" s="25" customFormat="1" ht="112.5" customHeight="1" x14ac:dyDescent="0.3">
      <c r="A15" s="28">
        <v>10</v>
      </c>
      <c r="B15" s="28">
        <v>46171613</v>
      </c>
      <c r="C15" s="29" t="s">
        <v>61</v>
      </c>
      <c r="D15" s="30" t="s">
        <v>30</v>
      </c>
      <c r="E15" s="26" t="s">
        <v>62</v>
      </c>
      <c r="F15" s="31" t="s">
        <v>39</v>
      </c>
      <c r="G15" s="36">
        <v>30</v>
      </c>
      <c r="H15" s="18" t="s">
        <v>30</v>
      </c>
      <c r="I15" s="18" t="s">
        <v>30</v>
      </c>
      <c r="J15" s="18">
        <f t="shared" si="2"/>
        <v>4621.8487394957983</v>
      </c>
      <c r="K15" s="19">
        <v>5500</v>
      </c>
      <c r="L15" s="33"/>
      <c r="M15" s="34" t="s">
        <v>63</v>
      </c>
      <c r="N15" s="18"/>
      <c r="O15" s="18">
        <v>2799</v>
      </c>
      <c r="P15" s="18"/>
      <c r="Q15" s="18" t="s">
        <v>64</v>
      </c>
      <c r="R15" s="18">
        <f>S15/1.19</f>
        <v>2857.1428571428573</v>
      </c>
      <c r="S15" s="18">
        <v>3400</v>
      </c>
      <c r="T15" s="18"/>
      <c r="U15" s="18" t="s">
        <v>65</v>
      </c>
      <c r="V15" s="40">
        <f>AVERAGE(K15,O15,S15)</f>
        <v>3899.6666666666665</v>
      </c>
      <c r="W15" s="40">
        <f>_xlfn.STDEV.P(K15,O15,S15)</f>
        <v>1157.9004946693631</v>
      </c>
      <c r="X15" s="41">
        <f t="shared" si="0"/>
        <v>0.29692294076485931</v>
      </c>
      <c r="Y15" s="42">
        <f t="shared" si="1"/>
        <v>116990</v>
      </c>
      <c r="Z15" s="24"/>
    </row>
    <row r="16" spans="1:26" s="25" customFormat="1" ht="237.75" customHeight="1" x14ac:dyDescent="0.3">
      <c r="A16" s="28">
        <v>11</v>
      </c>
      <c r="B16" s="28">
        <v>55101524</v>
      </c>
      <c r="C16" s="29" t="s">
        <v>66</v>
      </c>
      <c r="D16" s="30" t="s">
        <v>30</v>
      </c>
      <c r="E16" s="26" t="s">
        <v>67</v>
      </c>
      <c r="F16" s="31" t="s">
        <v>39</v>
      </c>
      <c r="G16" s="36">
        <v>30</v>
      </c>
      <c r="H16" s="35">
        <f>I16/1.19</f>
        <v>9281.5126050420167</v>
      </c>
      <c r="I16" s="49">
        <v>11045</v>
      </c>
      <c r="J16" s="49">
        <f>K16/1.19</f>
        <v>9754.8697478991598</v>
      </c>
      <c r="K16" s="50">
        <f>I16*(1+5.1%)</f>
        <v>11608.295</v>
      </c>
      <c r="L16" s="38" t="s">
        <v>44</v>
      </c>
      <c r="M16" s="39" t="s">
        <v>45</v>
      </c>
      <c r="N16" s="35" t="s">
        <v>30</v>
      </c>
      <c r="O16" s="35" t="s">
        <v>30</v>
      </c>
      <c r="P16" s="35" t="s">
        <v>30</v>
      </c>
      <c r="Q16" s="35" t="s">
        <v>30</v>
      </c>
      <c r="R16" s="35" t="s">
        <v>30</v>
      </c>
      <c r="S16" s="35" t="s">
        <v>30</v>
      </c>
      <c r="T16" s="35" t="s">
        <v>30</v>
      </c>
      <c r="U16" s="35" t="s">
        <v>30</v>
      </c>
      <c r="V16" s="40">
        <f>AVERAGE(K16,O16,S16)</f>
        <v>11608.295</v>
      </c>
      <c r="W16" s="40">
        <f>_xlfn.STDEV.P(K16)</f>
        <v>0</v>
      </c>
      <c r="X16" s="51">
        <f>W16/V16</f>
        <v>0</v>
      </c>
      <c r="Y16" s="42">
        <f>V16*G16</f>
        <v>348248.85</v>
      </c>
      <c r="Z16" s="24"/>
    </row>
    <row r="17" spans="1:27" s="25" customFormat="1" ht="178.5" customHeight="1" x14ac:dyDescent="0.3">
      <c r="A17" s="28">
        <v>12</v>
      </c>
      <c r="B17" s="135">
        <v>55101519</v>
      </c>
      <c r="C17" s="29" t="s">
        <v>68</v>
      </c>
      <c r="D17" s="30" t="s">
        <v>30</v>
      </c>
      <c r="E17" s="26" t="s">
        <v>69</v>
      </c>
      <c r="F17" s="52" t="s">
        <v>39</v>
      </c>
      <c r="G17" s="36">
        <v>30</v>
      </c>
      <c r="H17" s="37">
        <f>I17/1.19</f>
        <v>3501.6806722689075</v>
      </c>
      <c r="I17" s="32">
        <v>4167</v>
      </c>
      <c r="J17" s="32">
        <f t="shared" ref="J17:J25" si="3">K17/1.19</f>
        <v>3680.2663865546219</v>
      </c>
      <c r="K17" s="32">
        <f>I17*(1+5.1%)</f>
        <v>4379.5169999999998</v>
      </c>
      <c r="L17" s="38" t="s">
        <v>44</v>
      </c>
      <c r="M17" s="39" t="s">
        <v>45</v>
      </c>
      <c r="N17" s="18" t="s">
        <v>30</v>
      </c>
      <c r="O17" s="32" t="s">
        <v>30</v>
      </c>
      <c r="P17" s="35" t="s">
        <v>30</v>
      </c>
      <c r="Q17" s="35" t="s">
        <v>30</v>
      </c>
      <c r="R17" s="35" t="s">
        <v>30</v>
      </c>
      <c r="S17" s="35" t="s">
        <v>30</v>
      </c>
      <c r="T17" s="35" t="s">
        <v>30</v>
      </c>
      <c r="U17" s="35" t="s">
        <v>30</v>
      </c>
      <c r="V17" s="40">
        <f>AVERAGE(K17)</f>
        <v>4379.5169999999998</v>
      </c>
      <c r="W17" s="40">
        <f>_xlfn.STDEV.P(K17)</f>
        <v>0</v>
      </c>
      <c r="X17" s="41">
        <f t="shared" ref="X17:X31" si="4">W17/V17</f>
        <v>0</v>
      </c>
      <c r="Y17" s="42">
        <f t="shared" ref="Y17:Y25" si="5">V17*G17</f>
        <v>131385.51</v>
      </c>
      <c r="Z17" s="24"/>
    </row>
    <row r="18" spans="1:27" s="25" customFormat="1" ht="210" customHeight="1" x14ac:dyDescent="0.3">
      <c r="A18" s="28">
        <v>13</v>
      </c>
      <c r="B18" s="28">
        <v>46171610</v>
      </c>
      <c r="C18" s="29" t="s">
        <v>70</v>
      </c>
      <c r="D18" s="30" t="s">
        <v>30</v>
      </c>
      <c r="E18" s="26" t="s">
        <v>71</v>
      </c>
      <c r="F18" s="31" t="s">
        <v>39</v>
      </c>
      <c r="G18" s="15">
        <v>15</v>
      </c>
      <c r="H18" s="37" t="s">
        <v>30</v>
      </c>
      <c r="I18" s="18" t="s">
        <v>30</v>
      </c>
      <c r="J18" s="32">
        <f t="shared" si="3"/>
        <v>151368.06722689077</v>
      </c>
      <c r="K18" s="32">
        <v>180128</v>
      </c>
      <c r="L18" s="33"/>
      <c r="M18" s="34" t="s">
        <v>72</v>
      </c>
      <c r="N18" s="18">
        <f t="shared" ref="N18:N25" si="6">O18/1.19</f>
        <v>127605.04201680672</v>
      </c>
      <c r="O18" s="18">
        <v>151850</v>
      </c>
      <c r="P18" s="18"/>
      <c r="Q18" s="18" t="s">
        <v>73</v>
      </c>
      <c r="R18" s="18">
        <f t="shared" ref="R18:R25" si="7">S18/1.19</f>
        <v>173773.10924369749</v>
      </c>
      <c r="S18" s="18">
        <v>206790</v>
      </c>
      <c r="T18" s="18"/>
      <c r="U18" s="18" t="s">
        <v>74</v>
      </c>
      <c r="V18" s="40">
        <f t="shared" ref="V18:V25" si="8">AVERAGE(K18,O18,S18)</f>
        <v>179589.33333333334</v>
      </c>
      <c r="W18" s="40">
        <f t="shared" ref="W18:W25" si="9">_xlfn.STDEV.P(K18,O18,S18)</f>
        <v>22432.39504724263</v>
      </c>
      <c r="X18" s="41">
        <f t="shared" si="4"/>
        <v>0.12490939540159751</v>
      </c>
      <c r="Y18" s="42">
        <f t="shared" si="5"/>
        <v>2693840</v>
      </c>
      <c r="Z18" s="24"/>
    </row>
    <row r="19" spans="1:27" s="25" customFormat="1" ht="198.75" customHeight="1" x14ac:dyDescent="0.3">
      <c r="A19" s="28">
        <v>14</v>
      </c>
      <c r="B19" s="28">
        <v>46171619</v>
      </c>
      <c r="C19" s="29" t="s">
        <v>75</v>
      </c>
      <c r="D19" s="30" t="s">
        <v>30</v>
      </c>
      <c r="E19" s="26" t="s">
        <v>76</v>
      </c>
      <c r="F19" s="31" t="s">
        <v>39</v>
      </c>
      <c r="G19" s="15">
        <v>15</v>
      </c>
      <c r="H19" s="37" t="s">
        <v>30</v>
      </c>
      <c r="I19" s="18" t="s">
        <v>30</v>
      </c>
      <c r="J19" s="32">
        <f t="shared" si="3"/>
        <v>100756.3025210084</v>
      </c>
      <c r="K19" s="32">
        <v>119900</v>
      </c>
      <c r="L19" s="33"/>
      <c r="M19" s="34" t="s">
        <v>77</v>
      </c>
      <c r="N19" s="18">
        <f t="shared" si="6"/>
        <v>125966.38655462186</v>
      </c>
      <c r="O19" s="32">
        <v>149900</v>
      </c>
      <c r="P19" s="35"/>
      <c r="Q19" s="35" t="s">
        <v>78</v>
      </c>
      <c r="R19" s="18">
        <f t="shared" si="7"/>
        <v>100840.33613445378</v>
      </c>
      <c r="S19" s="35">
        <v>120000</v>
      </c>
      <c r="T19" s="35"/>
      <c r="U19" s="35" t="s">
        <v>79</v>
      </c>
      <c r="V19" s="40">
        <f t="shared" si="8"/>
        <v>129933.33333333333</v>
      </c>
      <c r="W19" s="40">
        <f t="shared" si="9"/>
        <v>14118.624421506351</v>
      </c>
      <c r="X19" s="41">
        <f t="shared" si="4"/>
        <v>0.10866052658932543</v>
      </c>
      <c r="Y19" s="42">
        <f t="shared" si="5"/>
        <v>1949000</v>
      </c>
      <c r="Z19" s="24"/>
    </row>
    <row r="20" spans="1:27" s="25" customFormat="1" ht="225" customHeight="1" x14ac:dyDescent="0.3">
      <c r="A20" s="28">
        <v>15</v>
      </c>
      <c r="B20" s="28">
        <v>46171619</v>
      </c>
      <c r="C20" s="29" t="s">
        <v>80</v>
      </c>
      <c r="D20" s="30" t="s">
        <v>30</v>
      </c>
      <c r="E20" s="26" t="s">
        <v>81</v>
      </c>
      <c r="F20" s="31" t="s">
        <v>39</v>
      </c>
      <c r="G20" s="15">
        <v>15</v>
      </c>
      <c r="H20" s="37" t="s">
        <v>30</v>
      </c>
      <c r="I20" s="18" t="s">
        <v>30</v>
      </c>
      <c r="J20" s="32">
        <f t="shared" si="3"/>
        <v>58739.495798319331</v>
      </c>
      <c r="K20" s="32">
        <v>69900</v>
      </c>
      <c r="L20" s="33"/>
      <c r="M20" s="34" t="s">
        <v>82</v>
      </c>
      <c r="N20" s="18">
        <f t="shared" si="6"/>
        <v>35615.966386554624</v>
      </c>
      <c r="O20" s="32">
        <v>42383</v>
      </c>
      <c r="P20" s="35"/>
      <c r="Q20" s="35" t="s">
        <v>83</v>
      </c>
      <c r="R20" s="18">
        <f t="shared" si="7"/>
        <v>96839.495798319331</v>
      </c>
      <c r="S20" s="35">
        <v>115239</v>
      </c>
      <c r="T20" s="35"/>
      <c r="U20" s="35" t="s">
        <v>84</v>
      </c>
      <c r="V20" s="40">
        <f t="shared" si="8"/>
        <v>75840.666666666672</v>
      </c>
      <c r="W20" s="40">
        <f t="shared" si="9"/>
        <v>30038.506668755836</v>
      </c>
      <c r="X20" s="41">
        <f t="shared" si="4"/>
        <v>0.39607387420235185</v>
      </c>
      <c r="Y20" s="42">
        <f t="shared" si="5"/>
        <v>1137610</v>
      </c>
      <c r="Z20" s="24"/>
    </row>
    <row r="21" spans="1:27" s="25" customFormat="1" ht="144" customHeight="1" x14ac:dyDescent="0.3">
      <c r="A21" s="28">
        <v>16</v>
      </c>
      <c r="B21" s="28">
        <v>46171619</v>
      </c>
      <c r="C21" s="15" t="s">
        <v>85</v>
      </c>
      <c r="D21" s="30" t="s">
        <v>30</v>
      </c>
      <c r="E21" s="26" t="s">
        <v>86</v>
      </c>
      <c r="F21" s="31" t="s">
        <v>39</v>
      </c>
      <c r="G21" s="15">
        <v>30</v>
      </c>
      <c r="H21" s="37" t="s">
        <v>30</v>
      </c>
      <c r="I21" s="18" t="s">
        <v>30</v>
      </c>
      <c r="J21" s="32">
        <f t="shared" si="3"/>
        <v>19621.848739495799</v>
      </c>
      <c r="K21" s="32">
        <v>23350</v>
      </c>
      <c r="L21" s="33"/>
      <c r="M21" s="34" t="s">
        <v>87</v>
      </c>
      <c r="N21" s="18">
        <f t="shared" si="6"/>
        <v>21764.705882352941</v>
      </c>
      <c r="O21" s="32">
        <v>25900</v>
      </c>
      <c r="P21" s="35"/>
      <c r="Q21" s="35" t="s">
        <v>88</v>
      </c>
      <c r="R21" s="18">
        <f t="shared" si="7"/>
        <v>25126.050420168067</v>
      </c>
      <c r="S21" s="35">
        <v>29900</v>
      </c>
      <c r="T21" s="35"/>
      <c r="U21" s="35" t="s">
        <v>89</v>
      </c>
      <c r="V21" s="40">
        <f t="shared" si="8"/>
        <v>26383.333333333332</v>
      </c>
      <c r="W21" s="40">
        <f t="shared" si="9"/>
        <v>2695.778592952734</v>
      </c>
      <c r="X21" s="41">
        <f t="shared" si="4"/>
        <v>0.10217733138165765</v>
      </c>
      <c r="Y21" s="42">
        <f t="shared" si="5"/>
        <v>791500</v>
      </c>
      <c r="Z21" s="24"/>
    </row>
    <row r="22" spans="1:27" s="25" customFormat="1" ht="144" customHeight="1" x14ac:dyDescent="0.3">
      <c r="A22" s="28">
        <v>17</v>
      </c>
      <c r="B22" s="28">
        <v>46171619</v>
      </c>
      <c r="C22" s="29" t="s">
        <v>90</v>
      </c>
      <c r="D22" s="30" t="s">
        <v>30</v>
      </c>
      <c r="E22" s="26" t="s">
        <v>91</v>
      </c>
      <c r="F22" s="31" t="s">
        <v>39</v>
      </c>
      <c r="G22" s="15">
        <v>15</v>
      </c>
      <c r="H22" s="37" t="s">
        <v>30</v>
      </c>
      <c r="I22" s="18" t="s">
        <v>30</v>
      </c>
      <c r="J22" s="32">
        <f t="shared" si="3"/>
        <v>16722.689075630253</v>
      </c>
      <c r="K22" s="32">
        <v>19900</v>
      </c>
      <c r="L22" s="33"/>
      <c r="M22" s="34" t="s">
        <v>92</v>
      </c>
      <c r="N22" s="18">
        <f t="shared" si="6"/>
        <v>12605.042016806723</v>
      </c>
      <c r="O22" s="32">
        <v>15000</v>
      </c>
      <c r="P22" s="35"/>
      <c r="Q22" s="35" t="s">
        <v>93</v>
      </c>
      <c r="R22" s="18">
        <f t="shared" si="7"/>
        <v>11764.705882352942</v>
      </c>
      <c r="S22" s="35">
        <v>14000</v>
      </c>
      <c r="T22" s="35"/>
      <c r="U22" s="35" t="s">
        <v>94</v>
      </c>
      <c r="V22" s="40">
        <f t="shared" si="8"/>
        <v>16300</v>
      </c>
      <c r="W22" s="40">
        <f t="shared" si="9"/>
        <v>2578.1130050226011</v>
      </c>
      <c r="X22" s="41">
        <f t="shared" si="4"/>
        <v>0.15816644202592645</v>
      </c>
      <c r="Y22" s="42">
        <f t="shared" si="5"/>
        <v>244500</v>
      </c>
      <c r="Z22" s="24"/>
    </row>
    <row r="23" spans="1:27" s="25" customFormat="1" ht="144" customHeight="1" x14ac:dyDescent="0.3">
      <c r="A23" s="28">
        <v>18</v>
      </c>
      <c r="B23" s="28">
        <v>46171619</v>
      </c>
      <c r="C23" s="29" t="s">
        <v>95</v>
      </c>
      <c r="D23" s="30" t="s">
        <v>30</v>
      </c>
      <c r="E23" s="26" t="s">
        <v>96</v>
      </c>
      <c r="F23" s="31" t="s">
        <v>39</v>
      </c>
      <c r="G23" s="15">
        <v>15</v>
      </c>
      <c r="H23" s="37" t="s">
        <v>30</v>
      </c>
      <c r="I23" s="18" t="s">
        <v>30</v>
      </c>
      <c r="J23" s="32">
        <f t="shared" si="3"/>
        <v>36890.756302521011</v>
      </c>
      <c r="K23" s="32">
        <v>43900</v>
      </c>
      <c r="L23" s="33"/>
      <c r="M23" s="34" t="s">
        <v>97</v>
      </c>
      <c r="N23" s="18">
        <f t="shared" si="6"/>
        <v>38831.932773109249</v>
      </c>
      <c r="O23" s="32">
        <v>46210</v>
      </c>
      <c r="P23" s="35"/>
      <c r="Q23" s="35" t="s">
        <v>98</v>
      </c>
      <c r="R23" s="18">
        <f t="shared" si="7"/>
        <v>36680.672268907561</v>
      </c>
      <c r="S23" s="35">
        <v>43650</v>
      </c>
      <c r="T23" s="35"/>
      <c r="U23" s="35" t="s">
        <v>99</v>
      </c>
      <c r="V23" s="40">
        <f t="shared" si="8"/>
        <v>44586.666666666664</v>
      </c>
      <c r="W23" s="40">
        <f t="shared" si="9"/>
        <v>1152.398465038123</v>
      </c>
      <c r="X23" s="41">
        <f t="shared" si="4"/>
        <v>2.5846257439551205E-2</v>
      </c>
      <c r="Y23" s="42">
        <f t="shared" si="5"/>
        <v>668800</v>
      </c>
      <c r="Z23" s="24"/>
    </row>
    <row r="24" spans="1:27" s="25" customFormat="1" ht="144" customHeight="1" x14ac:dyDescent="0.3">
      <c r="A24" s="28">
        <v>19</v>
      </c>
      <c r="B24" s="28">
        <v>46171619</v>
      </c>
      <c r="C24" s="29" t="s">
        <v>100</v>
      </c>
      <c r="D24" s="30" t="s">
        <v>30</v>
      </c>
      <c r="E24" s="26" t="s">
        <v>101</v>
      </c>
      <c r="F24" s="31" t="s">
        <v>39</v>
      </c>
      <c r="G24" s="15">
        <v>15</v>
      </c>
      <c r="H24" s="37" t="s">
        <v>30</v>
      </c>
      <c r="I24" s="18" t="s">
        <v>30</v>
      </c>
      <c r="J24" s="32">
        <f t="shared" si="3"/>
        <v>20952.100840336134</v>
      </c>
      <c r="K24" s="32">
        <v>24933</v>
      </c>
      <c r="L24" s="33"/>
      <c r="M24" s="34" t="s">
        <v>102</v>
      </c>
      <c r="N24" s="18">
        <f t="shared" si="6"/>
        <v>13361.344537815126</v>
      </c>
      <c r="O24" s="32">
        <v>15900</v>
      </c>
      <c r="P24" s="35"/>
      <c r="Q24" s="35" t="s">
        <v>103</v>
      </c>
      <c r="R24" s="18">
        <f t="shared" si="7"/>
        <v>23400.840336134454</v>
      </c>
      <c r="S24" s="35">
        <v>27847</v>
      </c>
      <c r="T24" s="35"/>
      <c r="U24" s="35" t="s">
        <v>104</v>
      </c>
      <c r="V24" s="40">
        <f t="shared" si="8"/>
        <v>22893.333333333332</v>
      </c>
      <c r="W24" s="40">
        <f t="shared" si="9"/>
        <v>5086.117204923833</v>
      </c>
      <c r="X24" s="41">
        <f t="shared" si="4"/>
        <v>0.22216586509568287</v>
      </c>
      <c r="Y24" s="42">
        <f t="shared" si="5"/>
        <v>343400</v>
      </c>
      <c r="Z24" s="24"/>
    </row>
    <row r="25" spans="1:27" s="25" customFormat="1" ht="209.25" customHeight="1" x14ac:dyDescent="0.3">
      <c r="A25" s="28">
        <v>20</v>
      </c>
      <c r="B25" s="28">
        <v>46171619</v>
      </c>
      <c r="C25" s="29" t="s">
        <v>105</v>
      </c>
      <c r="D25" s="30" t="s">
        <v>30</v>
      </c>
      <c r="E25" s="26" t="s">
        <v>106</v>
      </c>
      <c r="F25" s="31" t="s">
        <v>107</v>
      </c>
      <c r="G25" s="15">
        <f>15*20</f>
        <v>300</v>
      </c>
      <c r="H25" s="37" t="s">
        <v>30</v>
      </c>
      <c r="I25" s="18" t="s">
        <v>30</v>
      </c>
      <c r="J25" s="32">
        <f t="shared" si="3"/>
        <v>2352.1008403361348</v>
      </c>
      <c r="K25" s="32">
        <v>2799</v>
      </c>
      <c r="L25" s="33"/>
      <c r="M25" s="34" t="s">
        <v>108</v>
      </c>
      <c r="N25" s="18">
        <f t="shared" si="6"/>
        <v>1260.5042016806724</v>
      </c>
      <c r="O25" s="32">
        <v>1500</v>
      </c>
      <c r="P25" s="35"/>
      <c r="Q25" s="35" t="s">
        <v>109</v>
      </c>
      <c r="R25" s="18">
        <f t="shared" si="7"/>
        <v>3134.453781512605</v>
      </c>
      <c r="S25" s="35">
        <v>3730</v>
      </c>
      <c r="T25" s="35"/>
      <c r="U25" s="35" t="s">
        <v>110</v>
      </c>
      <c r="V25" s="40">
        <f t="shared" si="8"/>
        <v>2676.3333333333335</v>
      </c>
      <c r="W25" s="40">
        <f t="shared" si="9"/>
        <v>914.51638707145219</v>
      </c>
      <c r="X25" s="41">
        <f t="shared" si="4"/>
        <v>0.34170496465492045</v>
      </c>
      <c r="Y25" s="42">
        <f t="shared" si="5"/>
        <v>802900</v>
      </c>
      <c r="Z25" s="24"/>
    </row>
    <row r="26" spans="1:27" s="55" customFormat="1" ht="22.5" customHeight="1" x14ac:dyDescent="0.3">
      <c r="A26" s="163">
        <v>21</v>
      </c>
      <c r="B26" s="166">
        <v>50192700</v>
      </c>
      <c r="C26" s="169" t="s">
        <v>111</v>
      </c>
      <c r="D26" s="169" t="s">
        <v>112</v>
      </c>
      <c r="E26" s="53" t="s">
        <v>113</v>
      </c>
      <c r="F26" s="30" t="s">
        <v>39</v>
      </c>
      <c r="G26" s="44">
        <v>35</v>
      </c>
      <c r="H26" s="45" t="s">
        <v>30</v>
      </c>
      <c r="I26" s="46" t="s">
        <v>30</v>
      </c>
      <c r="J26" s="46">
        <f t="shared" ref="J26:J31" si="10">K26/1.19</f>
        <v>6050.4201680672268</v>
      </c>
      <c r="K26" s="46">
        <v>7200</v>
      </c>
      <c r="L26" s="169" t="s">
        <v>114</v>
      </c>
      <c r="M26" s="172" t="s">
        <v>41</v>
      </c>
      <c r="N26" s="18" t="s">
        <v>30</v>
      </c>
      <c r="O26" s="18" t="s">
        <v>30</v>
      </c>
      <c r="P26" s="18" t="s">
        <v>30</v>
      </c>
      <c r="Q26" s="18" t="s">
        <v>30</v>
      </c>
      <c r="R26" s="18" t="s">
        <v>30</v>
      </c>
      <c r="S26" s="18" t="s">
        <v>30</v>
      </c>
      <c r="T26" s="18" t="s">
        <v>30</v>
      </c>
      <c r="U26" s="18" t="s">
        <v>30</v>
      </c>
      <c r="V26" s="18">
        <f>AVERAGE(K26)</f>
        <v>7200</v>
      </c>
      <c r="W26" s="18">
        <f t="shared" ref="W26:W31" si="11">_xlfn.STDEV.P(K26)</f>
        <v>0</v>
      </c>
      <c r="X26" s="18">
        <f t="shared" si="4"/>
        <v>0</v>
      </c>
      <c r="Y26" s="23">
        <f t="shared" ref="Y26:Y31" si="12">V26*G26</f>
        <v>252000</v>
      </c>
      <c r="Z26" s="54"/>
    </row>
    <row r="27" spans="1:27" s="55" customFormat="1" ht="22.5" customHeight="1" x14ac:dyDescent="0.3">
      <c r="A27" s="164"/>
      <c r="B27" s="167"/>
      <c r="C27" s="170"/>
      <c r="D27" s="170"/>
      <c r="E27" s="53" t="s">
        <v>115</v>
      </c>
      <c r="F27" s="30" t="s">
        <v>39</v>
      </c>
      <c r="G27" s="44">
        <v>35</v>
      </c>
      <c r="H27" s="45" t="s">
        <v>30</v>
      </c>
      <c r="I27" s="46" t="s">
        <v>30</v>
      </c>
      <c r="J27" s="46">
        <f t="shared" si="10"/>
        <v>5882.3529411764712</v>
      </c>
      <c r="K27" s="46">
        <v>7000</v>
      </c>
      <c r="L27" s="170"/>
      <c r="M27" s="173"/>
      <c r="N27" s="18" t="s">
        <v>30</v>
      </c>
      <c r="O27" s="18" t="s">
        <v>30</v>
      </c>
      <c r="P27" s="18" t="s">
        <v>30</v>
      </c>
      <c r="Q27" s="18" t="s">
        <v>30</v>
      </c>
      <c r="R27" s="18" t="s">
        <v>30</v>
      </c>
      <c r="S27" s="18" t="s">
        <v>30</v>
      </c>
      <c r="T27" s="18" t="s">
        <v>30</v>
      </c>
      <c r="U27" s="18" t="s">
        <v>30</v>
      </c>
      <c r="V27" s="18">
        <f>AVERAGE(K27)</f>
        <v>7000</v>
      </c>
      <c r="W27" s="18">
        <f t="shared" si="11"/>
        <v>0</v>
      </c>
      <c r="X27" s="18">
        <f t="shared" si="4"/>
        <v>0</v>
      </c>
      <c r="Y27" s="23">
        <f t="shared" si="12"/>
        <v>245000</v>
      </c>
      <c r="Z27" s="54"/>
    </row>
    <row r="28" spans="1:27" s="55" customFormat="1" ht="22.5" customHeight="1" x14ac:dyDescent="0.3">
      <c r="A28" s="164"/>
      <c r="B28" s="167"/>
      <c r="C28" s="170"/>
      <c r="D28" s="170"/>
      <c r="E28" s="53" t="s">
        <v>116</v>
      </c>
      <c r="F28" s="30" t="s">
        <v>39</v>
      </c>
      <c r="G28" s="44">
        <v>35</v>
      </c>
      <c r="H28" s="45" t="s">
        <v>30</v>
      </c>
      <c r="I28" s="46" t="s">
        <v>30</v>
      </c>
      <c r="J28" s="46">
        <f t="shared" si="10"/>
        <v>5630.2521008403364</v>
      </c>
      <c r="K28" s="46">
        <v>6700</v>
      </c>
      <c r="L28" s="170"/>
      <c r="M28" s="173"/>
      <c r="N28" s="18" t="s">
        <v>30</v>
      </c>
      <c r="O28" s="18" t="s">
        <v>30</v>
      </c>
      <c r="P28" s="18" t="s">
        <v>30</v>
      </c>
      <c r="Q28" s="18" t="s">
        <v>30</v>
      </c>
      <c r="R28" s="18" t="s">
        <v>30</v>
      </c>
      <c r="S28" s="18" t="s">
        <v>30</v>
      </c>
      <c r="T28" s="18" t="s">
        <v>30</v>
      </c>
      <c r="U28" s="18" t="s">
        <v>30</v>
      </c>
      <c r="V28" s="18">
        <f>AVERAGE(K28)</f>
        <v>6700</v>
      </c>
      <c r="W28" s="18">
        <f t="shared" si="11"/>
        <v>0</v>
      </c>
      <c r="X28" s="18">
        <f t="shared" si="4"/>
        <v>0</v>
      </c>
      <c r="Y28" s="23">
        <f t="shared" si="12"/>
        <v>234500</v>
      </c>
      <c r="Z28" s="54"/>
    </row>
    <row r="29" spans="1:27" s="55" customFormat="1" ht="22.5" customHeight="1" x14ac:dyDescent="0.3">
      <c r="A29" s="164"/>
      <c r="B29" s="167"/>
      <c r="C29" s="170"/>
      <c r="D29" s="170"/>
      <c r="E29" s="53" t="s">
        <v>117</v>
      </c>
      <c r="F29" s="30" t="s">
        <v>39</v>
      </c>
      <c r="G29" s="44">
        <v>35</v>
      </c>
      <c r="H29" s="45" t="s">
        <v>30</v>
      </c>
      <c r="I29" s="46" t="s">
        <v>30</v>
      </c>
      <c r="J29" s="46">
        <f t="shared" si="10"/>
        <v>5210.0840336134452</v>
      </c>
      <c r="K29" s="46">
        <v>6200</v>
      </c>
      <c r="L29" s="170"/>
      <c r="M29" s="173"/>
      <c r="N29" s="18" t="s">
        <v>30</v>
      </c>
      <c r="O29" s="18" t="s">
        <v>30</v>
      </c>
      <c r="P29" s="18" t="s">
        <v>30</v>
      </c>
      <c r="Q29" s="18" t="s">
        <v>30</v>
      </c>
      <c r="R29" s="18" t="s">
        <v>30</v>
      </c>
      <c r="S29" s="18" t="s">
        <v>30</v>
      </c>
      <c r="T29" s="18" t="s">
        <v>30</v>
      </c>
      <c r="U29" s="18" t="s">
        <v>30</v>
      </c>
      <c r="V29" s="18">
        <f>AVERAGE(K29)</f>
        <v>6200</v>
      </c>
      <c r="W29" s="18">
        <f t="shared" si="11"/>
        <v>0</v>
      </c>
      <c r="X29" s="18">
        <f t="shared" si="4"/>
        <v>0</v>
      </c>
      <c r="Y29" s="23">
        <f t="shared" si="12"/>
        <v>217000</v>
      </c>
      <c r="Z29" s="54"/>
    </row>
    <row r="30" spans="1:27" s="55" customFormat="1" ht="22.5" customHeight="1" x14ac:dyDescent="0.3">
      <c r="A30" s="165"/>
      <c r="B30" s="168"/>
      <c r="C30" s="171"/>
      <c r="D30" s="171"/>
      <c r="E30" s="53" t="s">
        <v>118</v>
      </c>
      <c r="F30" s="30" t="s">
        <v>39</v>
      </c>
      <c r="G30" s="44">
        <v>35</v>
      </c>
      <c r="H30" s="45" t="s">
        <v>30</v>
      </c>
      <c r="I30" s="46" t="s">
        <v>30</v>
      </c>
      <c r="J30" s="46">
        <f t="shared" si="10"/>
        <v>4285.7142857142862</v>
      </c>
      <c r="K30" s="46">
        <v>5100</v>
      </c>
      <c r="L30" s="171"/>
      <c r="M30" s="174"/>
      <c r="N30" s="18" t="s">
        <v>30</v>
      </c>
      <c r="O30" s="18" t="s">
        <v>30</v>
      </c>
      <c r="P30" s="18" t="s">
        <v>30</v>
      </c>
      <c r="Q30" s="18" t="s">
        <v>30</v>
      </c>
      <c r="R30" s="18" t="s">
        <v>30</v>
      </c>
      <c r="S30" s="18" t="s">
        <v>30</v>
      </c>
      <c r="T30" s="18" t="s">
        <v>30</v>
      </c>
      <c r="U30" s="18" t="s">
        <v>30</v>
      </c>
      <c r="V30" s="18">
        <f>AVERAGE(K30)</f>
        <v>5100</v>
      </c>
      <c r="W30" s="18">
        <f t="shared" si="11"/>
        <v>0</v>
      </c>
      <c r="X30" s="18">
        <f t="shared" si="4"/>
        <v>0</v>
      </c>
      <c r="Y30" s="23">
        <f t="shared" si="12"/>
        <v>178500</v>
      </c>
      <c r="Z30" s="54"/>
    </row>
    <row r="31" spans="1:27" s="55" customFormat="1" ht="138.75" customHeight="1" x14ac:dyDescent="0.3">
      <c r="A31" s="30">
        <v>22</v>
      </c>
      <c r="B31" s="56">
        <v>90101700</v>
      </c>
      <c r="C31" s="57" t="s">
        <v>119</v>
      </c>
      <c r="D31" s="30" t="s">
        <v>30</v>
      </c>
      <c r="E31" s="53" t="s">
        <v>120</v>
      </c>
      <c r="F31" s="30" t="s">
        <v>39</v>
      </c>
      <c r="G31" s="44">
        <v>4</v>
      </c>
      <c r="H31" s="45" t="s">
        <v>30</v>
      </c>
      <c r="I31" s="46" t="s">
        <v>30</v>
      </c>
      <c r="J31" s="46">
        <f t="shared" si="10"/>
        <v>39889.915966386558</v>
      </c>
      <c r="K31" s="46">
        <v>47469</v>
      </c>
      <c r="L31" s="58" t="s">
        <v>121</v>
      </c>
      <c r="M31" s="58" t="s">
        <v>41</v>
      </c>
      <c r="N31" s="45" t="s">
        <v>30</v>
      </c>
      <c r="O31" s="46" t="s">
        <v>30</v>
      </c>
      <c r="P31" s="18" t="s">
        <v>30</v>
      </c>
      <c r="Q31" s="18" t="s">
        <v>30</v>
      </c>
      <c r="R31" s="18" t="s">
        <v>30</v>
      </c>
      <c r="S31" s="18" t="s">
        <v>30</v>
      </c>
      <c r="T31" s="18" t="s">
        <v>30</v>
      </c>
      <c r="U31" s="18" t="s">
        <v>30</v>
      </c>
      <c r="V31" s="21">
        <f>AVERAGE(K31,O31,S31)</f>
        <v>47469</v>
      </c>
      <c r="W31" s="21">
        <f t="shared" si="11"/>
        <v>0</v>
      </c>
      <c r="X31" s="22">
        <f t="shared" si="4"/>
        <v>0</v>
      </c>
      <c r="Y31" s="23">
        <f t="shared" si="12"/>
        <v>189876</v>
      </c>
      <c r="Z31" s="54"/>
    </row>
    <row r="32" spans="1:27" ht="18.75" x14ac:dyDescent="0.3">
      <c r="A32" s="154" t="s">
        <v>122</v>
      </c>
      <c r="B32" s="155"/>
      <c r="C32" s="155"/>
      <c r="D32" s="155"/>
      <c r="E32" s="155"/>
      <c r="F32" s="155"/>
      <c r="G32" s="155"/>
      <c r="H32" s="155"/>
      <c r="I32" s="155"/>
      <c r="J32" s="155"/>
      <c r="K32" s="155"/>
      <c r="L32" s="155"/>
      <c r="M32" s="155"/>
      <c r="N32" s="155"/>
      <c r="O32" s="155"/>
      <c r="P32" s="155"/>
      <c r="Q32" s="155"/>
      <c r="R32" s="155"/>
      <c r="S32" s="155"/>
      <c r="T32" s="155"/>
      <c r="U32" s="155"/>
      <c r="V32" s="155"/>
      <c r="W32" s="155"/>
      <c r="X32" s="156"/>
      <c r="Y32" s="59">
        <f>SUM(Y8:Y31)</f>
        <v>40424914.960000008</v>
      </c>
      <c r="Z32" s="1">
        <v>85652000</v>
      </c>
      <c r="AA32" s="60">
        <f>Z32-Y32</f>
        <v>45227085.039999992</v>
      </c>
    </row>
    <row r="33" spans="1:26" s="62" customFormat="1" ht="15.75" x14ac:dyDescent="0.25">
      <c r="A33" s="148" t="s">
        <v>3</v>
      </c>
      <c r="B33" s="149"/>
      <c r="C33" s="149"/>
      <c r="D33" s="149"/>
      <c r="E33" s="149"/>
      <c r="F33" s="149"/>
      <c r="G33" s="150"/>
      <c r="H33" s="157" t="s">
        <v>4</v>
      </c>
      <c r="I33" s="158"/>
      <c r="J33" s="158"/>
      <c r="K33" s="158"/>
      <c r="L33" s="158"/>
      <c r="M33" s="158"/>
      <c r="N33" s="158"/>
      <c r="O33" s="158"/>
      <c r="P33" s="158"/>
      <c r="Q33" s="158"/>
      <c r="R33" s="158"/>
      <c r="S33" s="158"/>
      <c r="T33" s="3"/>
      <c r="U33" s="3"/>
      <c r="V33" s="157" t="s">
        <v>5</v>
      </c>
      <c r="W33" s="158"/>
      <c r="X33" s="158"/>
      <c r="Y33" s="159"/>
      <c r="Z33" s="61"/>
    </row>
    <row r="34" spans="1:26" s="11" customFormat="1" ht="27.6" customHeight="1" x14ac:dyDescent="0.25">
      <c r="A34" s="141" t="s">
        <v>6</v>
      </c>
      <c r="B34" s="141" t="s">
        <v>7</v>
      </c>
      <c r="C34" s="141" t="s">
        <v>8</v>
      </c>
      <c r="D34" s="141" t="s">
        <v>9</v>
      </c>
      <c r="E34" s="141" t="s">
        <v>10</v>
      </c>
      <c r="F34" s="5"/>
      <c r="G34" s="141" t="s">
        <v>11</v>
      </c>
      <c r="H34" s="148" t="s">
        <v>12</v>
      </c>
      <c r="I34" s="149"/>
      <c r="J34" s="149"/>
      <c r="K34" s="149"/>
      <c r="L34" s="149"/>
      <c r="M34" s="150"/>
      <c r="N34" s="148" t="s">
        <v>13</v>
      </c>
      <c r="O34" s="149"/>
      <c r="P34" s="149"/>
      <c r="Q34" s="150"/>
      <c r="R34" s="151" t="s">
        <v>14</v>
      </c>
      <c r="S34" s="152"/>
      <c r="T34" s="152"/>
      <c r="U34" s="153"/>
      <c r="V34" s="141" t="s">
        <v>15</v>
      </c>
      <c r="W34" s="141" t="s">
        <v>16</v>
      </c>
      <c r="X34" s="141" t="s">
        <v>17</v>
      </c>
      <c r="Y34" s="141" t="s">
        <v>18</v>
      </c>
      <c r="Z34" s="10"/>
    </row>
    <row r="35" spans="1:26" s="11" customFormat="1" ht="63" customHeight="1" x14ac:dyDescent="0.25">
      <c r="A35" s="142"/>
      <c r="B35" s="142"/>
      <c r="C35" s="142"/>
      <c r="D35" s="142"/>
      <c r="E35" s="142"/>
      <c r="F35" s="8" t="s">
        <v>19</v>
      </c>
      <c r="G35" s="142"/>
      <c r="H35" s="9" t="s">
        <v>123</v>
      </c>
      <c r="I35" s="9" t="s">
        <v>124</v>
      </c>
      <c r="J35" s="9" t="s">
        <v>22</v>
      </c>
      <c r="K35" s="9" t="s">
        <v>23</v>
      </c>
      <c r="L35" s="9" t="s">
        <v>24</v>
      </c>
      <c r="M35" s="9" t="s">
        <v>25</v>
      </c>
      <c r="N35" s="9" t="s">
        <v>26</v>
      </c>
      <c r="O35" s="9" t="s">
        <v>27</v>
      </c>
      <c r="P35" s="9" t="s">
        <v>24</v>
      </c>
      <c r="Q35" s="9" t="s">
        <v>25</v>
      </c>
      <c r="R35" s="9" t="s">
        <v>26</v>
      </c>
      <c r="S35" s="9" t="s">
        <v>27</v>
      </c>
      <c r="T35" s="9" t="s">
        <v>24</v>
      </c>
      <c r="U35" s="9" t="s">
        <v>25</v>
      </c>
      <c r="V35" s="142"/>
      <c r="W35" s="142"/>
      <c r="X35" s="142"/>
      <c r="Y35" s="142"/>
      <c r="Z35" s="10"/>
    </row>
    <row r="36" spans="1:26" ht="62.25" customHeight="1" x14ac:dyDescent="0.25">
      <c r="A36" s="143" t="s">
        <v>125</v>
      </c>
      <c r="B36" s="144"/>
      <c r="C36" s="144"/>
      <c r="D36" s="144"/>
      <c r="E36" s="144"/>
      <c r="F36" s="144"/>
      <c r="G36" s="144"/>
      <c r="H36" s="144"/>
      <c r="I36" s="144"/>
      <c r="J36" s="144"/>
      <c r="K36" s="144"/>
      <c r="L36" s="144"/>
      <c r="M36" s="144"/>
      <c r="N36" s="144"/>
      <c r="O36" s="144"/>
      <c r="P36" s="144"/>
      <c r="Q36" s="144"/>
      <c r="R36" s="144"/>
      <c r="S36" s="144"/>
      <c r="T36" s="144"/>
      <c r="U36" s="144"/>
      <c r="V36" s="144"/>
      <c r="W36" s="144"/>
      <c r="X36" s="144"/>
      <c r="Y36" s="144"/>
    </row>
    <row r="37" spans="1:26" s="55" customFormat="1" ht="144.75" customHeight="1" x14ac:dyDescent="0.3">
      <c r="A37" s="56">
        <v>1</v>
      </c>
      <c r="B37" s="30">
        <v>46181504</v>
      </c>
      <c r="C37" s="57" t="s">
        <v>126</v>
      </c>
      <c r="D37" s="30" t="s">
        <v>30</v>
      </c>
      <c r="E37" s="53" t="s">
        <v>127</v>
      </c>
      <c r="F37" s="43" t="s">
        <v>128</v>
      </c>
      <c r="G37" s="44">
        <v>1</v>
      </c>
      <c r="H37" s="45">
        <f>I37/1.19</f>
        <v>8900</v>
      </c>
      <c r="I37" s="46">
        <v>10591</v>
      </c>
      <c r="J37" s="46">
        <f t="shared" ref="J37:J92" si="13">K37/1.19</f>
        <v>10462.18487394958</v>
      </c>
      <c r="K37" s="46">
        <v>12450</v>
      </c>
      <c r="L37" s="45" t="s">
        <v>47</v>
      </c>
      <c r="M37" s="47" t="s">
        <v>48</v>
      </c>
      <c r="N37" s="18" t="s">
        <v>30</v>
      </c>
      <c r="O37" s="18" t="s">
        <v>30</v>
      </c>
      <c r="P37" s="18" t="s">
        <v>30</v>
      </c>
      <c r="Q37" s="18" t="s">
        <v>30</v>
      </c>
      <c r="R37" s="18" t="s">
        <v>30</v>
      </c>
      <c r="S37" s="18" t="s">
        <v>30</v>
      </c>
      <c r="T37" s="18" t="s">
        <v>30</v>
      </c>
      <c r="U37" s="18" t="s">
        <v>30</v>
      </c>
      <c r="V37" s="21">
        <v>12450</v>
      </c>
      <c r="W37" s="21">
        <f>_xlfn.STDEV.P(K37)</f>
        <v>0</v>
      </c>
      <c r="X37" s="22">
        <f>W37/V37</f>
        <v>0</v>
      </c>
      <c r="Y37" s="23">
        <f>V37*G37</f>
        <v>12450</v>
      </c>
      <c r="Z37" s="54"/>
    </row>
    <row r="38" spans="1:26" s="55" customFormat="1" ht="144.75" customHeight="1" x14ac:dyDescent="0.3">
      <c r="A38" s="56">
        <v>2</v>
      </c>
      <c r="B38" s="30">
        <v>46182504</v>
      </c>
      <c r="C38" s="57" t="s">
        <v>129</v>
      </c>
      <c r="D38" s="30" t="s">
        <v>30</v>
      </c>
      <c r="E38" s="26" t="s">
        <v>43</v>
      </c>
      <c r="F38" s="43" t="s">
        <v>39</v>
      </c>
      <c r="G38" s="44">
        <v>1</v>
      </c>
      <c r="H38" s="45">
        <f>I38/1.19</f>
        <v>29121.008403361346</v>
      </c>
      <c r="I38" s="46">
        <v>34654</v>
      </c>
      <c r="J38" s="46">
        <f t="shared" si="13"/>
        <v>30606.179831932775</v>
      </c>
      <c r="K38" s="46">
        <f>I38*(1+5.1%)</f>
        <v>36421.353999999999</v>
      </c>
      <c r="L38" s="57" t="s">
        <v>44</v>
      </c>
      <c r="M38" s="63" t="s">
        <v>45</v>
      </c>
      <c r="N38" s="18" t="s">
        <v>30</v>
      </c>
      <c r="O38" s="18" t="s">
        <v>30</v>
      </c>
      <c r="P38" s="18" t="s">
        <v>30</v>
      </c>
      <c r="Q38" s="18" t="s">
        <v>30</v>
      </c>
      <c r="R38" s="18" t="s">
        <v>30</v>
      </c>
      <c r="S38" s="18" t="s">
        <v>30</v>
      </c>
      <c r="T38" s="18" t="s">
        <v>30</v>
      </c>
      <c r="U38" s="18" t="s">
        <v>30</v>
      </c>
      <c r="V38" s="21">
        <v>36421.353999999999</v>
      </c>
      <c r="W38" s="21">
        <f t="shared" ref="W38:W92" si="14">_xlfn.STDEV.P(K38)</f>
        <v>0</v>
      </c>
      <c r="X38" s="22">
        <f t="shared" ref="X38:X92" si="15">W38/V38</f>
        <v>0</v>
      </c>
      <c r="Y38" s="23">
        <f t="shared" ref="Y38:Y92" si="16">V38*G38</f>
        <v>36421.353999999999</v>
      </c>
      <c r="Z38" s="54"/>
    </row>
    <row r="39" spans="1:26" s="55" customFormat="1" ht="144.75" customHeight="1" x14ac:dyDescent="0.3">
      <c r="A39" s="56">
        <v>3</v>
      </c>
      <c r="B39" s="30">
        <v>46182010</v>
      </c>
      <c r="C39" s="57" t="s">
        <v>46</v>
      </c>
      <c r="D39" s="30" t="s">
        <v>30</v>
      </c>
      <c r="E39" s="53" t="s">
        <v>130</v>
      </c>
      <c r="F39" s="43" t="s">
        <v>39</v>
      </c>
      <c r="G39" s="44">
        <v>1</v>
      </c>
      <c r="H39" s="45">
        <f>I39/1.19</f>
        <v>282.35294117647061</v>
      </c>
      <c r="I39" s="46">
        <v>336</v>
      </c>
      <c r="J39" s="46">
        <f t="shared" si="13"/>
        <v>331.93277310924373</v>
      </c>
      <c r="K39" s="46">
        <v>395</v>
      </c>
      <c r="L39" s="45" t="s">
        <v>47</v>
      </c>
      <c r="M39" s="47" t="s">
        <v>48</v>
      </c>
      <c r="N39" s="18" t="s">
        <v>30</v>
      </c>
      <c r="O39" s="18" t="s">
        <v>30</v>
      </c>
      <c r="P39" s="18" t="s">
        <v>30</v>
      </c>
      <c r="Q39" s="18" t="s">
        <v>30</v>
      </c>
      <c r="R39" s="18" t="s">
        <v>30</v>
      </c>
      <c r="S39" s="18" t="s">
        <v>30</v>
      </c>
      <c r="T39" s="18" t="s">
        <v>30</v>
      </c>
      <c r="U39" s="18" t="s">
        <v>30</v>
      </c>
      <c r="V39" s="21">
        <v>395</v>
      </c>
      <c r="W39" s="21">
        <f t="shared" si="14"/>
        <v>0</v>
      </c>
      <c r="X39" s="22">
        <f t="shared" si="15"/>
        <v>0</v>
      </c>
      <c r="Y39" s="23">
        <f t="shared" si="16"/>
        <v>395</v>
      </c>
      <c r="Z39" s="54"/>
    </row>
    <row r="40" spans="1:26" s="55" customFormat="1" ht="72.75" customHeight="1" x14ac:dyDescent="0.3">
      <c r="A40" s="56">
        <v>4</v>
      </c>
      <c r="B40" s="30">
        <v>46181804</v>
      </c>
      <c r="C40" s="57" t="s">
        <v>131</v>
      </c>
      <c r="D40" s="30" t="s">
        <v>30</v>
      </c>
      <c r="E40" s="53" t="s">
        <v>30</v>
      </c>
      <c r="F40" s="43" t="s">
        <v>39</v>
      </c>
      <c r="G40" s="44">
        <v>1</v>
      </c>
      <c r="H40" s="45">
        <f>I40/1.19</f>
        <v>6500</v>
      </c>
      <c r="I40" s="46">
        <v>7735</v>
      </c>
      <c r="J40" s="46">
        <f t="shared" si="13"/>
        <v>7605.042016806723</v>
      </c>
      <c r="K40" s="46">
        <v>9050</v>
      </c>
      <c r="L40" s="45" t="s">
        <v>47</v>
      </c>
      <c r="M40" s="47" t="s">
        <v>48</v>
      </c>
      <c r="N40" s="18" t="s">
        <v>30</v>
      </c>
      <c r="O40" s="18" t="s">
        <v>30</v>
      </c>
      <c r="P40" s="18" t="s">
        <v>30</v>
      </c>
      <c r="Q40" s="18" t="s">
        <v>30</v>
      </c>
      <c r="R40" s="18" t="s">
        <v>30</v>
      </c>
      <c r="S40" s="18" t="s">
        <v>30</v>
      </c>
      <c r="T40" s="18" t="s">
        <v>30</v>
      </c>
      <c r="U40" s="18" t="s">
        <v>30</v>
      </c>
      <c r="V40" s="21">
        <v>9050</v>
      </c>
      <c r="W40" s="21">
        <f t="shared" si="14"/>
        <v>0</v>
      </c>
      <c r="X40" s="22">
        <f t="shared" si="15"/>
        <v>0</v>
      </c>
      <c r="Y40" s="23">
        <f t="shared" si="16"/>
        <v>9050</v>
      </c>
      <c r="Z40" s="54"/>
    </row>
    <row r="41" spans="1:26" s="55" customFormat="1" ht="37.5" x14ac:dyDescent="0.3">
      <c r="A41" s="56">
        <v>5</v>
      </c>
      <c r="B41" s="30">
        <v>27112000</v>
      </c>
      <c r="C41" s="57" t="s">
        <v>132</v>
      </c>
      <c r="D41" s="30" t="s">
        <v>30</v>
      </c>
      <c r="E41" s="53" t="s">
        <v>133</v>
      </c>
      <c r="F41" s="43" t="s">
        <v>39</v>
      </c>
      <c r="G41" s="44">
        <v>1</v>
      </c>
      <c r="H41" s="45">
        <f>I41/1.19</f>
        <v>48500</v>
      </c>
      <c r="I41" s="46">
        <v>57715</v>
      </c>
      <c r="J41" s="46">
        <f t="shared" si="13"/>
        <v>57310.924369747903</v>
      </c>
      <c r="K41" s="46">
        <v>68200</v>
      </c>
      <c r="L41" s="45" t="s">
        <v>47</v>
      </c>
      <c r="M41" s="47" t="s">
        <v>48</v>
      </c>
      <c r="N41" s="18" t="s">
        <v>30</v>
      </c>
      <c r="O41" s="18" t="s">
        <v>30</v>
      </c>
      <c r="P41" s="18" t="s">
        <v>30</v>
      </c>
      <c r="Q41" s="18" t="s">
        <v>30</v>
      </c>
      <c r="R41" s="18" t="s">
        <v>30</v>
      </c>
      <c r="S41" s="18" t="s">
        <v>30</v>
      </c>
      <c r="T41" s="18" t="s">
        <v>30</v>
      </c>
      <c r="U41" s="18" t="s">
        <v>30</v>
      </c>
      <c r="V41" s="21">
        <v>68200</v>
      </c>
      <c r="W41" s="21">
        <f t="shared" si="14"/>
        <v>0</v>
      </c>
      <c r="X41" s="22">
        <f t="shared" si="15"/>
        <v>0</v>
      </c>
      <c r="Y41" s="23">
        <f t="shared" si="16"/>
        <v>68200</v>
      </c>
      <c r="Z41" s="54"/>
    </row>
    <row r="42" spans="1:26" s="55" customFormat="1" ht="144.75" customHeight="1" x14ac:dyDescent="0.3">
      <c r="A42" s="56">
        <v>6</v>
      </c>
      <c r="B42" s="30">
        <v>27112002</v>
      </c>
      <c r="C42" s="57" t="s">
        <v>134</v>
      </c>
      <c r="D42" s="30" t="s">
        <v>30</v>
      </c>
      <c r="E42" s="53" t="s">
        <v>135</v>
      </c>
      <c r="F42" s="43" t="s">
        <v>39</v>
      </c>
      <c r="G42" s="44">
        <v>1</v>
      </c>
      <c r="H42" s="45" t="s">
        <v>30</v>
      </c>
      <c r="I42" s="46" t="s">
        <v>30</v>
      </c>
      <c r="J42" s="46">
        <f t="shared" si="13"/>
        <v>80000</v>
      </c>
      <c r="K42" s="46">
        <v>95200</v>
      </c>
      <c r="L42" s="45" t="s">
        <v>136</v>
      </c>
      <c r="M42" s="58" t="s">
        <v>41</v>
      </c>
      <c r="N42" s="18" t="s">
        <v>30</v>
      </c>
      <c r="O42" s="18" t="s">
        <v>30</v>
      </c>
      <c r="P42" s="18" t="s">
        <v>30</v>
      </c>
      <c r="Q42" s="18" t="s">
        <v>30</v>
      </c>
      <c r="R42" s="18" t="s">
        <v>30</v>
      </c>
      <c r="S42" s="18" t="s">
        <v>30</v>
      </c>
      <c r="T42" s="18" t="s">
        <v>30</v>
      </c>
      <c r="U42" s="18" t="s">
        <v>30</v>
      </c>
      <c r="V42" s="21">
        <v>95200</v>
      </c>
      <c r="W42" s="21">
        <f t="shared" si="14"/>
        <v>0</v>
      </c>
      <c r="X42" s="22">
        <f t="shared" si="15"/>
        <v>0</v>
      </c>
      <c r="Y42" s="23">
        <f t="shared" si="16"/>
        <v>95200</v>
      </c>
      <c r="Z42" s="54"/>
    </row>
    <row r="43" spans="1:26" s="55" customFormat="1" ht="120" customHeight="1" x14ac:dyDescent="0.3">
      <c r="A43" s="43">
        <v>7</v>
      </c>
      <c r="B43" s="30">
        <v>27112003</v>
      </c>
      <c r="C43" s="57" t="s">
        <v>137</v>
      </c>
      <c r="D43" s="30" t="s">
        <v>30</v>
      </c>
      <c r="E43" s="53" t="s">
        <v>138</v>
      </c>
      <c r="F43" s="43" t="s">
        <v>39</v>
      </c>
      <c r="G43" s="44">
        <v>1</v>
      </c>
      <c r="H43" s="45" t="s">
        <v>30</v>
      </c>
      <c r="I43" s="46" t="s">
        <v>30</v>
      </c>
      <c r="J43" s="46">
        <f t="shared" si="13"/>
        <v>46331.092436974795</v>
      </c>
      <c r="K43" s="46">
        <v>55134</v>
      </c>
      <c r="L43" s="45" t="s">
        <v>136</v>
      </c>
      <c r="M43" s="58" t="s">
        <v>41</v>
      </c>
      <c r="N43" s="18" t="s">
        <v>30</v>
      </c>
      <c r="O43" s="18" t="s">
        <v>30</v>
      </c>
      <c r="P43" s="18" t="s">
        <v>30</v>
      </c>
      <c r="Q43" s="18" t="s">
        <v>30</v>
      </c>
      <c r="R43" s="18" t="s">
        <v>30</v>
      </c>
      <c r="S43" s="18" t="s">
        <v>30</v>
      </c>
      <c r="T43" s="18" t="s">
        <v>30</v>
      </c>
      <c r="U43" s="18" t="s">
        <v>30</v>
      </c>
      <c r="V43" s="21">
        <v>55134</v>
      </c>
      <c r="W43" s="21">
        <f t="shared" si="14"/>
        <v>0</v>
      </c>
      <c r="X43" s="22">
        <f t="shared" si="15"/>
        <v>0</v>
      </c>
      <c r="Y43" s="23">
        <f t="shared" si="16"/>
        <v>55134</v>
      </c>
      <c r="Z43" s="54"/>
    </row>
    <row r="44" spans="1:26" s="55" customFormat="1" ht="120" customHeight="1" x14ac:dyDescent="0.3">
      <c r="A44" s="43">
        <v>8</v>
      </c>
      <c r="B44" s="30">
        <v>27112004</v>
      </c>
      <c r="C44" s="57" t="s">
        <v>139</v>
      </c>
      <c r="D44" s="30" t="s">
        <v>30</v>
      </c>
      <c r="E44" s="53" t="s">
        <v>140</v>
      </c>
      <c r="F44" s="43" t="s">
        <v>39</v>
      </c>
      <c r="G44" s="44">
        <v>1</v>
      </c>
      <c r="H44" s="46">
        <f t="shared" ref="H44:H92" si="17">I44/1.19</f>
        <v>17736.134453781513</v>
      </c>
      <c r="I44" s="46">
        <v>21106</v>
      </c>
      <c r="J44" s="46">
        <f t="shared" si="13"/>
        <v>20798.319327731093</v>
      </c>
      <c r="K44" s="46">
        <v>24750</v>
      </c>
      <c r="L44" s="45" t="s">
        <v>47</v>
      </c>
      <c r="M44" s="47" t="s">
        <v>48</v>
      </c>
      <c r="N44" s="18" t="s">
        <v>30</v>
      </c>
      <c r="O44" s="18" t="s">
        <v>30</v>
      </c>
      <c r="P44" s="18" t="s">
        <v>30</v>
      </c>
      <c r="Q44" s="18" t="s">
        <v>30</v>
      </c>
      <c r="R44" s="18" t="s">
        <v>30</v>
      </c>
      <c r="S44" s="18" t="s">
        <v>30</v>
      </c>
      <c r="T44" s="18" t="s">
        <v>30</v>
      </c>
      <c r="U44" s="18" t="s">
        <v>30</v>
      </c>
      <c r="V44" s="21">
        <v>24750</v>
      </c>
      <c r="W44" s="21">
        <f t="shared" si="14"/>
        <v>0</v>
      </c>
      <c r="X44" s="22">
        <f t="shared" si="15"/>
        <v>0</v>
      </c>
      <c r="Y44" s="23">
        <f t="shared" si="16"/>
        <v>24750</v>
      </c>
      <c r="Z44" s="54"/>
    </row>
    <row r="45" spans="1:26" s="55" customFormat="1" ht="120" customHeight="1" x14ac:dyDescent="0.3">
      <c r="A45" s="43">
        <v>9</v>
      </c>
      <c r="B45" s="30"/>
      <c r="C45" s="57" t="s">
        <v>141</v>
      </c>
      <c r="D45" s="30" t="s">
        <v>30</v>
      </c>
      <c r="E45" s="53" t="s">
        <v>142</v>
      </c>
      <c r="F45" s="43" t="s">
        <v>143</v>
      </c>
      <c r="G45" s="44">
        <v>1</v>
      </c>
      <c r="H45" s="46">
        <f t="shared" si="17"/>
        <v>55000</v>
      </c>
      <c r="I45" s="46">
        <v>65450</v>
      </c>
      <c r="J45" s="46">
        <f t="shared" si="13"/>
        <v>64705.882352941182</v>
      </c>
      <c r="K45" s="46">
        <v>77000</v>
      </c>
      <c r="L45" s="45" t="s">
        <v>47</v>
      </c>
      <c r="M45" s="47" t="s">
        <v>48</v>
      </c>
      <c r="N45" s="18" t="s">
        <v>30</v>
      </c>
      <c r="O45" s="18" t="s">
        <v>30</v>
      </c>
      <c r="P45" s="18" t="s">
        <v>30</v>
      </c>
      <c r="Q45" s="18" t="s">
        <v>30</v>
      </c>
      <c r="R45" s="18" t="s">
        <v>30</v>
      </c>
      <c r="S45" s="18" t="s">
        <v>30</v>
      </c>
      <c r="T45" s="18" t="s">
        <v>30</v>
      </c>
      <c r="U45" s="18" t="s">
        <v>30</v>
      </c>
      <c r="V45" s="21">
        <v>77000</v>
      </c>
      <c r="W45" s="21">
        <f t="shared" si="14"/>
        <v>0</v>
      </c>
      <c r="X45" s="22">
        <f t="shared" si="15"/>
        <v>0</v>
      </c>
      <c r="Y45" s="23">
        <f t="shared" si="16"/>
        <v>77000</v>
      </c>
      <c r="Z45" s="54"/>
    </row>
    <row r="46" spans="1:26" s="55" customFormat="1" ht="138.75" customHeight="1" x14ac:dyDescent="0.3">
      <c r="A46" s="56">
        <v>10</v>
      </c>
      <c r="B46" s="30">
        <v>10151700</v>
      </c>
      <c r="C46" s="57" t="s">
        <v>144</v>
      </c>
      <c r="D46" s="30" t="s">
        <v>30</v>
      </c>
      <c r="E46" s="53" t="s">
        <v>145</v>
      </c>
      <c r="F46" s="43" t="s">
        <v>39</v>
      </c>
      <c r="G46" s="44">
        <v>1</v>
      </c>
      <c r="H46" s="46">
        <f t="shared" si="17"/>
        <v>13817.64705882353</v>
      </c>
      <c r="I46" s="46">
        <v>16443</v>
      </c>
      <c r="J46" s="46">
        <f t="shared" si="13"/>
        <v>16218.487394957983</v>
      </c>
      <c r="K46" s="46">
        <v>19300</v>
      </c>
      <c r="L46" s="45" t="s">
        <v>47</v>
      </c>
      <c r="M46" s="47" t="s">
        <v>48</v>
      </c>
      <c r="N46" s="18" t="s">
        <v>30</v>
      </c>
      <c r="O46" s="18" t="s">
        <v>30</v>
      </c>
      <c r="P46" s="18" t="s">
        <v>30</v>
      </c>
      <c r="Q46" s="18" t="s">
        <v>30</v>
      </c>
      <c r="R46" s="18" t="s">
        <v>30</v>
      </c>
      <c r="S46" s="18" t="s">
        <v>30</v>
      </c>
      <c r="T46" s="18" t="s">
        <v>30</v>
      </c>
      <c r="U46" s="18" t="s">
        <v>30</v>
      </c>
      <c r="V46" s="21">
        <v>19300</v>
      </c>
      <c r="W46" s="21">
        <f t="shared" si="14"/>
        <v>0</v>
      </c>
      <c r="X46" s="22">
        <f t="shared" si="15"/>
        <v>0</v>
      </c>
      <c r="Y46" s="23">
        <f t="shared" si="16"/>
        <v>19300</v>
      </c>
      <c r="Z46" s="54"/>
    </row>
    <row r="47" spans="1:26" s="55" customFormat="1" ht="138.75" customHeight="1" x14ac:dyDescent="0.3">
      <c r="A47" s="43">
        <v>11</v>
      </c>
      <c r="B47" s="30">
        <v>24101510</v>
      </c>
      <c r="C47" s="57" t="s">
        <v>146</v>
      </c>
      <c r="D47" s="30" t="s">
        <v>30</v>
      </c>
      <c r="E47" s="53" t="s">
        <v>147</v>
      </c>
      <c r="F47" s="43" t="s">
        <v>39</v>
      </c>
      <c r="G47" s="44">
        <v>1</v>
      </c>
      <c r="H47" s="46">
        <f t="shared" si="17"/>
        <v>7936.134453781513</v>
      </c>
      <c r="I47" s="46">
        <v>9444</v>
      </c>
      <c r="J47" s="46">
        <f t="shared" si="13"/>
        <v>9327.7310924369758</v>
      </c>
      <c r="K47" s="46">
        <v>11100</v>
      </c>
      <c r="L47" s="45" t="s">
        <v>47</v>
      </c>
      <c r="M47" s="47" t="s">
        <v>48</v>
      </c>
      <c r="N47" s="18" t="s">
        <v>30</v>
      </c>
      <c r="O47" s="18" t="s">
        <v>30</v>
      </c>
      <c r="P47" s="18" t="s">
        <v>30</v>
      </c>
      <c r="Q47" s="18" t="s">
        <v>30</v>
      </c>
      <c r="R47" s="18" t="s">
        <v>30</v>
      </c>
      <c r="S47" s="18" t="s">
        <v>30</v>
      </c>
      <c r="T47" s="18" t="s">
        <v>30</v>
      </c>
      <c r="U47" s="18" t="s">
        <v>30</v>
      </c>
      <c r="V47" s="21">
        <v>11100</v>
      </c>
      <c r="W47" s="21">
        <f t="shared" si="14"/>
        <v>0</v>
      </c>
      <c r="X47" s="22">
        <f t="shared" si="15"/>
        <v>0</v>
      </c>
      <c r="Y47" s="23">
        <f t="shared" si="16"/>
        <v>11100</v>
      </c>
      <c r="Z47" s="54"/>
    </row>
    <row r="48" spans="1:26" s="55" customFormat="1" ht="147.75" customHeight="1" x14ac:dyDescent="0.3">
      <c r="A48" s="43">
        <v>12</v>
      </c>
      <c r="B48" s="30">
        <v>10151600</v>
      </c>
      <c r="C48" s="57" t="s">
        <v>148</v>
      </c>
      <c r="D48" s="30" t="s">
        <v>30</v>
      </c>
      <c r="E48" s="53" t="s">
        <v>149</v>
      </c>
      <c r="F48" s="43" t="s">
        <v>39</v>
      </c>
      <c r="G48" s="44">
        <v>1</v>
      </c>
      <c r="H48" s="45">
        <f t="shared" si="17"/>
        <v>5399.1596638655465</v>
      </c>
      <c r="I48" s="46">
        <v>6425</v>
      </c>
      <c r="J48" s="46">
        <f t="shared" si="13"/>
        <v>5945.1912584033616</v>
      </c>
      <c r="K48" s="46">
        <f>I48*(1+5.1%)*(1+4.77%)</f>
        <v>7074.7775974999995</v>
      </c>
      <c r="L48" s="45" t="s">
        <v>47</v>
      </c>
      <c r="M48" s="47" t="s">
        <v>48</v>
      </c>
      <c r="N48" s="18" t="s">
        <v>30</v>
      </c>
      <c r="O48" s="18" t="s">
        <v>30</v>
      </c>
      <c r="P48" s="18" t="s">
        <v>30</v>
      </c>
      <c r="Q48" s="18" t="s">
        <v>30</v>
      </c>
      <c r="R48" s="18" t="s">
        <v>30</v>
      </c>
      <c r="S48" s="18" t="s">
        <v>30</v>
      </c>
      <c r="T48" s="18" t="s">
        <v>30</v>
      </c>
      <c r="U48" s="18" t="s">
        <v>30</v>
      </c>
      <c r="V48" s="21">
        <v>7550</v>
      </c>
      <c r="W48" s="21">
        <f t="shared" si="14"/>
        <v>0</v>
      </c>
      <c r="X48" s="22">
        <f t="shared" si="15"/>
        <v>0</v>
      </c>
      <c r="Y48" s="23">
        <f t="shared" si="16"/>
        <v>7550</v>
      </c>
      <c r="Z48" s="54"/>
    </row>
    <row r="49" spans="1:26" s="55" customFormat="1" ht="47.25" customHeight="1" x14ac:dyDescent="0.3">
      <c r="A49" s="43">
        <v>13</v>
      </c>
      <c r="B49" s="30">
        <v>30161800</v>
      </c>
      <c r="C49" s="57" t="s">
        <v>150</v>
      </c>
      <c r="D49" s="30" t="s">
        <v>30</v>
      </c>
      <c r="E49" s="53" t="s">
        <v>151</v>
      </c>
      <c r="F49" s="43" t="s">
        <v>39</v>
      </c>
      <c r="G49" s="44">
        <v>1</v>
      </c>
      <c r="H49" s="45">
        <f t="shared" si="17"/>
        <v>931.09243697478996</v>
      </c>
      <c r="I49" s="46">
        <v>1108</v>
      </c>
      <c r="J49" s="46">
        <f t="shared" si="13"/>
        <v>1092.4369747899161</v>
      </c>
      <c r="K49" s="46">
        <v>1300</v>
      </c>
      <c r="L49" s="45" t="s">
        <v>47</v>
      </c>
      <c r="M49" s="47" t="s">
        <v>48</v>
      </c>
      <c r="N49" s="18" t="s">
        <v>30</v>
      </c>
      <c r="O49" s="18" t="s">
        <v>30</v>
      </c>
      <c r="P49" s="18" t="s">
        <v>30</v>
      </c>
      <c r="Q49" s="18" t="s">
        <v>30</v>
      </c>
      <c r="R49" s="18" t="s">
        <v>30</v>
      </c>
      <c r="S49" s="18" t="s">
        <v>30</v>
      </c>
      <c r="T49" s="18" t="s">
        <v>30</v>
      </c>
      <c r="U49" s="18" t="s">
        <v>30</v>
      </c>
      <c r="V49" s="21">
        <v>1300</v>
      </c>
      <c r="W49" s="21">
        <f t="shared" si="14"/>
        <v>0</v>
      </c>
      <c r="X49" s="22">
        <f t="shared" si="15"/>
        <v>0</v>
      </c>
      <c r="Y49" s="23">
        <f t="shared" si="16"/>
        <v>1300</v>
      </c>
      <c r="Z49" s="54"/>
    </row>
    <row r="50" spans="1:26" s="55" customFormat="1" ht="117" customHeight="1" x14ac:dyDescent="0.3">
      <c r="A50" s="56">
        <v>14</v>
      </c>
      <c r="B50" s="30">
        <v>10171500</v>
      </c>
      <c r="C50" s="57" t="s">
        <v>152</v>
      </c>
      <c r="D50" s="30" t="s">
        <v>30</v>
      </c>
      <c r="E50" s="53" t="s">
        <v>153</v>
      </c>
      <c r="F50" s="43" t="s">
        <v>154</v>
      </c>
      <c r="G50" s="44">
        <v>1</v>
      </c>
      <c r="H50" s="45">
        <f t="shared" si="17"/>
        <v>2497.4789915966389</v>
      </c>
      <c r="I50" s="46">
        <v>2972</v>
      </c>
      <c r="J50" s="46">
        <f t="shared" si="13"/>
        <v>2932.7731092436975</v>
      </c>
      <c r="K50" s="46">
        <v>3490</v>
      </c>
      <c r="L50" s="45" t="s">
        <v>47</v>
      </c>
      <c r="M50" s="47" t="s">
        <v>48</v>
      </c>
      <c r="N50" s="18" t="s">
        <v>30</v>
      </c>
      <c r="O50" s="18" t="s">
        <v>30</v>
      </c>
      <c r="P50" s="18" t="s">
        <v>30</v>
      </c>
      <c r="Q50" s="18" t="s">
        <v>30</v>
      </c>
      <c r="R50" s="18" t="s">
        <v>30</v>
      </c>
      <c r="S50" s="18" t="s">
        <v>30</v>
      </c>
      <c r="T50" s="18" t="s">
        <v>30</v>
      </c>
      <c r="U50" s="18" t="s">
        <v>30</v>
      </c>
      <c r="V50" s="21">
        <v>3490</v>
      </c>
      <c r="W50" s="21">
        <f t="shared" si="14"/>
        <v>0</v>
      </c>
      <c r="X50" s="22">
        <f t="shared" si="15"/>
        <v>0</v>
      </c>
      <c r="Y50" s="23">
        <f t="shared" si="16"/>
        <v>3490</v>
      </c>
      <c r="Z50" s="54"/>
    </row>
    <row r="51" spans="1:26" s="55" customFormat="1" ht="111.75" customHeight="1" x14ac:dyDescent="0.3">
      <c r="A51" s="43">
        <v>15</v>
      </c>
      <c r="B51" s="30">
        <v>40141609</v>
      </c>
      <c r="C51" s="57" t="s">
        <v>155</v>
      </c>
      <c r="D51" s="30" t="s">
        <v>30</v>
      </c>
      <c r="E51" s="53" t="s">
        <v>156</v>
      </c>
      <c r="F51" s="43" t="s">
        <v>157</v>
      </c>
      <c r="G51" s="44">
        <v>1</v>
      </c>
      <c r="H51" s="45">
        <f t="shared" si="17"/>
        <v>20924.36974789916</v>
      </c>
      <c r="I51" s="46">
        <v>24900</v>
      </c>
      <c r="J51" s="46">
        <f t="shared" si="13"/>
        <v>24621.848739495799</v>
      </c>
      <c r="K51" s="46">
        <v>29300</v>
      </c>
      <c r="L51" s="45" t="s">
        <v>47</v>
      </c>
      <c r="M51" s="47" t="s">
        <v>48</v>
      </c>
      <c r="N51" s="18" t="s">
        <v>30</v>
      </c>
      <c r="O51" s="18" t="s">
        <v>30</v>
      </c>
      <c r="P51" s="18" t="s">
        <v>30</v>
      </c>
      <c r="Q51" s="18" t="s">
        <v>30</v>
      </c>
      <c r="R51" s="18" t="s">
        <v>30</v>
      </c>
      <c r="S51" s="18" t="s">
        <v>30</v>
      </c>
      <c r="T51" s="18" t="s">
        <v>30</v>
      </c>
      <c r="U51" s="18" t="s">
        <v>30</v>
      </c>
      <c r="V51" s="21">
        <v>29300</v>
      </c>
      <c r="W51" s="21">
        <f t="shared" si="14"/>
        <v>0</v>
      </c>
      <c r="X51" s="22">
        <f t="shared" si="15"/>
        <v>0</v>
      </c>
      <c r="Y51" s="23">
        <f t="shared" si="16"/>
        <v>29300</v>
      </c>
      <c r="Z51" s="54"/>
    </row>
    <row r="52" spans="1:26" s="55" customFormat="1" ht="111.75" customHeight="1" x14ac:dyDescent="0.3">
      <c r="A52" s="43">
        <v>16</v>
      </c>
      <c r="B52" s="30">
        <v>31211500</v>
      </c>
      <c r="C52" s="57" t="s">
        <v>158</v>
      </c>
      <c r="D52" s="30" t="s">
        <v>30</v>
      </c>
      <c r="E52" s="53" t="s">
        <v>159</v>
      </c>
      <c r="F52" s="64" t="s">
        <v>160</v>
      </c>
      <c r="G52" s="44">
        <v>1</v>
      </c>
      <c r="H52" s="45">
        <f t="shared" si="17"/>
        <v>56766.386554621851</v>
      </c>
      <c r="I52" s="46">
        <v>67552</v>
      </c>
      <c r="J52" s="46">
        <f t="shared" si="13"/>
        <v>66554.621848739494</v>
      </c>
      <c r="K52" s="46">
        <v>79200</v>
      </c>
      <c r="L52" s="45" t="s">
        <v>47</v>
      </c>
      <c r="M52" s="47" t="s">
        <v>48</v>
      </c>
      <c r="N52" s="18" t="s">
        <v>30</v>
      </c>
      <c r="O52" s="18" t="s">
        <v>30</v>
      </c>
      <c r="P52" s="18" t="s">
        <v>30</v>
      </c>
      <c r="Q52" s="18" t="s">
        <v>30</v>
      </c>
      <c r="R52" s="18" t="s">
        <v>30</v>
      </c>
      <c r="S52" s="18" t="s">
        <v>30</v>
      </c>
      <c r="T52" s="18" t="s">
        <v>30</v>
      </c>
      <c r="U52" s="18" t="s">
        <v>30</v>
      </c>
      <c r="V52" s="21">
        <v>79200</v>
      </c>
      <c r="W52" s="21">
        <f t="shared" si="14"/>
        <v>0</v>
      </c>
      <c r="X52" s="22">
        <f t="shared" si="15"/>
        <v>0</v>
      </c>
      <c r="Y52" s="23">
        <f t="shared" si="16"/>
        <v>79200</v>
      </c>
      <c r="Z52" s="54"/>
    </row>
    <row r="53" spans="1:26" s="55" customFormat="1" ht="111.75" customHeight="1" x14ac:dyDescent="0.3">
      <c r="A53" s="43">
        <v>17</v>
      </c>
      <c r="B53" s="30">
        <v>31211500</v>
      </c>
      <c r="C53" s="57" t="s">
        <v>158</v>
      </c>
      <c r="D53" s="30" t="s">
        <v>30</v>
      </c>
      <c r="E53" s="53" t="s">
        <v>161</v>
      </c>
      <c r="F53" s="64" t="s">
        <v>160</v>
      </c>
      <c r="G53" s="44">
        <v>1</v>
      </c>
      <c r="H53" s="45">
        <f t="shared" si="17"/>
        <v>64033.613445378156</v>
      </c>
      <c r="I53" s="46">
        <v>76200</v>
      </c>
      <c r="J53" s="46">
        <f t="shared" si="13"/>
        <v>75042.016806722691</v>
      </c>
      <c r="K53" s="46">
        <v>89300</v>
      </c>
      <c r="L53" s="45" t="s">
        <v>47</v>
      </c>
      <c r="M53" s="47" t="s">
        <v>48</v>
      </c>
      <c r="N53" s="18" t="s">
        <v>30</v>
      </c>
      <c r="O53" s="18" t="s">
        <v>30</v>
      </c>
      <c r="P53" s="18" t="s">
        <v>30</v>
      </c>
      <c r="Q53" s="18" t="s">
        <v>30</v>
      </c>
      <c r="R53" s="18" t="s">
        <v>30</v>
      </c>
      <c r="S53" s="18" t="s">
        <v>30</v>
      </c>
      <c r="T53" s="18" t="s">
        <v>30</v>
      </c>
      <c r="U53" s="18" t="s">
        <v>30</v>
      </c>
      <c r="V53" s="21">
        <v>89300</v>
      </c>
      <c r="W53" s="21">
        <f t="shared" si="14"/>
        <v>0</v>
      </c>
      <c r="X53" s="22">
        <f t="shared" si="15"/>
        <v>0</v>
      </c>
      <c r="Y53" s="23">
        <f t="shared" si="16"/>
        <v>89300</v>
      </c>
      <c r="Z53" s="54"/>
    </row>
    <row r="54" spans="1:26" s="55" customFormat="1" ht="111.75" customHeight="1" x14ac:dyDescent="0.3">
      <c r="A54" s="56">
        <v>18</v>
      </c>
      <c r="B54" s="30">
        <v>31211500</v>
      </c>
      <c r="C54" s="57" t="s">
        <v>158</v>
      </c>
      <c r="D54" s="30" t="s">
        <v>30</v>
      </c>
      <c r="E54" s="53" t="s">
        <v>162</v>
      </c>
      <c r="F54" s="64" t="s">
        <v>160</v>
      </c>
      <c r="G54" s="44">
        <v>1</v>
      </c>
      <c r="H54" s="45">
        <f t="shared" si="17"/>
        <v>67226.890756302528</v>
      </c>
      <c r="I54" s="46">
        <v>80000</v>
      </c>
      <c r="J54" s="46">
        <f t="shared" si="13"/>
        <v>78823.529411764714</v>
      </c>
      <c r="K54" s="46">
        <v>93800</v>
      </c>
      <c r="L54" s="45" t="s">
        <v>47</v>
      </c>
      <c r="M54" s="47" t="s">
        <v>48</v>
      </c>
      <c r="N54" s="18" t="s">
        <v>30</v>
      </c>
      <c r="O54" s="18" t="s">
        <v>30</v>
      </c>
      <c r="P54" s="18" t="s">
        <v>30</v>
      </c>
      <c r="Q54" s="18" t="s">
        <v>30</v>
      </c>
      <c r="R54" s="18" t="s">
        <v>30</v>
      </c>
      <c r="S54" s="18" t="s">
        <v>30</v>
      </c>
      <c r="T54" s="18" t="s">
        <v>30</v>
      </c>
      <c r="U54" s="18" t="s">
        <v>30</v>
      </c>
      <c r="V54" s="21">
        <v>93800</v>
      </c>
      <c r="W54" s="21">
        <f t="shared" si="14"/>
        <v>0</v>
      </c>
      <c r="X54" s="22">
        <f t="shared" si="15"/>
        <v>0</v>
      </c>
      <c r="Y54" s="23">
        <f t="shared" si="16"/>
        <v>93800</v>
      </c>
      <c r="Z54" s="54"/>
    </row>
    <row r="55" spans="1:26" s="55" customFormat="1" ht="111.75" customHeight="1" x14ac:dyDescent="0.3">
      <c r="A55" s="43">
        <v>19</v>
      </c>
      <c r="B55" s="30">
        <v>31211500</v>
      </c>
      <c r="C55" s="57" t="s">
        <v>158</v>
      </c>
      <c r="D55" s="30" t="s">
        <v>30</v>
      </c>
      <c r="E55" s="53" t="s">
        <v>163</v>
      </c>
      <c r="F55" s="64" t="s">
        <v>160</v>
      </c>
      <c r="G55" s="44">
        <v>1</v>
      </c>
      <c r="H55" s="45">
        <f t="shared" si="17"/>
        <v>52605.042016806728</v>
      </c>
      <c r="I55" s="46">
        <v>62600</v>
      </c>
      <c r="J55" s="46">
        <f t="shared" si="13"/>
        <v>61680.672268907569</v>
      </c>
      <c r="K55" s="46">
        <v>73400</v>
      </c>
      <c r="L55" s="45" t="s">
        <v>47</v>
      </c>
      <c r="M55" s="47" t="s">
        <v>48</v>
      </c>
      <c r="N55" s="18" t="s">
        <v>30</v>
      </c>
      <c r="O55" s="18" t="s">
        <v>30</v>
      </c>
      <c r="P55" s="18" t="s">
        <v>30</v>
      </c>
      <c r="Q55" s="18" t="s">
        <v>30</v>
      </c>
      <c r="R55" s="18" t="s">
        <v>30</v>
      </c>
      <c r="S55" s="18" t="s">
        <v>30</v>
      </c>
      <c r="T55" s="18" t="s">
        <v>30</v>
      </c>
      <c r="U55" s="18" t="s">
        <v>30</v>
      </c>
      <c r="V55" s="21">
        <v>73400</v>
      </c>
      <c r="W55" s="21">
        <f t="shared" si="14"/>
        <v>0</v>
      </c>
      <c r="X55" s="22">
        <f t="shared" si="15"/>
        <v>0</v>
      </c>
      <c r="Y55" s="23">
        <f t="shared" si="16"/>
        <v>73400</v>
      </c>
      <c r="Z55" s="54"/>
    </row>
    <row r="56" spans="1:26" s="55" customFormat="1" ht="111.75" customHeight="1" x14ac:dyDescent="0.3">
      <c r="A56" s="43">
        <v>20</v>
      </c>
      <c r="B56" s="30">
        <v>31211500</v>
      </c>
      <c r="C56" s="57" t="s">
        <v>158</v>
      </c>
      <c r="D56" s="30" t="s">
        <v>30</v>
      </c>
      <c r="E56" s="53" t="s">
        <v>164</v>
      </c>
      <c r="F56" s="64" t="s">
        <v>160</v>
      </c>
      <c r="G56" s="44">
        <v>1</v>
      </c>
      <c r="H56" s="45">
        <f t="shared" si="17"/>
        <v>94117.647058823539</v>
      </c>
      <c r="I56" s="46">
        <v>112000</v>
      </c>
      <c r="J56" s="46">
        <f t="shared" si="13"/>
        <v>110504.20168067227</v>
      </c>
      <c r="K56" s="46">
        <v>131500</v>
      </c>
      <c r="L56" s="45" t="s">
        <v>47</v>
      </c>
      <c r="M56" s="47" t="s">
        <v>48</v>
      </c>
      <c r="N56" s="18" t="s">
        <v>30</v>
      </c>
      <c r="O56" s="18" t="s">
        <v>30</v>
      </c>
      <c r="P56" s="18" t="s">
        <v>30</v>
      </c>
      <c r="Q56" s="18" t="s">
        <v>30</v>
      </c>
      <c r="R56" s="18" t="s">
        <v>30</v>
      </c>
      <c r="S56" s="18" t="s">
        <v>30</v>
      </c>
      <c r="T56" s="18" t="s">
        <v>30</v>
      </c>
      <c r="U56" s="18" t="s">
        <v>30</v>
      </c>
      <c r="V56" s="21">
        <v>131500</v>
      </c>
      <c r="W56" s="21">
        <f t="shared" si="14"/>
        <v>0</v>
      </c>
      <c r="X56" s="22">
        <f t="shared" si="15"/>
        <v>0</v>
      </c>
      <c r="Y56" s="23">
        <f t="shared" si="16"/>
        <v>131500</v>
      </c>
      <c r="Z56" s="54"/>
    </row>
    <row r="57" spans="1:26" s="55" customFormat="1" ht="111.75" customHeight="1" x14ac:dyDescent="0.3">
      <c r="A57" s="43">
        <v>21</v>
      </c>
      <c r="B57" s="30">
        <v>31211500</v>
      </c>
      <c r="C57" s="57" t="s">
        <v>158</v>
      </c>
      <c r="D57" s="30" t="s">
        <v>30</v>
      </c>
      <c r="E57" s="53" t="s">
        <v>165</v>
      </c>
      <c r="F57" s="64" t="s">
        <v>160</v>
      </c>
      <c r="G57" s="44">
        <v>1</v>
      </c>
      <c r="H57" s="45">
        <f t="shared" si="17"/>
        <v>94117.647058823539</v>
      </c>
      <c r="I57" s="46">
        <v>112000</v>
      </c>
      <c r="J57" s="46">
        <f t="shared" si="13"/>
        <v>110504.20168067227</v>
      </c>
      <c r="K57" s="46">
        <v>131500</v>
      </c>
      <c r="L57" s="45" t="s">
        <v>47</v>
      </c>
      <c r="M57" s="47" t="s">
        <v>48</v>
      </c>
      <c r="N57" s="18" t="s">
        <v>30</v>
      </c>
      <c r="O57" s="18" t="s">
        <v>30</v>
      </c>
      <c r="P57" s="18" t="s">
        <v>30</v>
      </c>
      <c r="Q57" s="18" t="s">
        <v>30</v>
      </c>
      <c r="R57" s="18" t="s">
        <v>30</v>
      </c>
      <c r="S57" s="18" t="s">
        <v>30</v>
      </c>
      <c r="T57" s="18" t="s">
        <v>30</v>
      </c>
      <c r="U57" s="18" t="s">
        <v>30</v>
      </c>
      <c r="V57" s="21">
        <v>131500</v>
      </c>
      <c r="W57" s="21">
        <f t="shared" si="14"/>
        <v>0</v>
      </c>
      <c r="X57" s="22">
        <f t="shared" si="15"/>
        <v>0</v>
      </c>
      <c r="Y57" s="23">
        <f t="shared" si="16"/>
        <v>131500</v>
      </c>
      <c r="Z57" s="54"/>
    </row>
    <row r="58" spans="1:26" s="55" customFormat="1" ht="111.75" customHeight="1" x14ac:dyDescent="0.3">
      <c r="A58" s="56">
        <v>22</v>
      </c>
      <c r="B58" s="30">
        <v>31211500</v>
      </c>
      <c r="C58" s="57" t="s">
        <v>166</v>
      </c>
      <c r="D58" s="30" t="s">
        <v>30</v>
      </c>
      <c r="E58" s="53" t="s">
        <v>166</v>
      </c>
      <c r="F58" s="64" t="s">
        <v>160</v>
      </c>
      <c r="G58" s="44">
        <v>1</v>
      </c>
      <c r="H58" s="45">
        <f t="shared" si="17"/>
        <v>20588.235294117647</v>
      </c>
      <c r="I58" s="46">
        <v>24500</v>
      </c>
      <c r="J58" s="46">
        <f t="shared" si="13"/>
        <v>24285.714285714286</v>
      </c>
      <c r="K58" s="46">
        <v>28900</v>
      </c>
      <c r="L58" s="45" t="s">
        <v>47</v>
      </c>
      <c r="M58" s="47" t="s">
        <v>48</v>
      </c>
      <c r="N58" s="18" t="s">
        <v>30</v>
      </c>
      <c r="O58" s="18" t="s">
        <v>30</v>
      </c>
      <c r="P58" s="18" t="s">
        <v>30</v>
      </c>
      <c r="Q58" s="18" t="s">
        <v>30</v>
      </c>
      <c r="R58" s="18" t="s">
        <v>30</v>
      </c>
      <c r="S58" s="18" t="s">
        <v>30</v>
      </c>
      <c r="T58" s="18" t="s">
        <v>30</v>
      </c>
      <c r="U58" s="18" t="s">
        <v>30</v>
      </c>
      <c r="V58" s="21">
        <v>28900</v>
      </c>
      <c r="W58" s="21">
        <f t="shared" si="14"/>
        <v>0</v>
      </c>
      <c r="X58" s="22">
        <f t="shared" si="15"/>
        <v>0</v>
      </c>
      <c r="Y58" s="23">
        <f t="shared" si="16"/>
        <v>28900</v>
      </c>
      <c r="Z58" s="54"/>
    </row>
    <row r="59" spans="1:26" s="55" customFormat="1" ht="111.75" customHeight="1" x14ac:dyDescent="0.3">
      <c r="A59" s="43">
        <v>23</v>
      </c>
      <c r="B59" s="30">
        <v>31211904</v>
      </c>
      <c r="C59" s="57" t="s">
        <v>167</v>
      </c>
      <c r="D59" s="30" t="s">
        <v>30</v>
      </c>
      <c r="E59" s="53" t="s">
        <v>168</v>
      </c>
      <c r="F59" s="43" t="s">
        <v>39</v>
      </c>
      <c r="G59" s="44">
        <v>1</v>
      </c>
      <c r="H59" s="45">
        <f t="shared" si="17"/>
        <v>10139.495798319329</v>
      </c>
      <c r="I59" s="46">
        <v>12066</v>
      </c>
      <c r="J59" s="46">
        <f t="shared" si="13"/>
        <v>11932.773109243699</v>
      </c>
      <c r="K59" s="46">
        <v>14200</v>
      </c>
      <c r="L59" s="45" t="s">
        <v>47</v>
      </c>
      <c r="M59" s="47" t="s">
        <v>48</v>
      </c>
      <c r="N59" s="18" t="s">
        <v>30</v>
      </c>
      <c r="O59" s="18" t="s">
        <v>30</v>
      </c>
      <c r="P59" s="18" t="s">
        <v>30</v>
      </c>
      <c r="Q59" s="18" t="s">
        <v>30</v>
      </c>
      <c r="R59" s="18" t="s">
        <v>30</v>
      </c>
      <c r="S59" s="18" t="s">
        <v>30</v>
      </c>
      <c r="T59" s="18" t="s">
        <v>30</v>
      </c>
      <c r="U59" s="18" t="s">
        <v>30</v>
      </c>
      <c r="V59" s="21">
        <v>14200</v>
      </c>
      <c r="W59" s="21">
        <f t="shared" si="14"/>
        <v>0</v>
      </c>
      <c r="X59" s="22">
        <f t="shared" si="15"/>
        <v>0</v>
      </c>
      <c r="Y59" s="23">
        <f t="shared" si="16"/>
        <v>14200</v>
      </c>
      <c r="Z59" s="54"/>
    </row>
    <row r="60" spans="1:26" s="55" customFormat="1" ht="111.75" customHeight="1" x14ac:dyDescent="0.3">
      <c r="A60" s="43">
        <v>24</v>
      </c>
      <c r="B60" s="30">
        <v>31211904</v>
      </c>
      <c r="C60" s="57" t="s">
        <v>167</v>
      </c>
      <c r="D60" s="30" t="s">
        <v>30</v>
      </c>
      <c r="E60" s="53" t="s">
        <v>169</v>
      </c>
      <c r="F60" s="43" t="s">
        <v>39</v>
      </c>
      <c r="G60" s="44">
        <v>1</v>
      </c>
      <c r="H60" s="45">
        <f t="shared" si="17"/>
        <v>4944.5378151260502</v>
      </c>
      <c r="I60" s="46">
        <v>5884</v>
      </c>
      <c r="J60" s="46">
        <f t="shared" si="13"/>
        <v>5798.3193277310929</v>
      </c>
      <c r="K60" s="46">
        <v>6900</v>
      </c>
      <c r="L60" s="45" t="s">
        <v>47</v>
      </c>
      <c r="M60" s="47" t="s">
        <v>48</v>
      </c>
      <c r="N60" s="18" t="s">
        <v>30</v>
      </c>
      <c r="O60" s="18" t="s">
        <v>30</v>
      </c>
      <c r="P60" s="18" t="s">
        <v>30</v>
      </c>
      <c r="Q60" s="18" t="s">
        <v>30</v>
      </c>
      <c r="R60" s="18" t="s">
        <v>30</v>
      </c>
      <c r="S60" s="18" t="s">
        <v>30</v>
      </c>
      <c r="T60" s="18" t="s">
        <v>30</v>
      </c>
      <c r="U60" s="18" t="s">
        <v>30</v>
      </c>
      <c r="V60" s="21">
        <v>6900</v>
      </c>
      <c r="W60" s="21">
        <f t="shared" si="14"/>
        <v>0</v>
      </c>
      <c r="X60" s="22">
        <f t="shared" si="15"/>
        <v>0</v>
      </c>
      <c r="Y60" s="23">
        <f t="shared" si="16"/>
        <v>6900</v>
      </c>
      <c r="Z60" s="54"/>
    </row>
    <row r="61" spans="1:26" s="55" customFormat="1" ht="111.75" customHeight="1" x14ac:dyDescent="0.3">
      <c r="A61" s="43">
        <v>25</v>
      </c>
      <c r="B61" s="30">
        <v>31211904</v>
      </c>
      <c r="C61" s="57" t="s">
        <v>167</v>
      </c>
      <c r="D61" s="30" t="s">
        <v>30</v>
      </c>
      <c r="E61" s="53" t="s">
        <v>170</v>
      </c>
      <c r="F61" s="43" t="s">
        <v>39</v>
      </c>
      <c r="G61" s="44">
        <v>1</v>
      </c>
      <c r="H61" s="45">
        <f t="shared" si="17"/>
        <v>20239.495798319327</v>
      </c>
      <c r="I61" s="46">
        <v>24085</v>
      </c>
      <c r="J61" s="46">
        <f t="shared" si="13"/>
        <v>23823.529411764706</v>
      </c>
      <c r="K61" s="46">
        <v>28350</v>
      </c>
      <c r="L61" s="45" t="s">
        <v>47</v>
      </c>
      <c r="M61" s="47" t="s">
        <v>48</v>
      </c>
      <c r="N61" s="18" t="s">
        <v>30</v>
      </c>
      <c r="O61" s="18" t="s">
        <v>30</v>
      </c>
      <c r="P61" s="18" t="s">
        <v>30</v>
      </c>
      <c r="Q61" s="18" t="s">
        <v>30</v>
      </c>
      <c r="R61" s="18" t="s">
        <v>30</v>
      </c>
      <c r="S61" s="18" t="s">
        <v>30</v>
      </c>
      <c r="T61" s="18" t="s">
        <v>30</v>
      </c>
      <c r="U61" s="18" t="s">
        <v>30</v>
      </c>
      <c r="V61" s="21">
        <v>28350</v>
      </c>
      <c r="W61" s="21">
        <f t="shared" si="14"/>
        <v>0</v>
      </c>
      <c r="X61" s="22">
        <f t="shared" si="15"/>
        <v>0</v>
      </c>
      <c r="Y61" s="23">
        <f t="shared" si="16"/>
        <v>28350</v>
      </c>
      <c r="Z61" s="54"/>
    </row>
    <row r="62" spans="1:26" s="55" customFormat="1" ht="111.75" customHeight="1" x14ac:dyDescent="0.3">
      <c r="A62" s="56">
        <v>26</v>
      </c>
      <c r="B62" s="30">
        <v>31211904</v>
      </c>
      <c r="C62" s="57" t="s">
        <v>167</v>
      </c>
      <c r="D62" s="30" t="s">
        <v>30</v>
      </c>
      <c r="E62" s="53" t="s">
        <v>171</v>
      </c>
      <c r="F62" s="43" t="s">
        <v>39</v>
      </c>
      <c r="G62" s="44">
        <v>1</v>
      </c>
      <c r="H62" s="45">
        <f t="shared" si="17"/>
        <v>14195.798319327732</v>
      </c>
      <c r="I62" s="46">
        <v>16893</v>
      </c>
      <c r="J62" s="46">
        <f t="shared" si="13"/>
        <v>16680.672268907565</v>
      </c>
      <c r="K62" s="46">
        <v>19850</v>
      </c>
      <c r="L62" s="45" t="s">
        <v>47</v>
      </c>
      <c r="M62" s="47" t="s">
        <v>48</v>
      </c>
      <c r="N62" s="18" t="s">
        <v>30</v>
      </c>
      <c r="O62" s="18" t="s">
        <v>30</v>
      </c>
      <c r="P62" s="18" t="s">
        <v>30</v>
      </c>
      <c r="Q62" s="18" t="s">
        <v>30</v>
      </c>
      <c r="R62" s="18" t="s">
        <v>30</v>
      </c>
      <c r="S62" s="18" t="s">
        <v>30</v>
      </c>
      <c r="T62" s="18" t="s">
        <v>30</v>
      </c>
      <c r="U62" s="18" t="s">
        <v>30</v>
      </c>
      <c r="V62" s="21">
        <v>19850</v>
      </c>
      <c r="W62" s="21">
        <f t="shared" si="14"/>
        <v>0</v>
      </c>
      <c r="X62" s="22">
        <f t="shared" si="15"/>
        <v>0</v>
      </c>
      <c r="Y62" s="23">
        <f t="shared" si="16"/>
        <v>19850</v>
      </c>
      <c r="Z62" s="54"/>
    </row>
    <row r="63" spans="1:26" s="55" customFormat="1" ht="111.75" customHeight="1" x14ac:dyDescent="0.3">
      <c r="A63" s="43">
        <v>27</v>
      </c>
      <c r="B63" s="30">
        <v>31211906</v>
      </c>
      <c r="C63" s="57" t="s">
        <v>172</v>
      </c>
      <c r="D63" s="30" t="s">
        <v>30</v>
      </c>
      <c r="E63" s="53" t="s">
        <v>173</v>
      </c>
      <c r="F63" s="43" t="s">
        <v>39</v>
      </c>
      <c r="G63" s="44">
        <v>1</v>
      </c>
      <c r="H63" s="45">
        <f t="shared" si="17"/>
        <v>4368.0672268907565</v>
      </c>
      <c r="I63" s="46">
        <v>5198</v>
      </c>
      <c r="J63" s="46">
        <f t="shared" si="13"/>
        <v>5126.0504201680678</v>
      </c>
      <c r="K63" s="46">
        <v>6100</v>
      </c>
      <c r="L63" s="45" t="s">
        <v>47</v>
      </c>
      <c r="M63" s="47" t="s">
        <v>48</v>
      </c>
      <c r="N63" s="18" t="s">
        <v>30</v>
      </c>
      <c r="O63" s="18" t="s">
        <v>30</v>
      </c>
      <c r="P63" s="18" t="s">
        <v>30</v>
      </c>
      <c r="Q63" s="18" t="s">
        <v>30</v>
      </c>
      <c r="R63" s="18" t="s">
        <v>30</v>
      </c>
      <c r="S63" s="18" t="s">
        <v>30</v>
      </c>
      <c r="T63" s="18" t="s">
        <v>30</v>
      </c>
      <c r="U63" s="18" t="s">
        <v>30</v>
      </c>
      <c r="V63" s="21">
        <v>6100</v>
      </c>
      <c r="W63" s="21">
        <f t="shared" si="14"/>
        <v>0</v>
      </c>
      <c r="X63" s="22">
        <f t="shared" si="15"/>
        <v>0</v>
      </c>
      <c r="Y63" s="23">
        <f t="shared" si="16"/>
        <v>6100</v>
      </c>
      <c r="Z63" s="54"/>
    </row>
    <row r="64" spans="1:26" s="55" customFormat="1" ht="111.75" customHeight="1" x14ac:dyDescent="0.3">
      <c r="A64" s="43">
        <v>28</v>
      </c>
      <c r="B64" s="30">
        <v>31211906</v>
      </c>
      <c r="C64" s="57" t="s">
        <v>172</v>
      </c>
      <c r="D64" s="30" t="s">
        <v>30</v>
      </c>
      <c r="E64" s="53" t="s">
        <v>174</v>
      </c>
      <c r="F64" s="43" t="s">
        <v>39</v>
      </c>
      <c r="G64" s="44">
        <v>1</v>
      </c>
      <c r="H64" s="45">
        <f t="shared" si="17"/>
        <v>6905.042016806723</v>
      </c>
      <c r="I64" s="46">
        <v>8217</v>
      </c>
      <c r="J64" s="46">
        <f t="shared" si="13"/>
        <v>8092.4369747899163</v>
      </c>
      <c r="K64" s="46">
        <v>9630</v>
      </c>
      <c r="L64" s="45" t="s">
        <v>47</v>
      </c>
      <c r="M64" s="47" t="s">
        <v>48</v>
      </c>
      <c r="N64" s="18" t="s">
        <v>30</v>
      </c>
      <c r="O64" s="18" t="s">
        <v>30</v>
      </c>
      <c r="P64" s="18" t="s">
        <v>30</v>
      </c>
      <c r="Q64" s="18" t="s">
        <v>30</v>
      </c>
      <c r="R64" s="18" t="s">
        <v>30</v>
      </c>
      <c r="S64" s="18" t="s">
        <v>30</v>
      </c>
      <c r="T64" s="18" t="s">
        <v>30</v>
      </c>
      <c r="U64" s="18" t="s">
        <v>30</v>
      </c>
      <c r="V64" s="21">
        <v>9630</v>
      </c>
      <c r="W64" s="21">
        <f t="shared" si="14"/>
        <v>0</v>
      </c>
      <c r="X64" s="22">
        <f t="shared" si="15"/>
        <v>0</v>
      </c>
      <c r="Y64" s="23">
        <f t="shared" si="16"/>
        <v>9630</v>
      </c>
      <c r="Z64" s="54"/>
    </row>
    <row r="65" spans="1:26" s="55" customFormat="1" ht="111.75" customHeight="1" x14ac:dyDescent="0.3">
      <c r="A65" s="43">
        <v>29</v>
      </c>
      <c r="B65" s="30">
        <v>31211906</v>
      </c>
      <c r="C65" s="57" t="s">
        <v>172</v>
      </c>
      <c r="D65" s="30" t="s">
        <v>30</v>
      </c>
      <c r="E65" s="53" t="s">
        <v>175</v>
      </c>
      <c r="F65" s="43" t="s">
        <v>39</v>
      </c>
      <c r="G65" s="44">
        <v>1</v>
      </c>
      <c r="H65" s="45">
        <f t="shared" si="17"/>
        <v>10348.73949579832</v>
      </c>
      <c r="I65" s="46">
        <v>12315</v>
      </c>
      <c r="J65" s="46">
        <f t="shared" si="13"/>
        <v>12100.840336134454</v>
      </c>
      <c r="K65" s="46">
        <v>14400</v>
      </c>
      <c r="L65" s="45" t="s">
        <v>47</v>
      </c>
      <c r="M65" s="47" t="s">
        <v>48</v>
      </c>
      <c r="N65" s="18" t="s">
        <v>30</v>
      </c>
      <c r="O65" s="18" t="s">
        <v>30</v>
      </c>
      <c r="P65" s="18" t="s">
        <v>30</v>
      </c>
      <c r="Q65" s="18" t="s">
        <v>30</v>
      </c>
      <c r="R65" s="18" t="s">
        <v>30</v>
      </c>
      <c r="S65" s="18" t="s">
        <v>30</v>
      </c>
      <c r="T65" s="18" t="s">
        <v>30</v>
      </c>
      <c r="U65" s="18" t="s">
        <v>30</v>
      </c>
      <c r="V65" s="21">
        <v>14400</v>
      </c>
      <c r="W65" s="21">
        <f t="shared" si="14"/>
        <v>0</v>
      </c>
      <c r="X65" s="22">
        <f t="shared" si="15"/>
        <v>0</v>
      </c>
      <c r="Y65" s="23">
        <f t="shared" si="16"/>
        <v>14400</v>
      </c>
      <c r="Z65" s="54"/>
    </row>
    <row r="66" spans="1:26" s="55" customFormat="1" ht="111.75" customHeight="1" x14ac:dyDescent="0.3">
      <c r="A66" s="56">
        <v>30</v>
      </c>
      <c r="B66" s="30">
        <v>31211906</v>
      </c>
      <c r="C66" s="57" t="s">
        <v>172</v>
      </c>
      <c r="D66" s="30" t="s">
        <v>30</v>
      </c>
      <c r="E66" s="53" t="s">
        <v>176</v>
      </c>
      <c r="F66" s="43" t="s">
        <v>39</v>
      </c>
      <c r="G66" s="44">
        <v>1</v>
      </c>
      <c r="H66" s="45">
        <f t="shared" si="17"/>
        <v>23184.033613445379</v>
      </c>
      <c r="I66" s="46">
        <v>27589</v>
      </c>
      <c r="J66" s="46">
        <f t="shared" si="13"/>
        <v>27310.9243697479</v>
      </c>
      <c r="K66" s="46">
        <v>32500</v>
      </c>
      <c r="L66" s="45" t="s">
        <v>47</v>
      </c>
      <c r="M66" s="47" t="s">
        <v>48</v>
      </c>
      <c r="N66" s="18" t="s">
        <v>30</v>
      </c>
      <c r="O66" s="18" t="s">
        <v>30</v>
      </c>
      <c r="P66" s="18" t="s">
        <v>30</v>
      </c>
      <c r="Q66" s="18" t="s">
        <v>30</v>
      </c>
      <c r="R66" s="18" t="s">
        <v>30</v>
      </c>
      <c r="S66" s="18" t="s">
        <v>30</v>
      </c>
      <c r="T66" s="18" t="s">
        <v>30</v>
      </c>
      <c r="U66" s="18" t="s">
        <v>30</v>
      </c>
      <c r="V66" s="21">
        <v>32500</v>
      </c>
      <c r="W66" s="21">
        <f t="shared" si="14"/>
        <v>0</v>
      </c>
      <c r="X66" s="22">
        <f t="shared" si="15"/>
        <v>0</v>
      </c>
      <c r="Y66" s="23">
        <f t="shared" si="16"/>
        <v>32500</v>
      </c>
      <c r="Z66" s="54"/>
    </row>
    <row r="67" spans="1:26" s="55" customFormat="1" ht="111.75" customHeight="1" x14ac:dyDescent="0.3">
      <c r="A67" s="43">
        <v>31</v>
      </c>
      <c r="B67" s="30">
        <v>31211906</v>
      </c>
      <c r="C67" s="57" t="s">
        <v>172</v>
      </c>
      <c r="D67" s="30" t="s">
        <v>30</v>
      </c>
      <c r="E67" s="53" t="s">
        <v>177</v>
      </c>
      <c r="F67" s="43" t="s">
        <v>39</v>
      </c>
      <c r="G67" s="44">
        <v>1</v>
      </c>
      <c r="H67" s="45">
        <f t="shared" si="17"/>
        <v>4188.2352941176468</v>
      </c>
      <c r="I67" s="46">
        <v>4984</v>
      </c>
      <c r="J67" s="46">
        <f t="shared" si="13"/>
        <v>4915.9663865546217</v>
      </c>
      <c r="K67" s="46">
        <v>5850</v>
      </c>
      <c r="L67" s="45" t="s">
        <v>47</v>
      </c>
      <c r="M67" s="47" t="s">
        <v>48</v>
      </c>
      <c r="N67" s="18" t="s">
        <v>30</v>
      </c>
      <c r="O67" s="18" t="s">
        <v>30</v>
      </c>
      <c r="P67" s="18" t="s">
        <v>30</v>
      </c>
      <c r="Q67" s="18" t="s">
        <v>30</v>
      </c>
      <c r="R67" s="18" t="s">
        <v>30</v>
      </c>
      <c r="S67" s="18" t="s">
        <v>30</v>
      </c>
      <c r="T67" s="18" t="s">
        <v>30</v>
      </c>
      <c r="U67" s="18" t="s">
        <v>30</v>
      </c>
      <c r="V67" s="21">
        <v>5850</v>
      </c>
      <c r="W67" s="21">
        <f t="shared" si="14"/>
        <v>0</v>
      </c>
      <c r="X67" s="22">
        <f t="shared" si="15"/>
        <v>0</v>
      </c>
      <c r="Y67" s="23">
        <f t="shared" si="16"/>
        <v>5850</v>
      </c>
      <c r="Z67" s="54"/>
    </row>
    <row r="68" spans="1:26" s="55" customFormat="1" ht="111.75" customHeight="1" x14ac:dyDescent="0.3">
      <c r="A68" s="43">
        <v>32</v>
      </c>
      <c r="B68" s="30">
        <v>31211906</v>
      </c>
      <c r="C68" s="57" t="s">
        <v>172</v>
      </c>
      <c r="D68" s="30" t="s">
        <v>30</v>
      </c>
      <c r="E68" s="53" t="s">
        <v>178</v>
      </c>
      <c r="F68" s="43" t="s">
        <v>39</v>
      </c>
      <c r="G68" s="44">
        <v>1</v>
      </c>
      <c r="H68" s="45">
        <f t="shared" si="17"/>
        <v>6621.0084033613448</v>
      </c>
      <c r="I68" s="46">
        <v>7879</v>
      </c>
      <c r="J68" s="46">
        <f t="shared" si="13"/>
        <v>7773.1092436974795</v>
      </c>
      <c r="K68" s="46">
        <v>9250</v>
      </c>
      <c r="L68" s="45" t="s">
        <v>47</v>
      </c>
      <c r="M68" s="47" t="s">
        <v>48</v>
      </c>
      <c r="N68" s="18" t="s">
        <v>30</v>
      </c>
      <c r="O68" s="18" t="s">
        <v>30</v>
      </c>
      <c r="P68" s="18" t="s">
        <v>30</v>
      </c>
      <c r="Q68" s="18" t="s">
        <v>30</v>
      </c>
      <c r="R68" s="18" t="s">
        <v>30</v>
      </c>
      <c r="S68" s="18" t="s">
        <v>30</v>
      </c>
      <c r="T68" s="18" t="s">
        <v>30</v>
      </c>
      <c r="U68" s="18" t="s">
        <v>30</v>
      </c>
      <c r="V68" s="21">
        <v>9250</v>
      </c>
      <c r="W68" s="21">
        <f t="shared" si="14"/>
        <v>0</v>
      </c>
      <c r="X68" s="22">
        <f t="shared" si="15"/>
        <v>0</v>
      </c>
      <c r="Y68" s="23">
        <f t="shared" si="16"/>
        <v>9250</v>
      </c>
      <c r="Z68" s="54"/>
    </row>
    <row r="69" spans="1:26" s="55" customFormat="1" ht="111.75" customHeight="1" x14ac:dyDescent="0.3">
      <c r="A69" s="43">
        <v>33</v>
      </c>
      <c r="B69" s="30">
        <v>31211906</v>
      </c>
      <c r="C69" s="57" t="s">
        <v>172</v>
      </c>
      <c r="D69" s="30" t="s">
        <v>30</v>
      </c>
      <c r="E69" s="53" t="s">
        <v>179</v>
      </c>
      <c r="F69" s="43" t="s">
        <v>39</v>
      </c>
      <c r="G69" s="44">
        <v>1</v>
      </c>
      <c r="H69" s="45">
        <f t="shared" si="17"/>
        <v>6233.6134453781515</v>
      </c>
      <c r="I69" s="46">
        <v>7418</v>
      </c>
      <c r="J69" s="46">
        <f t="shared" si="13"/>
        <v>7310.9243697478996</v>
      </c>
      <c r="K69" s="46">
        <v>8700</v>
      </c>
      <c r="L69" s="45" t="s">
        <v>47</v>
      </c>
      <c r="M69" s="47" t="s">
        <v>48</v>
      </c>
      <c r="N69" s="18" t="s">
        <v>30</v>
      </c>
      <c r="O69" s="18" t="s">
        <v>30</v>
      </c>
      <c r="P69" s="18" t="s">
        <v>30</v>
      </c>
      <c r="Q69" s="18" t="s">
        <v>30</v>
      </c>
      <c r="R69" s="18" t="s">
        <v>30</v>
      </c>
      <c r="S69" s="18" t="s">
        <v>30</v>
      </c>
      <c r="T69" s="18" t="s">
        <v>30</v>
      </c>
      <c r="U69" s="18" t="s">
        <v>30</v>
      </c>
      <c r="V69" s="21">
        <v>8700</v>
      </c>
      <c r="W69" s="21">
        <f t="shared" si="14"/>
        <v>0</v>
      </c>
      <c r="X69" s="22">
        <f t="shared" si="15"/>
        <v>0</v>
      </c>
      <c r="Y69" s="23">
        <f t="shared" si="16"/>
        <v>8700</v>
      </c>
      <c r="Z69" s="54"/>
    </row>
    <row r="70" spans="1:26" s="55" customFormat="1" ht="111.75" customHeight="1" x14ac:dyDescent="0.3">
      <c r="A70" s="56">
        <v>34</v>
      </c>
      <c r="B70" s="30">
        <v>31211506</v>
      </c>
      <c r="C70" s="57" t="s">
        <v>180</v>
      </c>
      <c r="D70" s="30" t="s">
        <v>30</v>
      </c>
      <c r="E70" s="53" t="s">
        <v>181</v>
      </c>
      <c r="F70" s="43" t="s">
        <v>39</v>
      </c>
      <c r="G70" s="44">
        <v>1</v>
      </c>
      <c r="H70" s="45">
        <f t="shared" si="17"/>
        <v>13571.428571428572</v>
      </c>
      <c r="I70" s="46">
        <v>16150</v>
      </c>
      <c r="J70" s="46">
        <f t="shared" si="13"/>
        <v>15966.386554621849</v>
      </c>
      <c r="K70" s="46">
        <v>19000</v>
      </c>
      <c r="L70" s="45" t="s">
        <v>47</v>
      </c>
      <c r="M70" s="47" t="s">
        <v>48</v>
      </c>
      <c r="N70" s="18" t="s">
        <v>30</v>
      </c>
      <c r="O70" s="18" t="s">
        <v>30</v>
      </c>
      <c r="P70" s="18" t="s">
        <v>30</v>
      </c>
      <c r="Q70" s="18" t="s">
        <v>30</v>
      </c>
      <c r="R70" s="18" t="s">
        <v>30</v>
      </c>
      <c r="S70" s="18" t="s">
        <v>30</v>
      </c>
      <c r="T70" s="18" t="s">
        <v>30</v>
      </c>
      <c r="U70" s="18" t="s">
        <v>30</v>
      </c>
      <c r="V70" s="21">
        <v>19000</v>
      </c>
      <c r="W70" s="21">
        <f t="shared" si="14"/>
        <v>0</v>
      </c>
      <c r="X70" s="22">
        <f t="shared" si="15"/>
        <v>0</v>
      </c>
      <c r="Y70" s="23">
        <f t="shared" si="16"/>
        <v>19000</v>
      </c>
      <c r="Z70" s="54"/>
    </row>
    <row r="71" spans="1:26" s="55" customFormat="1" ht="111.75" customHeight="1" x14ac:dyDescent="0.3">
      <c r="A71" s="43">
        <v>35</v>
      </c>
      <c r="B71" s="30">
        <v>31201503</v>
      </c>
      <c r="C71" s="57" t="s">
        <v>182</v>
      </c>
      <c r="D71" s="30" t="s">
        <v>30</v>
      </c>
      <c r="E71" s="53" t="s">
        <v>183</v>
      </c>
      <c r="F71" s="43" t="s">
        <v>39</v>
      </c>
      <c r="G71" s="44">
        <v>1</v>
      </c>
      <c r="H71" s="45">
        <f t="shared" si="17"/>
        <v>12457.983193277312</v>
      </c>
      <c r="I71" s="46">
        <v>14825</v>
      </c>
      <c r="J71" s="46">
        <f t="shared" si="13"/>
        <v>14621.848739495799</v>
      </c>
      <c r="K71" s="46">
        <v>17400</v>
      </c>
      <c r="L71" s="45" t="s">
        <v>47</v>
      </c>
      <c r="M71" s="47" t="s">
        <v>48</v>
      </c>
      <c r="N71" s="18" t="s">
        <v>30</v>
      </c>
      <c r="O71" s="18" t="s">
        <v>30</v>
      </c>
      <c r="P71" s="18" t="s">
        <v>30</v>
      </c>
      <c r="Q71" s="18" t="s">
        <v>30</v>
      </c>
      <c r="R71" s="18" t="s">
        <v>30</v>
      </c>
      <c r="S71" s="18" t="s">
        <v>30</v>
      </c>
      <c r="T71" s="18" t="s">
        <v>30</v>
      </c>
      <c r="U71" s="18" t="s">
        <v>30</v>
      </c>
      <c r="V71" s="21">
        <v>17400</v>
      </c>
      <c r="W71" s="21">
        <f t="shared" si="14"/>
        <v>0</v>
      </c>
      <c r="X71" s="22">
        <f t="shared" si="15"/>
        <v>0</v>
      </c>
      <c r="Y71" s="23">
        <f t="shared" si="16"/>
        <v>17400</v>
      </c>
      <c r="Z71" s="54"/>
    </row>
    <row r="72" spans="1:26" s="55" customFormat="1" ht="111.75" customHeight="1" x14ac:dyDescent="0.3">
      <c r="A72" s="43">
        <v>36</v>
      </c>
      <c r="B72" s="30">
        <v>31201503</v>
      </c>
      <c r="C72" s="57" t="s">
        <v>182</v>
      </c>
      <c r="D72" s="30" t="s">
        <v>30</v>
      </c>
      <c r="E72" s="53" t="s">
        <v>184</v>
      </c>
      <c r="F72" s="43" t="s">
        <v>39</v>
      </c>
      <c r="G72" s="44">
        <v>1</v>
      </c>
      <c r="H72" s="45">
        <f t="shared" si="17"/>
        <v>2428.5714285714289</v>
      </c>
      <c r="I72" s="46">
        <v>2890</v>
      </c>
      <c r="J72" s="46">
        <f t="shared" si="13"/>
        <v>2840.3361344537816</v>
      </c>
      <c r="K72" s="46">
        <v>3380</v>
      </c>
      <c r="L72" s="45" t="s">
        <v>47</v>
      </c>
      <c r="M72" s="47" t="s">
        <v>48</v>
      </c>
      <c r="N72" s="18" t="s">
        <v>30</v>
      </c>
      <c r="O72" s="18" t="s">
        <v>30</v>
      </c>
      <c r="P72" s="18" t="s">
        <v>30</v>
      </c>
      <c r="Q72" s="18" t="s">
        <v>30</v>
      </c>
      <c r="R72" s="18" t="s">
        <v>30</v>
      </c>
      <c r="S72" s="18" t="s">
        <v>30</v>
      </c>
      <c r="T72" s="18" t="s">
        <v>30</v>
      </c>
      <c r="U72" s="18" t="s">
        <v>30</v>
      </c>
      <c r="V72" s="21">
        <v>3380</v>
      </c>
      <c r="W72" s="21">
        <f t="shared" si="14"/>
        <v>0</v>
      </c>
      <c r="X72" s="22">
        <f t="shared" si="15"/>
        <v>0</v>
      </c>
      <c r="Y72" s="23">
        <f t="shared" si="16"/>
        <v>3380</v>
      </c>
      <c r="Z72" s="54"/>
    </row>
    <row r="73" spans="1:26" s="55" customFormat="1" ht="111.75" customHeight="1" x14ac:dyDescent="0.3">
      <c r="A73" s="43">
        <v>37</v>
      </c>
      <c r="B73" s="30">
        <v>10151500</v>
      </c>
      <c r="C73" s="57" t="s">
        <v>185</v>
      </c>
      <c r="D73" s="30" t="s">
        <v>30</v>
      </c>
      <c r="E73" s="53" t="s">
        <v>186</v>
      </c>
      <c r="F73" s="43" t="s">
        <v>39</v>
      </c>
      <c r="G73" s="44">
        <v>1</v>
      </c>
      <c r="H73" s="45">
        <f t="shared" si="17"/>
        <v>107563.02521008404</v>
      </c>
      <c r="I73" s="46">
        <v>128000</v>
      </c>
      <c r="J73" s="46">
        <f t="shared" si="13"/>
        <v>126302.52100840336</v>
      </c>
      <c r="K73" s="46">
        <v>150300</v>
      </c>
      <c r="L73" s="45" t="s">
        <v>47</v>
      </c>
      <c r="M73" s="47" t="s">
        <v>48</v>
      </c>
      <c r="N73" s="18" t="s">
        <v>30</v>
      </c>
      <c r="O73" s="18" t="s">
        <v>30</v>
      </c>
      <c r="P73" s="18" t="s">
        <v>30</v>
      </c>
      <c r="Q73" s="18" t="s">
        <v>30</v>
      </c>
      <c r="R73" s="18" t="s">
        <v>30</v>
      </c>
      <c r="S73" s="18" t="s">
        <v>30</v>
      </c>
      <c r="T73" s="18" t="s">
        <v>30</v>
      </c>
      <c r="U73" s="18" t="s">
        <v>30</v>
      </c>
      <c r="V73" s="21">
        <v>150300</v>
      </c>
      <c r="W73" s="21">
        <f t="shared" si="14"/>
        <v>0</v>
      </c>
      <c r="X73" s="22">
        <f t="shared" si="15"/>
        <v>0</v>
      </c>
      <c r="Y73" s="23">
        <f t="shared" si="16"/>
        <v>150300</v>
      </c>
      <c r="Z73" s="54"/>
    </row>
    <row r="74" spans="1:26" s="55" customFormat="1" ht="111.75" customHeight="1" x14ac:dyDescent="0.3">
      <c r="A74" s="56">
        <v>38</v>
      </c>
      <c r="B74" s="30">
        <v>10151500</v>
      </c>
      <c r="C74" s="57" t="s">
        <v>187</v>
      </c>
      <c r="D74" s="30" t="s">
        <v>30</v>
      </c>
      <c r="E74" s="53" t="s">
        <v>188</v>
      </c>
      <c r="F74" s="43" t="s">
        <v>39</v>
      </c>
      <c r="G74" s="44">
        <v>1</v>
      </c>
      <c r="H74" s="45">
        <f t="shared" si="17"/>
        <v>124369.74789915967</v>
      </c>
      <c r="I74" s="46">
        <v>148000</v>
      </c>
      <c r="J74" s="46">
        <f t="shared" si="13"/>
        <v>146050.42016806724</v>
      </c>
      <c r="K74" s="46">
        <v>173800</v>
      </c>
      <c r="L74" s="45" t="s">
        <v>47</v>
      </c>
      <c r="M74" s="47" t="s">
        <v>48</v>
      </c>
      <c r="N74" s="18" t="s">
        <v>30</v>
      </c>
      <c r="O74" s="18" t="s">
        <v>30</v>
      </c>
      <c r="P74" s="18" t="s">
        <v>30</v>
      </c>
      <c r="Q74" s="18" t="s">
        <v>30</v>
      </c>
      <c r="R74" s="18" t="s">
        <v>30</v>
      </c>
      <c r="S74" s="18" t="s">
        <v>30</v>
      </c>
      <c r="T74" s="18" t="s">
        <v>30</v>
      </c>
      <c r="U74" s="18" t="s">
        <v>30</v>
      </c>
      <c r="V74" s="21">
        <v>173800</v>
      </c>
      <c r="W74" s="21">
        <f t="shared" si="14"/>
        <v>0</v>
      </c>
      <c r="X74" s="22">
        <f t="shared" si="15"/>
        <v>0</v>
      </c>
      <c r="Y74" s="23">
        <f t="shared" si="16"/>
        <v>173800</v>
      </c>
      <c r="Z74" s="54"/>
    </row>
    <row r="75" spans="1:26" s="55" customFormat="1" ht="111.75" customHeight="1" x14ac:dyDescent="0.3">
      <c r="A75" s="43">
        <v>39</v>
      </c>
      <c r="B75" s="30">
        <v>10151500</v>
      </c>
      <c r="C75" s="57" t="s">
        <v>189</v>
      </c>
      <c r="D75" s="30" t="s">
        <v>30</v>
      </c>
      <c r="E75" s="53" t="s">
        <v>190</v>
      </c>
      <c r="F75" s="43" t="s">
        <v>39</v>
      </c>
      <c r="G75" s="44">
        <v>1</v>
      </c>
      <c r="H75" s="45">
        <f t="shared" si="17"/>
        <v>116806.72268907563</v>
      </c>
      <c r="I75" s="46">
        <v>139000</v>
      </c>
      <c r="J75" s="46">
        <f t="shared" si="13"/>
        <v>137058.82352941178</v>
      </c>
      <c r="K75" s="46">
        <v>163100</v>
      </c>
      <c r="L75" s="45" t="s">
        <v>47</v>
      </c>
      <c r="M75" s="47" t="s">
        <v>48</v>
      </c>
      <c r="N75" s="18" t="s">
        <v>30</v>
      </c>
      <c r="O75" s="18" t="s">
        <v>30</v>
      </c>
      <c r="P75" s="18" t="s">
        <v>30</v>
      </c>
      <c r="Q75" s="18" t="s">
        <v>30</v>
      </c>
      <c r="R75" s="18" t="s">
        <v>30</v>
      </c>
      <c r="S75" s="18" t="s">
        <v>30</v>
      </c>
      <c r="T75" s="18" t="s">
        <v>30</v>
      </c>
      <c r="U75" s="18" t="s">
        <v>30</v>
      </c>
      <c r="V75" s="21">
        <v>163100</v>
      </c>
      <c r="W75" s="21">
        <f t="shared" si="14"/>
        <v>0</v>
      </c>
      <c r="X75" s="22">
        <f t="shared" si="15"/>
        <v>0</v>
      </c>
      <c r="Y75" s="23">
        <f t="shared" si="16"/>
        <v>163100</v>
      </c>
      <c r="Z75" s="54"/>
    </row>
    <row r="76" spans="1:26" s="55" customFormat="1" ht="111.75" customHeight="1" x14ac:dyDescent="0.3">
      <c r="A76" s="43">
        <v>40</v>
      </c>
      <c r="B76" s="30">
        <v>10151500</v>
      </c>
      <c r="C76" s="57" t="s">
        <v>191</v>
      </c>
      <c r="D76" s="30" t="s">
        <v>30</v>
      </c>
      <c r="E76" s="53" t="s">
        <v>186</v>
      </c>
      <c r="F76" s="43" t="s">
        <v>39</v>
      </c>
      <c r="G76" s="44">
        <v>1</v>
      </c>
      <c r="H76" s="45">
        <f t="shared" si="17"/>
        <v>68907.563025210082</v>
      </c>
      <c r="I76" s="46">
        <v>82000</v>
      </c>
      <c r="J76" s="46">
        <f t="shared" si="13"/>
        <v>80924.369747899167</v>
      </c>
      <c r="K76" s="46">
        <v>96300</v>
      </c>
      <c r="L76" s="45" t="s">
        <v>47</v>
      </c>
      <c r="M76" s="47" t="s">
        <v>48</v>
      </c>
      <c r="N76" s="18" t="s">
        <v>30</v>
      </c>
      <c r="O76" s="18" t="s">
        <v>30</v>
      </c>
      <c r="P76" s="18" t="s">
        <v>30</v>
      </c>
      <c r="Q76" s="18" t="s">
        <v>30</v>
      </c>
      <c r="R76" s="18" t="s">
        <v>30</v>
      </c>
      <c r="S76" s="18" t="s">
        <v>30</v>
      </c>
      <c r="T76" s="18" t="s">
        <v>30</v>
      </c>
      <c r="U76" s="18" t="s">
        <v>30</v>
      </c>
      <c r="V76" s="21">
        <v>96300</v>
      </c>
      <c r="W76" s="21">
        <f t="shared" si="14"/>
        <v>0</v>
      </c>
      <c r="X76" s="22">
        <f t="shared" si="15"/>
        <v>0</v>
      </c>
      <c r="Y76" s="23">
        <f t="shared" si="16"/>
        <v>96300</v>
      </c>
      <c r="Z76" s="54"/>
    </row>
    <row r="77" spans="1:26" s="55" customFormat="1" ht="111.75" customHeight="1" x14ac:dyDescent="0.3">
      <c r="A77" s="43">
        <v>41</v>
      </c>
      <c r="B77" s="30">
        <v>10151500</v>
      </c>
      <c r="C77" s="57" t="s">
        <v>192</v>
      </c>
      <c r="D77" s="30" t="s">
        <v>30</v>
      </c>
      <c r="E77" s="53" t="s">
        <v>190</v>
      </c>
      <c r="F77" s="43" t="s">
        <v>39</v>
      </c>
      <c r="G77" s="44">
        <v>1</v>
      </c>
      <c r="H77" s="45">
        <f t="shared" si="17"/>
        <v>110924.36974789917</v>
      </c>
      <c r="I77" s="46">
        <v>132000</v>
      </c>
      <c r="J77" s="46">
        <f t="shared" si="13"/>
        <v>130420.1680672269</v>
      </c>
      <c r="K77" s="46">
        <v>155200</v>
      </c>
      <c r="L77" s="45" t="s">
        <v>47</v>
      </c>
      <c r="M77" s="47" t="s">
        <v>48</v>
      </c>
      <c r="N77" s="18" t="s">
        <v>30</v>
      </c>
      <c r="O77" s="18" t="s">
        <v>30</v>
      </c>
      <c r="P77" s="18" t="s">
        <v>30</v>
      </c>
      <c r="Q77" s="18" t="s">
        <v>30</v>
      </c>
      <c r="R77" s="18" t="s">
        <v>30</v>
      </c>
      <c r="S77" s="18" t="s">
        <v>30</v>
      </c>
      <c r="T77" s="18" t="s">
        <v>30</v>
      </c>
      <c r="U77" s="18" t="s">
        <v>30</v>
      </c>
      <c r="V77" s="21">
        <v>155200</v>
      </c>
      <c r="W77" s="21">
        <f t="shared" si="14"/>
        <v>0</v>
      </c>
      <c r="X77" s="22">
        <f t="shared" si="15"/>
        <v>0</v>
      </c>
      <c r="Y77" s="23">
        <f t="shared" si="16"/>
        <v>155200</v>
      </c>
      <c r="Z77" s="54"/>
    </row>
    <row r="78" spans="1:26" s="55" customFormat="1" ht="111.75" customHeight="1" x14ac:dyDescent="0.3">
      <c r="A78" s="56">
        <v>42</v>
      </c>
      <c r="B78" s="30">
        <v>10151500</v>
      </c>
      <c r="C78" s="57" t="s">
        <v>193</v>
      </c>
      <c r="D78" s="30" t="s">
        <v>30</v>
      </c>
      <c r="E78" s="53" t="s">
        <v>186</v>
      </c>
      <c r="F78" s="43" t="s">
        <v>39</v>
      </c>
      <c r="G78" s="44">
        <v>1</v>
      </c>
      <c r="H78" s="45">
        <f t="shared" si="17"/>
        <v>107983.19327731093</v>
      </c>
      <c r="I78" s="46">
        <v>128500</v>
      </c>
      <c r="J78" s="46">
        <f t="shared" si="13"/>
        <v>126890.75630252101</v>
      </c>
      <c r="K78" s="46">
        <v>151000</v>
      </c>
      <c r="L78" s="45" t="s">
        <v>47</v>
      </c>
      <c r="M78" s="47" t="s">
        <v>48</v>
      </c>
      <c r="N78" s="18" t="s">
        <v>30</v>
      </c>
      <c r="O78" s="18" t="s">
        <v>30</v>
      </c>
      <c r="P78" s="18" t="s">
        <v>30</v>
      </c>
      <c r="Q78" s="18" t="s">
        <v>30</v>
      </c>
      <c r="R78" s="18" t="s">
        <v>30</v>
      </c>
      <c r="S78" s="18" t="s">
        <v>30</v>
      </c>
      <c r="T78" s="18" t="s">
        <v>30</v>
      </c>
      <c r="U78" s="18" t="s">
        <v>30</v>
      </c>
      <c r="V78" s="21">
        <v>151000</v>
      </c>
      <c r="W78" s="21">
        <f t="shared" si="14"/>
        <v>0</v>
      </c>
      <c r="X78" s="22">
        <f t="shared" si="15"/>
        <v>0</v>
      </c>
      <c r="Y78" s="23">
        <f t="shared" si="16"/>
        <v>151000</v>
      </c>
      <c r="Z78" s="54"/>
    </row>
    <row r="79" spans="1:26" s="55" customFormat="1" ht="111.75" customHeight="1" x14ac:dyDescent="0.3">
      <c r="A79" s="43">
        <v>43</v>
      </c>
      <c r="B79" s="30">
        <v>10151500</v>
      </c>
      <c r="C79" s="57" t="s">
        <v>194</v>
      </c>
      <c r="D79" s="30" t="s">
        <v>30</v>
      </c>
      <c r="E79" s="53" t="s">
        <v>195</v>
      </c>
      <c r="F79" s="43" t="s">
        <v>39</v>
      </c>
      <c r="G79" s="44">
        <v>1</v>
      </c>
      <c r="H79" s="45">
        <f t="shared" si="17"/>
        <v>49000</v>
      </c>
      <c r="I79" s="46">
        <v>58310</v>
      </c>
      <c r="J79" s="46">
        <f t="shared" si="13"/>
        <v>57647.058823529413</v>
      </c>
      <c r="K79" s="46">
        <v>68600</v>
      </c>
      <c r="L79" s="45" t="s">
        <v>47</v>
      </c>
      <c r="M79" s="47" t="s">
        <v>48</v>
      </c>
      <c r="N79" s="18" t="s">
        <v>30</v>
      </c>
      <c r="O79" s="18" t="s">
        <v>30</v>
      </c>
      <c r="P79" s="18" t="s">
        <v>30</v>
      </c>
      <c r="Q79" s="18" t="s">
        <v>30</v>
      </c>
      <c r="R79" s="18" t="s">
        <v>30</v>
      </c>
      <c r="S79" s="18" t="s">
        <v>30</v>
      </c>
      <c r="T79" s="18" t="s">
        <v>30</v>
      </c>
      <c r="U79" s="18" t="s">
        <v>30</v>
      </c>
      <c r="V79" s="21">
        <v>68600</v>
      </c>
      <c r="W79" s="21">
        <f t="shared" si="14"/>
        <v>0</v>
      </c>
      <c r="X79" s="22">
        <f t="shared" si="15"/>
        <v>0</v>
      </c>
      <c r="Y79" s="23">
        <f t="shared" si="16"/>
        <v>68600</v>
      </c>
      <c r="Z79" s="54"/>
    </row>
    <row r="80" spans="1:26" s="55" customFormat="1" ht="111.75" customHeight="1" x14ac:dyDescent="0.3">
      <c r="A80" s="43">
        <v>44</v>
      </c>
      <c r="B80" s="30">
        <v>10151500</v>
      </c>
      <c r="C80" s="57" t="s">
        <v>196</v>
      </c>
      <c r="D80" s="30" t="s">
        <v>30</v>
      </c>
      <c r="E80" s="53" t="s">
        <v>197</v>
      </c>
      <c r="F80" s="43" t="s">
        <v>39</v>
      </c>
      <c r="G80" s="44">
        <v>1</v>
      </c>
      <c r="H80" s="45">
        <f t="shared" si="17"/>
        <v>42000</v>
      </c>
      <c r="I80" s="46">
        <v>49980</v>
      </c>
      <c r="J80" s="46">
        <f t="shared" si="13"/>
        <v>49411.764705882357</v>
      </c>
      <c r="K80" s="46">
        <v>58800</v>
      </c>
      <c r="L80" s="45" t="s">
        <v>47</v>
      </c>
      <c r="M80" s="47" t="s">
        <v>48</v>
      </c>
      <c r="N80" s="18" t="s">
        <v>30</v>
      </c>
      <c r="O80" s="18" t="s">
        <v>30</v>
      </c>
      <c r="P80" s="18" t="s">
        <v>30</v>
      </c>
      <c r="Q80" s="18" t="s">
        <v>30</v>
      </c>
      <c r="R80" s="18" t="s">
        <v>30</v>
      </c>
      <c r="S80" s="18" t="s">
        <v>30</v>
      </c>
      <c r="T80" s="18" t="s">
        <v>30</v>
      </c>
      <c r="U80" s="18" t="s">
        <v>30</v>
      </c>
      <c r="V80" s="21">
        <v>58800</v>
      </c>
      <c r="W80" s="21">
        <f t="shared" si="14"/>
        <v>0</v>
      </c>
      <c r="X80" s="22">
        <f t="shared" si="15"/>
        <v>0</v>
      </c>
      <c r="Y80" s="23">
        <f t="shared" si="16"/>
        <v>58800</v>
      </c>
      <c r="Z80" s="54"/>
    </row>
    <row r="81" spans="1:26" s="55" customFormat="1" ht="111.75" customHeight="1" x14ac:dyDescent="0.3">
      <c r="A81" s="43">
        <v>45</v>
      </c>
      <c r="B81" s="30">
        <v>10151500</v>
      </c>
      <c r="C81" s="57" t="s">
        <v>198</v>
      </c>
      <c r="D81" s="30" t="s">
        <v>30</v>
      </c>
      <c r="E81" s="53" t="s">
        <v>199</v>
      </c>
      <c r="F81" s="43" t="s">
        <v>39</v>
      </c>
      <c r="G81" s="44">
        <v>1</v>
      </c>
      <c r="H81" s="45">
        <f t="shared" si="17"/>
        <v>58500</v>
      </c>
      <c r="I81" s="46">
        <v>69615</v>
      </c>
      <c r="J81" s="46">
        <f t="shared" si="13"/>
        <v>68823.529411764714</v>
      </c>
      <c r="K81" s="46">
        <v>81900</v>
      </c>
      <c r="L81" s="45" t="s">
        <v>47</v>
      </c>
      <c r="M81" s="47" t="s">
        <v>48</v>
      </c>
      <c r="N81" s="18" t="s">
        <v>30</v>
      </c>
      <c r="O81" s="18" t="s">
        <v>30</v>
      </c>
      <c r="P81" s="18" t="s">
        <v>30</v>
      </c>
      <c r="Q81" s="18" t="s">
        <v>30</v>
      </c>
      <c r="R81" s="18" t="s">
        <v>30</v>
      </c>
      <c r="S81" s="18" t="s">
        <v>30</v>
      </c>
      <c r="T81" s="18" t="s">
        <v>30</v>
      </c>
      <c r="U81" s="18" t="s">
        <v>30</v>
      </c>
      <c r="V81" s="21">
        <v>81900</v>
      </c>
      <c r="W81" s="21">
        <f t="shared" si="14"/>
        <v>0</v>
      </c>
      <c r="X81" s="22">
        <f t="shared" si="15"/>
        <v>0</v>
      </c>
      <c r="Y81" s="23">
        <f t="shared" si="16"/>
        <v>81900</v>
      </c>
      <c r="Z81" s="54"/>
    </row>
    <row r="82" spans="1:26" s="55" customFormat="1" ht="111.75" customHeight="1" x14ac:dyDescent="0.3">
      <c r="A82" s="56">
        <v>46</v>
      </c>
      <c r="B82" s="30">
        <v>10151500</v>
      </c>
      <c r="C82" s="57" t="s">
        <v>200</v>
      </c>
      <c r="D82" s="30" t="s">
        <v>30</v>
      </c>
      <c r="E82" s="53" t="s">
        <v>201</v>
      </c>
      <c r="F82" s="43" t="s">
        <v>39</v>
      </c>
      <c r="G82" s="44">
        <v>1</v>
      </c>
      <c r="H82" s="45">
        <f t="shared" si="17"/>
        <v>65000</v>
      </c>
      <c r="I82" s="46">
        <v>77350</v>
      </c>
      <c r="J82" s="46">
        <f t="shared" si="13"/>
        <v>7647.0588235294117</v>
      </c>
      <c r="K82" s="46">
        <v>9100</v>
      </c>
      <c r="L82" s="45" t="s">
        <v>47</v>
      </c>
      <c r="M82" s="47" t="s">
        <v>48</v>
      </c>
      <c r="N82" s="18" t="s">
        <v>30</v>
      </c>
      <c r="O82" s="18" t="s">
        <v>30</v>
      </c>
      <c r="P82" s="18" t="s">
        <v>30</v>
      </c>
      <c r="Q82" s="18" t="s">
        <v>30</v>
      </c>
      <c r="R82" s="18" t="s">
        <v>30</v>
      </c>
      <c r="S82" s="18" t="s">
        <v>30</v>
      </c>
      <c r="T82" s="18" t="s">
        <v>30</v>
      </c>
      <c r="U82" s="18" t="s">
        <v>30</v>
      </c>
      <c r="V82" s="21">
        <v>9100</v>
      </c>
      <c r="W82" s="21">
        <f t="shared" si="14"/>
        <v>0</v>
      </c>
      <c r="X82" s="22">
        <f t="shared" si="15"/>
        <v>0</v>
      </c>
      <c r="Y82" s="23">
        <f t="shared" si="16"/>
        <v>9100</v>
      </c>
      <c r="Z82" s="54"/>
    </row>
    <row r="83" spans="1:26" s="55" customFormat="1" ht="111.75" customHeight="1" x14ac:dyDescent="0.3">
      <c r="A83" s="43">
        <v>47</v>
      </c>
      <c r="B83" s="30">
        <v>10151500</v>
      </c>
      <c r="C83" s="57" t="s">
        <v>202</v>
      </c>
      <c r="D83" s="30" t="s">
        <v>30</v>
      </c>
      <c r="E83" s="53" t="s">
        <v>203</v>
      </c>
      <c r="F83" s="43" t="s">
        <v>39</v>
      </c>
      <c r="G83" s="44">
        <v>1</v>
      </c>
      <c r="H83" s="45">
        <f t="shared" si="17"/>
        <v>52000</v>
      </c>
      <c r="I83" s="46">
        <v>61880</v>
      </c>
      <c r="J83" s="46">
        <f t="shared" si="13"/>
        <v>61176.470588235294</v>
      </c>
      <c r="K83" s="46">
        <v>72800</v>
      </c>
      <c r="L83" s="45" t="s">
        <v>47</v>
      </c>
      <c r="M83" s="47" t="s">
        <v>48</v>
      </c>
      <c r="N83" s="18" t="s">
        <v>30</v>
      </c>
      <c r="O83" s="18" t="s">
        <v>30</v>
      </c>
      <c r="P83" s="18" t="s">
        <v>30</v>
      </c>
      <c r="Q83" s="18" t="s">
        <v>30</v>
      </c>
      <c r="R83" s="18" t="s">
        <v>30</v>
      </c>
      <c r="S83" s="18" t="s">
        <v>30</v>
      </c>
      <c r="T83" s="18" t="s">
        <v>30</v>
      </c>
      <c r="U83" s="18" t="s">
        <v>30</v>
      </c>
      <c r="V83" s="21">
        <v>72800</v>
      </c>
      <c r="W83" s="21">
        <f t="shared" si="14"/>
        <v>0</v>
      </c>
      <c r="X83" s="22">
        <f t="shared" si="15"/>
        <v>0</v>
      </c>
      <c r="Y83" s="23">
        <f t="shared" si="16"/>
        <v>72800</v>
      </c>
      <c r="Z83" s="54"/>
    </row>
    <row r="84" spans="1:26" s="55" customFormat="1" ht="111.75" customHeight="1" x14ac:dyDescent="0.3">
      <c r="A84" s="43">
        <v>48</v>
      </c>
      <c r="B84" s="30">
        <v>10151500</v>
      </c>
      <c r="C84" s="57" t="s">
        <v>204</v>
      </c>
      <c r="D84" s="30" t="s">
        <v>30</v>
      </c>
      <c r="E84" s="53" t="s">
        <v>205</v>
      </c>
      <c r="F84" s="43" t="s">
        <v>39</v>
      </c>
      <c r="G84" s="44">
        <v>1</v>
      </c>
      <c r="H84" s="45">
        <f t="shared" si="17"/>
        <v>3957.0379831932778</v>
      </c>
      <c r="I84" s="46">
        <f>4309*109.28%</f>
        <v>4708.8752000000004</v>
      </c>
      <c r="J84" s="46">
        <f t="shared" si="13"/>
        <v>4663.8655462184879</v>
      </c>
      <c r="K84" s="46">
        <v>5550</v>
      </c>
      <c r="L84" s="45" t="s">
        <v>47</v>
      </c>
      <c r="M84" s="47" t="s">
        <v>48</v>
      </c>
      <c r="N84" s="18" t="s">
        <v>30</v>
      </c>
      <c r="O84" s="18" t="s">
        <v>30</v>
      </c>
      <c r="P84" s="18" t="s">
        <v>30</v>
      </c>
      <c r="Q84" s="18" t="s">
        <v>30</v>
      </c>
      <c r="R84" s="18" t="s">
        <v>30</v>
      </c>
      <c r="S84" s="18" t="s">
        <v>30</v>
      </c>
      <c r="T84" s="18" t="s">
        <v>30</v>
      </c>
      <c r="U84" s="18" t="s">
        <v>30</v>
      </c>
      <c r="V84" s="21">
        <v>5550</v>
      </c>
      <c r="W84" s="21">
        <f t="shared" si="14"/>
        <v>0</v>
      </c>
      <c r="X84" s="22">
        <f t="shared" si="15"/>
        <v>0</v>
      </c>
      <c r="Y84" s="23">
        <f t="shared" si="16"/>
        <v>5550</v>
      </c>
      <c r="Z84" s="54"/>
    </row>
    <row r="85" spans="1:26" s="55" customFormat="1" ht="111.75" customHeight="1" x14ac:dyDescent="0.3">
      <c r="A85" s="43">
        <v>49</v>
      </c>
      <c r="B85" s="30">
        <v>10151500</v>
      </c>
      <c r="C85" s="57" t="s">
        <v>206</v>
      </c>
      <c r="D85" s="30" t="s">
        <v>30</v>
      </c>
      <c r="E85" s="53" t="s">
        <v>207</v>
      </c>
      <c r="F85" s="43" t="s">
        <v>39</v>
      </c>
      <c r="G85" s="44">
        <v>1</v>
      </c>
      <c r="H85" s="45">
        <f t="shared" si="17"/>
        <v>72000</v>
      </c>
      <c r="I85" s="46">
        <v>85680</v>
      </c>
      <c r="J85" s="46">
        <f t="shared" si="13"/>
        <v>84705.882352941175</v>
      </c>
      <c r="K85" s="46">
        <v>100800</v>
      </c>
      <c r="L85" s="45" t="s">
        <v>47</v>
      </c>
      <c r="M85" s="47" t="s">
        <v>48</v>
      </c>
      <c r="N85" s="18" t="s">
        <v>30</v>
      </c>
      <c r="O85" s="18" t="s">
        <v>30</v>
      </c>
      <c r="P85" s="18" t="s">
        <v>30</v>
      </c>
      <c r="Q85" s="18" t="s">
        <v>30</v>
      </c>
      <c r="R85" s="18" t="s">
        <v>30</v>
      </c>
      <c r="S85" s="18" t="s">
        <v>30</v>
      </c>
      <c r="T85" s="18" t="s">
        <v>30</v>
      </c>
      <c r="U85" s="18" t="s">
        <v>30</v>
      </c>
      <c r="V85" s="21">
        <v>100800</v>
      </c>
      <c r="W85" s="21">
        <f t="shared" si="14"/>
        <v>0</v>
      </c>
      <c r="X85" s="22">
        <f t="shared" si="15"/>
        <v>0</v>
      </c>
      <c r="Y85" s="23">
        <f t="shared" si="16"/>
        <v>100800</v>
      </c>
      <c r="Z85" s="54"/>
    </row>
    <row r="86" spans="1:26" s="55" customFormat="1" ht="111.75" customHeight="1" x14ac:dyDescent="0.3">
      <c r="A86" s="56">
        <v>50</v>
      </c>
      <c r="B86" s="30">
        <v>10151500</v>
      </c>
      <c r="C86" s="57" t="s">
        <v>208</v>
      </c>
      <c r="D86" s="30" t="s">
        <v>30</v>
      </c>
      <c r="E86" s="53" t="s">
        <v>207</v>
      </c>
      <c r="F86" s="43" t="s">
        <v>39</v>
      </c>
      <c r="G86" s="44">
        <v>1</v>
      </c>
      <c r="H86" s="45">
        <f t="shared" si="17"/>
        <v>55000</v>
      </c>
      <c r="I86" s="46">
        <v>65450</v>
      </c>
      <c r="J86" s="46">
        <f t="shared" si="13"/>
        <v>64705.882352941182</v>
      </c>
      <c r="K86" s="46">
        <v>77000</v>
      </c>
      <c r="L86" s="45" t="s">
        <v>47</v>
      </c>
      <c r="M86" s="47" t="s">
        <v>48</v>
      </c>
      <c r="N86" s="18" t="s">
        <v>30</v>
      </c>
      <c r="O86" s="18" t="s">
        <v>30</v>
      </c>
      <c r="P86" s="18" t="s">
        <v>30</v>
      </c>
      <c r="Q86" s="18" t="s">
        <v>30</v>
      </c>
      <c r="R86" s="18" t="s">
        <v>30</v>
      </c>
      <c r="S86" s="18" t="s">
        <v>30</v>
      </c>
      <c r="T86" s="18" t="s">
        <v>30</v>
      </c>
      <c r="U86" s="18" t="s">
        <v>30</v>
      </c>
      <c r="V86" s="21">
        <v>77000</v>
      </c>
      <c r="W86" s="21">
        <f t="shared" si="14"/>
        <v>0</v>
      </c>
      <c r="X86" s="22">
        <f t="shared" si="15"/>
        <v>0</v>
      </c>
      <c r="Y86" s="23">
        <f t="shared" si="16"/>
        <v>77000</v>
      </c>
      <c r="Z86" s="54"/>
    </row>
    <row r="87" spans="1:26" s="55" customFormat="1" ht="111.75" customHeight="1" x14ac:dyDescent="0.3">
      <c r="A87" s="43">
        <v>51</v>
      </c>
      <c r="B87" s="30">
        <v>10151500</v>
      </c>
      <c r="C87" s="57" t="s">
        <v>209</v>
      </c>
      <c r="D87" s="30" t="s">
        <v>30</v>
      </c>
      <c r="E87" s="53" t="s">
        <v>207</v>
      </c>
      <c r="F87" s="43" t="s">
        <v>39</v>
      </c>
      <c r="G87" s="44">
        <v>1</v>
      </c>
      <c r="H87" s="45">
        <f t="shared" si="17"/>
        <v>35000</v>
      </c>
      <c r="I87" s="46">
        <v>41650</v>
      </c>
      <c r="J87" s="46">
        <f t="shared" si="13"/>
        <v>41134.45378151261</v>
      </c>
      <c r="K87" s="46">
        <v>48950</v>
      </c>
      <c r="L87" s="45" t="s">
        <v>47</v>
      </c>
      <c r="M87" s="47" t="s">
        <v>48</v>
      </c>
      <c r="N87" s="18" t="s">
        <v>30</v>
      </c>
      <c r="O87" s="18" t="s">
        <v>30</v>
      </c>
      <c r="P87" s="18" t="s">
        <v>30</v>
      </c>
      <c r="Q87" s="18" t="s">
        <v>30</v>
      </c>
      <c r="R87" s="18" t="s">
        <v>30</v>
      </c>
      <c r="S87" s="18" t="s">
        <v>30</v>
      </c>
      <c r="T87" s="18" t="s">
        <v>30</v>
      </c>
      <c r="U87" s="18" t="s">
        <v>30</v>
      </c>
      <c r="V87" s="21">
        <v>48950</v>
      </c>
      <c r="W87" s="21">
        <f t="shared" si="14"/>
        <v>0</v>
      </c>
      <c r="X87" s="22">
        <f t="shared" si="15"/>
        <v>0</v>
      </c>
      <c r="Y87" s="23">
        <f t="shared" si="16"/>
        <v>48950</v>
      </c>
      <c r="Z87" s="54"/>
    </row>
    <row r="88" spans="1:26" s="55" customFormat="1" ht="111.75" customHeight="1" x14ac:dyDescent="0.3">
      <c r="A88" s="43">
        <v>52</v>
      </c>
      <c r="B88" s="30">
        <v>10171700</v>
      </c>
      <c r="C88" s="57" t="s">
        <v>210</v>
      </c>
      <c r="D88" s="30" t="s">
        <v>30</v>
      </c>
      <c r="E88" s="53" t="s">
        <v>211</v>
      </c>
      <c r="F88" s="43" t="s">
        <v>39</v>
      </c>
      <c r="G88" s="44">
        <v>1</v>
      </c>
      <c r="H88" s="45">
        <f t="shared" si="17"/>
        <v>22100.840336134454</v>
      </c>
      <c r="I88" s="46">
        <v>26300</v>
      </c>
      <c r="J88" s="46">
        <f t="shared" si="13"/>
        <v>26008.403361344539</v>
      </c>
      <c r="K88" s="46">
        <v>30950</v>
      </c>
      <c r="L88" s="45" t="s">
        <v>47</v>
      </c>
      <c r="M88" s="47" t="s">
        <v>48</v>
      </c>
      <c r="N88" s="18" t="s">
        <v>30</v>
      </c>
      <c r="O88" s="18" t="s">
        <v>30</v>
      </c>
      <c r="P88" s="18" t="s">
        <v>30</v>
      </c>
      <c r="Q88" s="18" t="s">
        <v>30</v>
      </c>
      <c r="R88" s="18" t="s">
        <v>30</v>
      </c>
      <c r="S88" s="18" t="s">
        <v>30</v>
      </c>
      <c r="T88" s="18" t="s">
        <v>30</v>
      </c>
      <c r="U88" s="18" t="s">
        <v>30</v>
      </c>
      <c r="V88" s="21">
        <v>30950</v>
      </c>
      <c r="W88" s="21">
        <f t="shared" si="14"/>
        <v>0</v>
      </c>
      <c r="X88" s="22">
        <f t="shared" si="15"/>
        <v>0</v>
      </c>
      <c r="Y88" s="23">
        <f t="shared" si="16"/>
        <v>30950</v>
      </c>
      <c r="Z88" s="54"/>
    </row>
    <row r="89" spans="1:26" ht="56.25" x14ac:dyDescent="0.25">
      <c r="A89" s="30">
        <v>53</v>
      </c>
      <c r="B89" s="30">
        <v>46181901</v>
      </c>
      <c r="C89" s="57" t="s">
        <v>212</v>
      </c>
      <c r="D89" s="30" t="s">
        <v>30</v>
      </c>
      <c r="E89" s="53" t="s">
        <v>213</v>
      </c>
      <c r="F89" s="43" t="s">
        <v>39</v>
      </c>
      <c r="G89" s="44">
        <v>1</v>
      </c>
      <c r="H89" s="45">
        <f t="shared" si="17"/>
        <v>1452.1008403361345</v>
      </c>
      <c r="I89" s="46">
        <v>1728</v>
      </c>
      <c r="J89" s="46">
        <f t="shared" si="13"/>
        <v>1705.8823529411766</v>
      </c>
      <c r="K89" s="46">
        <v>2030</v>
      </c>
      <c r="L89" s="45" t="s">
        <v>47</v>
      </c>
      <c r="M89" s="47" t="s">
        <v>48</v>
      </c>
      <c r="N89" s="18" t="s">
        <v>30</v>
      </c>
      <c r="O89" s="18" t="s">
        <v>30</v>
      </c>
      <c r="P89" s="18" t="s">
        <v>30</v>
      </c>
      <c r="Q89" s="18" t="s">
        <v>30</v>
      </c>
      <c r="R89" s="18" t="s">
        <v>30</v>
      </c>
      <c r="S89" s="18" t="s">
        <v>30</v>
      </c>
      <c r="T89" s="18" t="s">
        <v>30</v>
      </c>
      <c r="U89" s="18" t="s">
        <v>30</v>
      </c>
      <c r="V89" s="21">
        <v>2030</v>
      </c>
      <c r="W89" s="21">
        <f t="shared" si="14"/>
        <v>0</v>
      </c>
      <c r="X89" s="22">
        <f t="shared" si="15"/>
        <v>0</v>
      </c>
      <c r="Y89" s="23">
        <f t="shared" si="16"/>
        <v>2030</v>
      </c>
    </row>
    <row r="90" spans="1:26" ht="18.75" x14ac:dyDescent="0.25">
      <c r="A90" s="43">
        <v>54</v>
      </c>
      <c r="B90" s="30">
        <v>46181604</v>
      </c>
      <c r="C90" s="57" t="s">
        <v>214</v>
      </c>
      <c r="D90" s="30" t="s">
        <v>30</v>
      </c>
      <c r="E90" s="53" t="s">
        <v>215</v>
      </c>
      <c r="F90" s="43" t="s">
        <v>216</v>
      </c>
      <c r="G90" s="44">
        <v>1</v>
      </c>
      <c r="H90" s="45">
        <f t="shared" si="17"/>
        <v>58823.529411764706</v>
      </c>
      <c r="I90" s="46">
        <v>70000</v>
      </c>
      <c r="J90" s="46">
        <f t="shared" si="13"/>
        <v>69243.697478991598</v>
      </c>
      <c r="K90" s="46">
        <v>82400</v>
      </c>
      <c r="L90" s="45" t="s">
        <v>47</v>
      </c>
      <c r="M90" s="47" t="s">
        <v>48</v>
      </c>
      <c r="N90" s="18" t="s">
        <v>30</v>
      </c>
      <c r="O90" s="18" t="s">
        <v>30</v>
      </c>
      <c r="P90" s="18" t="s">
        <v>30</v>
      </c>
      <c r="Q90" s="18" t="s">
        <v>30</v>
      </c>
      <c r="R90" s="18" t="s">
        <v>30</v>
      </c>
      <c r="S90" s="18" t="s">
        <v>30</v>
      </c>
      <c r="T90" s="18" t="s">
        <v>30</v>
      </c>
      <c r="U90" s="18" t="s">
        <v>30</v>
      </c>
      <c r="V90" s="21">
        <v>82400</v>
      </c>
      <c r="W90" s="21">
        <f t="shared" si="14"/>
        <v>0</v>
      </c>
      <c r="X90" s="22">
        <f t="shared" si="15"/>
        <v>0</v>
      </c>
      <c r="Y90" s="23">
        <f t="shared" si="16"/>
        <v>82400</v>
      </c>
    </row>
    <row r="91" spans="1:26" ht="37.5" x14ac:dyDescent="0.25">
      <c r="A91" s="43">
        <v>55</v>
      </c>
      <c r="B91" s="30">
        <v>46181605</v>
      </c>
      <c r="C91" s="57" t="s">
        <v>217</v>
      </c>
      <c r="D91" s="30" t="s">
        <v>30</v>
      </c>
      <c r="E91" s="53" t="s">
        <v>218</v>
      </c>
      <c r="F91" s="43" t="s">
        <v>216</v>
      </c>
      <c r="G91" s="44">
        <v>1</v>
      </c>
      <c r="H91" s="45">
        <f t="shared" si="17"/>
        <v>109243.6974789916</v>
      </c>
      <c r="I91" s="46">
        <v>130000</v>
      </c>
      <c r="J91" s="46">
        <f t="shared" si="13"/>
        <v>128067.22689075631</v>
      </c>
      <c r="K91" s="46">
        <v>152400</v>
      </c>
      <c r="L91" s="45" t="s">
        <v>47</v>
      </c>
      <c r="M91" s="47" t="s">
        <v>48</v>
      </c>
      <c r="N91" s="18" t="s">
        <v>30</v>
      </c>
      <c r="O91" s="18" t="s">
        <v>30</v>
      </c>
      <c r="P91" s="18" t="s">
        <v>30</v>
      </c>
      <c r="Q91" s="18" t="s">
        <v>30</v>
      </c>
      <c r="R91" s="18" t="s">
        <v>30</v>
      </c>
      <c r="S91" s="18" t="s">
        <v>30</v>
      </c>
      <c r="T91" s="18" t="s">
        <v>30</v>
      </c>
      <c r="U91" s="18" t="s">
        <v>30</v>
      </c>
      <c r="V91" s="21">
        <v>152400</v>
      </c>
      <c r="W91" s="21">
        <f t="shared" si="14"/>
        <v>0</v>
      </c>
      <c r="X91" s="22">
        <f t="shared" si="15"/>
        <v>0</v>
      </c>
      <c r="Y91" s="23">
        <f t="shared" si="16"/>
        <v>152400</v>
      </c>
    </row>
    <row r="92" spans="1:26" ht="37.5" x14ac:dyDescent="0.25">
      <c r="A92" s="43">
        <v>56</v>
      </c>
      <c r="B92" s="30">
        <v>47121701</v>
      </c>
      <c r="C92" s="57" t="s">
        <v>219</v>
      </c>
      <c r="D92" s="30" t="s">
        <v>30</v>
      </c>
      <c r="E92" s="53" t="s">
        <v>220</v>
      </c>
      <c r="F92" s="43" t="s">
        <v>39</v>
      </c>
      <c r="G92" s="44">
        <v>1</v>
      </c>
      <c r="H92" s="45">
        <f t="shared" si="17"/>
        <v>10840.336134453783</v>
      </c>
      <c r="I92" s="45">
        <v>12900</v>
      </c>
      <c r="J92" s="45">
        <f t="shared" si="13"/>
        <v>12689.075630252102</v>
      </c>
      <c r="K92" s="45">
        <v>15100</v>
      </c>
      <c r="L92" s="45" t="s">
        <v>47</v>
      </c>
      <c r="M92" s="47" t="s">
        <v>48</v>
      </c>
      <c r="N92" s="18" t="s">
        <v>30</v>
      </c>
      <c r="O92" s="18" t="s">
        <v>30</v>
      </c>
      <c r="P92" s="18" t="s">
        <v>30</v>
      </c>
      <c r="Q92" s="18" t="s">
        <v>30</v>
      </c>
      <c r="R92" s="18" t="s">
        <v>30</v>
      </c>
      <c r="S92" s="18" t="s">
        <v>30</v>
      </c>
      <c r="T92" s="18" t="s">
        <v>30</v>
      </c>
      <c r="U92" s="18" t="s">
        <v>30</v>
      </c>
      <c r="V92" s="21">
        <v>15100</v>
      </c>
      <c r="W92" s="21">
        <f t="shared" si="14"/>
        <v>0</v>
      </c>
      <c r="X92" s="22">
        <f t="shared" si="15"/>
        <v>0</v>
      </c>
      <c r="Y92" s="23">
        <f t="shared" si="16"/>
        <v>15100</v>
      </c>
    </row>
    <row r="93" spans="1:26" ht="18.75" x14ac:dyDescent="0.3">
      <c r="A93" s="145" t="s">
        <v>221</v>
      </c>
      <c r="B93" s="146"/>
      <c r="C93" s="146"/>
      <c r="D93" s="146"/>
      <c r="E93" s="146"/>
      <c r="F93" s="146"/>
      <c r="G93" s="146"/>
      <c r="H93" s="146"/>
      <c r="I93" s="146"/>
      <c r="J93" s="146"/>
      <c r="K93" s="146"/>
      <c r="L93" s="146"/>
      <c r="M93" s="146"/>
      <c r="N93" s="146"/>
      <c r="O93" s="146"/>
      <c r="P93" s="146"/>
      <c r="Q93" s="146"/>
      <c r="R93" s="146"/>
      <c r="S93" s="146"/>
      <c r="T93" s="146"/>
      <c r="U93" s="146"/>
      <c r="V93" s="146"/>
      <c r="W93" s="146"/>
      <c r="X93" s="147"/>
      <c r="Y93" s="65">
        <v>85138000</v>
      </c>
      <c r="Z93" s="66"/>
    </row>
    <row r="94" spans="1:26" x14ac:dyDescent="0.25">
      <c r="Y94" s="70"/>
    </row>
  </sheetData>
  <mergeCells count="45">
    <mergeCell ref="A5:A6"/>
    <mergeCell ref="Y5:Y6"/>
    <mergeCell ref="H5:M5"/>
    <mergeCell ref="N5:Q5"/>
    <mergeCell ref="R5:U5"/>
    <mergeCell ref="V5:V6"/>
    <mergeCell ref="W5:W6"/>
    <mergeCell ref="X5:X6"/>
    <mergeCell ref="B5:B6"/>
    <mergeCell ref="C5:C6"/>
    <mergeCell ref="D5:D6"/>
    <mergeCell ref="E5:E6"/>
    <mergeCell ref="G5:G6"/>
    <mergeCell ref="A1:Y1"/>
    <mergeCell ref="A2:Y2"/>
    <mergeCell ref="A3:Y3"/>
    <mergeCell ref="A4:G4"/>
    <mergeCell ref="H4:S4"/>
    <mergeCell ref="V4:Y4"/>
    <mergeCell ref="A32:X32"/>
    <mergeCell ref="A33:G33"/>
    <mergeCell ref="H33:S33"/>
    <mergeCell ref="V33:Y33"/>
    <mergeCell ref="A7:Y7"/>
    <mergeCell ref="A26:A30"/>
    <mergeCell ref="B26:B30"/>
    <mergeCell ref="C26:C30"/>
    <mergeCell ref="D26:D30"/>
    <mergeCell ref="L26:L30"/>
    <mergeCell ref="M26:M30"/>
    <mergeCell ref="G34:G35"/>
    <mergeCell ref="Y34:Y35"/>
    <mergeCell ref="A36:Y36"/>
    <mergeCell ref="A93:X93"/>
    <mergeCell ref="H34:M34"/>
    <mergeCell ref="N34:Q34"/>
    <mergeCell ref="R34:U34"/>
    <mergeCell ref="V34:V35"/>
    <mergeCell ref="W34:W35"/>
    <mergeCell ref="X34:X35"/>
    <mergeCell ref="A34:A35"/>
    <mergeCell ref="B34:B35"/>
    <mergeCell ref="C34:C35"/>
    <mergeCell ref="D34:D35"/>
    <mergeCell ref="E34:E35"/>
  </mergeCells>
  <conditionalFormatting sqref="G11:G17 G37:G92">
    <cfRule type="cellIs" dxfId="8" priority="1" operator="equal">
      <formula>0</formula>
    </cfRule>
  </conditionalFormatting>
  <conditionalFormatting sqref="G26:G31">
    <cfRule type="cellIs" dxfId="7" priority="2" operator="equal">
      <formula>0</formula>
    </cfRule>
  </conditionalFormatting>
  <hyperlinks>
    <hyperlink ref="M31" r:id="rId1" xr:uid="{00000000-0004-0000-0000-000000000000}"/>
    <hyperlink ref="M9" r:id="rId2" xr:uid="{00000000-0004-0000-0000-000001000000}"/>
    <hyperlink ref="M8" r:id="rId3" xr:uid="{00000000-0004-0000-0000-000002000000}"/>
    <hyperlink ref="M11" r:id="rId4" xr:uid="{00000000-0004-0000-0000-000003000000}"/>
    <hyperlink ref="M16" r:id="rId5" xr:uid="{00000000-0004-0000-0000-000004000000}"/>
    <hyperlink ref="M38" r:id="rId6" xr:uid="{00000000-0004-0000-0000-000005000000}"/>
    <hyperlink ref="M42" r:id="rId7" xr:uid="{00000000-0004-0000-0000-000006000000}"/>
    <hyperlink ref="M43" r:id="rId8" xr:uid="{00000000-0004-0000-0000-000007000000}"/>
    <hyperlink ref="M17" r:id="rId9" xr:uid="{00000000-0004-0000-0000-000008000000}"/>
    <hyperlink ref="M45" r:id="rId10" display="https://www.secop.gov.co/CO1BusinessLine/Tendering/ProcedureEdit/View?docUniqueIdentifier=CO1.REQ.7227436&amp;prevCtxLbl=Proceso&amp;prevCtxUrl=https%3a%2f%2fwww.secop.gov.co%3a443%2fCO1BusinessLine%2fTendering%2fBuyerWorkArea%2fIndex%3fdocUniqueIdentifier%3dCO1.BDOS.7028789" xr:uid="{00000000-0004-0000-0000-000009000000}"/>
    <hyperlink ref="M51" r:id="rId11" display="https://www.secop.gov.co/CO1BusinessLine/Tendering/ProcedureEdit/View?docUniqueIdentifier=CO1.REQ.7227436&amp;prevCtxLbl=Proceso&amp;prevCtxUrl=https%3a%2f%2fwww.secop.gov.co%3a443%2fCO1BusinessLine%2fTendering%2fBuyerWorkArea%2fIndex%3fdocUniqueIdentifier%3dCO1.BDOS.7028789" xr:uid="{00000000-0004-0000-0000-00000A000000}"/>
    <hyperlink ref="M50" r:id="rId12" display="https://www.secop.gov.co/CO1BusinessLine/Tendering/ProcedureEdit/View?docUniqueIdentifier=CO1.REQ.7227436&amp;prevCtxLbl=Proceso&amp;prevCtxUrl=https%3a%2f%2fwww.secop.gov.co%3a443%2fCO1BusinessLine%2fTendering%2fBuyerWorkArea%2fIndex%3fdocUniqueIdentifier%3dCO1.BDOS.7028789" xr:uid="{00000000-0004-0000-0000-00000B000000}"/>
    <hyperlink ref="M44" r:id="rId13" display="https://www.secop.gov.co/CO1BusinessLine/Tendering/ProcedureEdit/View?docUniqueIdentifier=CO1.REQ.7227436&amp;prevCtxLbl=Proceso&amp;prevCtxUrl=https%3a%2f%2fwww.secop.gov.co%3a443%2fCO1BusinessLine%2fTendering%2fBuyerWorkArea%2fIndex%3fdocUniqueIdentifier%3dCO1.BDOS.7028789" xr:uid="{00000000-0004-0000-0000-00000C000000}"/>
    <hyperlink ref="M47" r:id="rId14" display="https://www.secop.gov.co/CO1BusinessLine/Tendering/ProcedureEdit/View?docUniqueIdentifier=CO1.REQ.7227436&amp;prevCtxLbl=Proceso&amp;prevCtxUrl=https%3a%2f%2fwww.secop.gov.co%3a443%2fCO1BusinessLine%2fTendering%2fBuyerWorkArea%2fIndex%3fdocUniqueIdentifier%3dCO1.BDOS.7028789" xr:uid="{00000000-0004-0000-0000-00000D000000}"/>
    <hyperlink ref="M48" r:id="rId15" display="https://www.secop.gov.co/CO1BusinessLine/Tendering/ProcedureEdit/View?docUniqueIdentifier=CO1.REQ.7227436&amp;prevCtxLbl=Proceso&amp;prevCtxUrl=https%3a%2f%2fwww.secop.gov.co%3a443%2fCO1BusinessLine%2fTendering%2fBuyerWorkArea%2fIndex%3fdocUniqueIdentifier%3dCO1.BDOS.7028789" xr:uid="{00000000-0004-0000-0000-00000E000000}"/>
    <hyperlink ref="M52" r:id="rId16" display="https://www.secop.gov.co/CO1BusinessLine/Tendering/ProcedureEdit/View?docUniqueIdentifier=CO1.REQ.7227436&amp;prevCtxLbl=Proceso&amp;prevCtxUrl=https%3a%2f%2fwww.secop.gov.co%3a443%2fCO1BusinessLine%2fTendering%2fBuyerWorkArea%2fIndex%3fdocUniqueIdentifier%3dCO1.BDOS.7028789" xr:uid="{00000000-0004-0000-0000-00000F000000}"/>
    <hyperlink ref="M53" r:id="rId17" display="https://www.secop.gov.co/CO1BusinessLine/Tendering/ProcedureEdit/View?docUniqueIdentifier=CO1.REQ.7227436&amp;prevCtxLbl=Proceso&amp;prevCtxUrl=https%3a%2f%2fwww.secop.gov.co%3a443%2fCO1BusinessLine%2fTendering%2fBuyerWorkArea%2fIndex%3fdocUniqueIdentifier%3dCO1.BDOS.7028789" xr:uid="{00000000-0004-0000-0000-000010000000}"/>
    <hyperlink ref="M54" r:id="rId18" display="https://www.secop.gov.co/CO1BusinessLine/Tendering/ProcedureEdit/View?docUniqueIdentifier=CO1.REQ.7227436&amp;prevCtxLbl=Proceso&amp;prevCtxUrl=https%3a%2f%2fwww.secop.gov.co%3a443%2fCO1BusinessLine%2fTendering%2fBuyerWorkArea%2fIndex%3fdocUniqueIdentifier%3dCO1.BDOS.7028789" xr:uid="{00000000-0004-0000-0000-000011000000}"/>
    <hyperlink ref="M55" r:id="rId19" display="https://www.secop.gov.co/CO1BusinessLine/Tendering/ProcedureEdit/View?docUniqueIdentifier=CO1.REQ.7227436&amp;prevCtxLbl=Proceso&amp;prevCtxUrl=https%3a%2f%2fwww.secop.gov.co%3a443%2fCO1BusinessLine%2fTendering%2fBuyerWorkArea%2fIndex%3fdocUniqueIdentifier%3dCO1.BDOS.7028789" xr:uid="{00000000-0004-0000-0000-000012000000}"/>
    <hyperlink ref="M56" r:id="rId20" display="https://www.secop.gov.co/CO1BusinessLine/Tendering/ProcedureEdit/View?docUniqueIdentifier=CO1.REQ.7227436&amp;prevCtxLbl=Proceso&amp;prevCtxUrl=https%3a%2f%2fwww.secop.gov.co%3a443%2fCO1BusinessLine%2fTendering%2fBuyerWorkArea%2fIndex%3fdocUniqueIdentifier%3dCO1.BDOS.7028789" xr:uid="{00000000-0004-0000-0000-000013000000}"/>
    <hyperlink ref="M57" r:id="rId21" display="https://www.secop.gov.co/CO1BusinessLine/Tendering/ProcedureEdit/View?docUniqueIdentifier=CO1.REQ.7227436&amp;prevCtxLbl=Proceso&amp;prevCtxUrl=https%3a%2f%2fwww.secop.gov.co%3a443%2fCO1BusinessLine%2fTendering%2fBuyerWorkArea%2fIndex%3fdocUniqueIdentifier%3dCO1.BDOS.7028789" xr:uid="{00000000-0004-0000-0000-000014000000}"/>
    <hyperlink ref="M58" r:id="rId22" display="https://www.secop.gov.co/CO1BusinessLine/Tendering/ProcedureEdit/View?docUniqueIdentifier=CO1.REQ.7227436&amp;prevCtxLbl=Proceso&amp;prevCtxUrl=https%3a%2f%2fwww.secop.gov.co%3a443%2fCO1BusinessLine%2fTendering%2fBuyerWorkArea%2fIndex%3fdocUniqueIdentifier%3dCO1.BDOS.7028789" xr:uid="{00000000-0004-0000-0000-000015000000}"/>
    <hyperlink ref="M63" r:id="rId23" display="https://www.secop.gov.co/CO1BusinessLine/Tendering/ProcedureEdit/View?docUniqueIdentifier=CO1.REQ.7227436&amp;prevCtxLbl=Proceso&amp;prevCtxUrl=https%3a%2f%2fwww.secop.gov.co%3a443%2fCO1BusinessLine%2fTendering%2fBuyerWorkArea%2fIndex%3fdocUniqueIdentifier%3dCO1.BDOS.7028789" xr:uid="{00000000-0004-0000-0000-000016000000}"/>
    <hyperlink ref="M64" r:id="rId24" display="https://www.secop.gov.co/CO1BusinessLine/Tendering/ProcedureEdit/View?docUniqueIdentifier=CO1.REQ.7227436&amp;prevCtxLbl=Proceso&amp;prevCtxUrl=https%3a%2f%2fwww.secop.gov.co%3a443%2fCO1BusinessLine%2fTendering%2fBuyerWorkArea%2fIndex%3fdocUniqueIdentifier%3dCO1.BDOS.7028789" xr:uid="{00000000-0004-0000-0000-000017000000}"/>
    <hyperlink ref="M65" r:id="rId25" display="https://www.secop.gov.co/CO1BusinessLine/Tendering/ProcedureEdit/View?docUniqueIdentifier=CO1.REQ.7227436&amp;prevCtxLbl=Proceso&amp;prevCtxUrl=https%3a%2f%2fwww.secop.gov.co%3a443%2fCO1BusinessLine%2fTendering%2fBuyerWorkArea%2fIndex%3fdocUniqueIdentifier%3dCO1.BDOS.7028789" xr:uid="{00000000-0004-0000-0000-000018000000}"/>
    <hyperlink ref="M66" r:id="rId26" display="https://www.secop.gov.co/CO1BusinessLine/Tendering/ProcedureEdit/View?docUniqueIdentifier=CO1.REQ.7227436&amp;prevCtxLbl=Proceso&amp;prevCtxUrl=https%3a%2f%2fwww.secop.gov.co%3a443%2fCO1BusinessLine%2fTendering%2fBuyerWorkArea%2fIndex%3fdocUniqueIdentifier%3dCO1.BDOS.7028789" xr:uid="{00000000-0004-0000-0000-000019000000}"/>
    <hyperlink ref="M67" r:id="rId27" display="https://www.secop.gov.co/CO1BusinessLine/Tendering/ProcedureEdit/View?docUniqueIdentifier=CO1.REQ.7227436&amp;prevCtxLbl=Proceso&amp;prevCtxUrl=https%3a%2f%2fwww.secop.gov.co%3a443%2fCO1BusinessLine%2fTendering%2fBuyerWorkArea%2fIndex%3fdocUniqueIdentifier%3dCO1.BDOS.7028789" xr:uid="{00000000-0004-0000-0000-00001A000000}"/>
    <hyperlink ref="M68" r:id="rId28" display="https://www.secop.gov.co/CO1BusinessLine/Tendering/ProcedureEdit/View?docUniqueIdentifier=CO1.REQ.7227436&amp;prevCtxLbl=Proceso&amp;prevCtxUrl=https%3a%2f%2fwww.secop.gov.co%3a443%2fCO1BusinessLine%2fTendering%2fBuyerWorkArea%2fIndex%3fdocUniqueIdentifier%3dCO1.BDOS.7028789" xr:uid="{00000000-0004-0000-0000-00001B000000}"/>
    <hyperlink ref="M69" r:id="rId29" display="https://www.secop.gov.co/CO1BusinessLine/Tendering/ProcedureEdit/View?docUniqueIdentifier=CO1.REQ.7227436&amp;prevCtxLbl=Proceso&amp;prevCtxUrl=https%3a%2f%2fwww.secop.gov.co%3a443%2fCO1BusinessLine%2fTendering%2fBuyerWorkArea%2fIndex%3fdocUniqueIdentifier%3dCO1.BDOS.7028789" xr:uid="{00000000-0004-0000-0000-00001C000000}"/>
    <hyperlink ref="M62" r:id="rId30" display="https://www.secop.gov.co/CO1BusinessLine/Tendering/ProcedureEdit/View?docUniqueIdentifier=CO1.REQ.7227436&amp;prevCtxLbl=Proceso&amp;prevCtxUrl=https%3a%2f%2fwww.secop.gov.co%3a443%2fCO1BusinessLine%2fTendering%2fBuyerWorkArea%2fIndex%3fdocUniqueIdentifier%3dCO1.BDOS.7028789" xr:uid="{00000000-0004-0000-0000-00001D000000}"/>
    <hyperlink ref="M61" r:id="rId31" display="https://www.secop.gov.co/CO1BusinessLine/Tendering/ProcedureEdit/View?docUniqueIdentifier=CO1.REQ.7227436&amp;prevCtxLbl=Proceso&amp;prevCtxUrl=https%3a%2f%2fwww.secop.gov.co%3a443%2fCO1BusinessLine%2fTendering%2fBuyerWorkArea%2fIndex%3fdocUniqueIdentifier%3dCO1.BDOS.7028789" xr:uid="{00000000-0004-0000-0000-00001E000000}"/>
    <hyperlink ref="M60" r:id="rId32" display="https://www.secop.gov.co/CO1BusinessLine/Tendering/ProcedureEdit/View?docUniqueIdentifier=CO1.REQ.7227436&amp;prevCtxLbl=Proceso&amp;prevCtxUrl=https%3a%2f%2fwww.secop.gov.co%3a443%2fCO1BusinessLine%2fTendering%2fBuyerWorkArea%2fIndex%3fdocUniqueIdentifier%3dCO1.BDOS.7028789" xr:uid="{00000000-0004-0000-0000-00001F000000}"/>
    <hyperlink ref="M59" r:id="rId33" display="https://www.secop.gov.co/CO1BusinessLine/Tendering/ProcedureEdit/View?docUniqueIdentifier=CO1.REQ.7227436&amp;prevCtxLbl=Proceso&amp;prevCtxUrl=https%3a%2f%2fwww.secop.gov.co%3a443%2fCO1BusinessLine%2fTendering%2fBuyerWorkArea%2fIndex%3fdocUniqueIdentifier%3dCO1.BDOS.7028789" xr:uid="{00000000-0004-0000-0000-000020000000}"/>
    <hyperlink ref="M71" r:id="rId34" display="https://www.secop.gov.co/CO1BusinessLine/Tendering/ProcedureEdit/View?docUniqueIdentifier=CO1.REQ.7227436&amp;prevCtxLbl=Proceso&amp;prevCtxUrl=https%3a%2f%2fwww.secop.gov.co%3a443%2fCO1BusinessLine%2fTendering%2fBuyerWorkArea%2fIndex%3fdocUniqueIdentifier%3dCO1.BDOS.7028789" xr:uid="{00000000-0004-0000-0000-000021000000}"/>
    <hyperlink ref="M72" r:id="rId35" display="https://www.secop.gov.co/CO1BusinessLine/Tendering/ProcedureEdit/View?docUniqueIdentifier=CO1.REQ.7227436&amp;prevCtxLbl=Proceso&amp;prevCtxUrl=https%3a%2f%2fwww.secop.gov.co%3a443%2fCO1BusinessLine%2fTendering%2fBuyerWorkArea%2fIndex%3fdocUniqueIdentifier%3dCO1.BDOS.7028789" xr:uid="{00000000-0004-0000-0000-000022000000}"/>
    <hyperlink ref="M70" r:id="rId36" display="https://www.secop.gov.co/CO1BusinessLine/Tendering/ProcedureEdit/View?docUniqueIdentifier=CO1.REQ.7227436&amp;prevCtxLbl=Proceso&amp;prevCtxUrl=https%3a%2f%2fwww.secop.gov.co%3a443%2fCO1BusinessLine%2fTendering%2fBuyerWorkArea%2fIndex%3fdocUniqueIdentifier%3dCO1.BDOS.7028789" xr:uid="{00000000-0004-0000-0000-000023000000}"/>
    <hyperlink ref="M73" r:id="rId37" display="https://www.secop.gov.co/CO1BusinessLine/Tendering/ProcedureEdit/View?docUniqueIdentifier=CO1.REQ.7227436&amp;prevCtxLbl=Proceso&amp;prevCtxUrl=https%3a%2f%2fwww.secop.gov.co%3a443%2fCO1BusinessLine%2fTendering%2fBuyerWorkArea%2fIndex%3fdocUniqueIdentifier%3dCO1.BDOS.7028789" xr:uid="{00000000-0004-0000-0000-000024000000}"/>
    <hyperlink ref="M74" r:id="rId38" display="https://www.secop.gov.co/CO1BusinessLine/Tendering/ProcedureEdit/View?docUniqueIdentifier=CO1.REQ.7227436&amp;prevCtxLbl=Proceso&amp;prevCtxUrl=https%3a%2f%2fwww.secop.gov.co%3a443%2fCO1BusinessLine%2fTendering%2fBuyerWorkArea%2fIndex%3fdocUniqueIdentifier%3dCO1.BDOS.7028789" xr:uid="{00000000-0004-0000-0000-000025000000}"/>
    <hyperlink ref="M75" r:id="rId39" display="https://www.secop.gov.co/CO1BusinessLine/Tendering/ProcedureEdit/View?docUniqueIdentifier=CO1.REQ.7227436&amp;prevCtxLbl=Proceso&amp;prevCtxUrl=https%3a%2f%2fwww.secop.gov.co%3a443%2fCO1BusinessLine%2fTendering%2fBuyerWorkArea%2fIndex%3fdocUniqueIdentifier%3dCO1.BDOS.7028789" xr:uid="{00000000-0004-0000-0000-000026000000}"/>
    <hyperlink ref="M76" r:id="rId40" display="https://www.secop.gov.co/CO1BusinessLine/Tendering/ProcedureEdit/View?docUniqueIdentifier=CO1.REQ.7227436&amp;prevCtxLbl=Proceso&amp;prevCtxUrl=https%3a%2f%2fwww.secop.gov.co%3a443%2fCO1BusinessLine%2fTendering%2fBuyerWorkArea%2fIndex%3fdocUniqueIdentifier%3dCO1.BDOS.7028789" xr:uid="{00000000-0004-0000-0000-000027000000}"/>
    <hyperlink ref="M77" r:id="rId41" display="https://www.secop.gov.co/CO1BusinessLine/Tendering/ProcedureEdit/View?docUniqueIdentifier=CO1.REQ.7227436&amp;prevCtxLbl=Proceso&amp;prevCtxUrl=https%3a%2f%2fwww.secop.gov.co%3a443%2fCO1BusinessLine%2fTendering%2fBuyerWorkArea%2fIndex%3fdocUniqueIdentifier%3dCO1.BDOS.7028789" xr:uid="{00000000-0004-0000-0000-000028000000}"/>
    <hyperlink ref="M78" r:id="rId42" display="https://www.secop.gov.co/CO1BusinessLine/Tendering/ProcedureEdit/View?docUniqueIdentifier=CO1.REQ.7227436&amp;prevCtxLbl=Proceso&amp;prevCtxUrl=https%3a%2f%2fwww.secop.gov.co%3a443%2fCO1BusinessLine%2fTendering%2fBuyerWorkArea%2fIndex%3fdocUniqueIdentifier%3dCO1.BDOS.7028789" xr:uid="{00000000-0004-0000-0000-000029000000}"/>
    <hyperlink ref="M79" r:id="rId43" display="https://www.secop.gov.co/CO1BusinessLine/Tendering/ProcedureEdit/View?docUniqueIdentifier=CO1.REQ.7227436&amp;prevCtxLbl=Proceso&amp;prevCtxUrl=https%3a%2f%2fwww.secop.gov.co%3a443%2fCO1BusinessLine%2fTendering%2fBuyerWorkArea%2fIndex%3fdocUniqueIdentifier%3dCO1.BDOS.7028789" xr:uid="{00000000-0004-0000-0000-00002A000000}"/>
    <hyperlink ref="M80" r:id="rId44" display="https://www.secop.gov.co/CO1BusinessLine/Tendering/ProcedureEdit/View?docUniqueIdentifier=CO1.REQ.7227436&amp;prevCtxLbl=Proceso&amp;prevCtxUrl=https%3a%2f%2fwww.secop.gov.co%3a443%2fCO1BusinessLine%2fTendering%2fBuyerWorkArea%2fIndex%3fdocUniqueIdentifier%3dCO1.BDOS.7028789" xr:uid="{00000000-0004-0000-0000-00002B000000}"/>
    <hyperlink ref="M81" r:id="rId45" display="https://www.secop.gov.co/CO1BusinessLine/Tendering/ProcedureEdit/View?docUniqueIdentifier=CO1.REQ.7227436&amp;prevCtxLbl=Proceso&amp;prevCtxUrl=https%3a%2f%2fwww.secop.gov.co%3a443%2fCO1BusinessLine%2fTendering%2fBuyerWorkArea%2fIndex%3fdocUniqueIdentifier%3dCO1.BDOS.7028789" xr:uid="{00000000-0004-0000-0000-00002C000000}"/>
    <hyperlink ref="M82" r:id="rId46" display="https://www.secop.gov.co/CO1BusinessLine/Tendering/ProcedureEdit/View?docUniqueIdentifier=CO1.REQ.7227436&amp;prevCtxLbl=Proceso&amp;prevCtxUrl=https%3a%2f%2fwww.secop.gov.co%3a443%2fCO1BusinessLine%2fTendering%2fBuyerWorkArea%2fIndex%3fdocUniqueIdentifier%3dCO1.BDOS.7028789" xr:uid="{00000000-0004-0000-0000-00002D000000}"/>
    <hyperlink ref="M83" r:id="rId47" display="https://www.secop.gov.co/CO1BusinessLine/Tendering/ProcedureEdit/View?docUniqueIdentifier=CO1.REQ.7227436&amp;prevCtxLbl=Proceso&amp;prevCtxUrl=https%3a%2f%2fwww.secop.gov.co%3a443%2fCO1BusinessLine%2fTendering%2fBuyerWorkArea%2fIndex%3fdocUniqueIdentifier%3dCO1.BDOS.7028789" xr:uid="{00000000-0004-0000-0000-00002E000000}"/>
    <hyperlink ref="M84" r:id="rId48" display="https://www.secop.gov.co/CO1BusinessLine/Tendering/ProcedureEdit/View?docUniqueIdentifier=CO1.REQ.7227436&amp;prevCtxLbl=Proceso&amp;prevCtxUrl=https%3a%2f%2fwww.secop.gov.co%3a443%2fCO1BusinessLine%2fTendering%2fBuyerWorkArea%2fIndex%3fdocUniqueIdentifier%3dCO1.BDOS.7028789" xr:uid="{00000000-0004-0000-0000-00002F000000}"/>
    <hyperlink ref="M85" r:id="rId49" display="https://www.secop.gov.co/CO1BusinessLine/Tendering/ProcedureEdit/View?docUniqueIdentifier=CO1.REQ.7227436&amp;prevCtxLbl=Proceso&amp;prevCtxUrl=https%3a%2f%2fwww.secop.gov.co%3a443%2fCO1BusinessLine%2fTendering%2fBuyerWorkArea%2fIndex%3fdocUniqueIdentifier%3dCO1.BDOS.7028789" xr:uid="{00000000-0004-0000-0000-000030000000}"/>
    <hyperlink ref="M86" r:id="rId50" display="https://www.secop.gov.co/CO1BusinessLine/Tendering/ProcedureEdit/View?docUniqueIdentifier=CO1.REQ.7227436&amp;prevCtxLbl=Proceso&amp;prevCtxUrl=https%3a%2f%2fwww.secop.gov.co%3a443%2fCO1BusinessLine%2fTendering%2fBuyerWorkArea%2fIndex%3fdocUniqueIdentifier%3dCO1.BDOS.7028789" xr:uid="{00000000-0004-0000-0000-000031000000}"/>
    <hyperlink ref="M87" r:id="rId51" display="https://www.secop.gov.co/CO1BusinessLine/Tendering/ProcedureEdit/View?docUniqueIdentifier=CO1.REQ.7227436&amp;prevCtxLbl=Proceso&amp;prevCtxUrl=https%3a%2f%2fwww.secop.gov.co%3a443%2fCO1BusinessLine%2fTendering%2fBuyerWorkArea%2fIndex%3fdocUniqueIdentifier%3dCO1.BDOS.7028789" xr:uid="{00000000-0004-0000-0000-000032000000}"/>
    <hyperlink ref="M88" r:id="rId52" display="https://www.secop.gov.co/CO1BusinessLine/Tendering/ProcedureEdit/View?docUniqueIdentifier=CO1.REQ.7227436&amp;prevCtxLbl=Proceso&amp;prevCtxUrl=https%3a%2f%2fwww.secop.gov.co%3a443%2fCO1BusinessLine%2fTendering%2fBuyerWorkArea%2fIndex%3fdocUniqueIdentifier%3dCO1.BDOS.7028789" xr:uid="{00000000-0004-0000-0000-000033000000}"/>
    <hyperlink ref="M39" r:id="rId53" display="https://www.secop.gov.co/CO1BusinessLine/Tendering/ProcedureEdit/View?docUniqueIdentifier=CO1.REQ.7227436&amp;prevCtxLbl=Proceso&amp;prevCtxUrl=https%3a%2f%2fwww.secop.gov.co%3a443%2fCO1BusinessLine%2fTendering%2fBuyerWorkArea%2fIndex%3fdocUniqueIdentifier%3dCO1.BDOS.7028789" xr:uid="{00000000-0004-0000-0000-000034000000}"/>
    <hyperlink ref="M41" r:id="rId54" display="https://www.secop.gov.co/CO1BusinessLine/Tendering/ProcedureEdit/View?docUniqueIdentifier=CO1.REQ.7227436&amp;prevCtxLbl=Proceso&amp;prevCtxUrl=https%3a%2f%2fwww.secop.gov.co%3a443%2fCO1BusinessLine%2fTendering%2fBuyerWorkArea%2fIndex%3fdocUniqueIdentifier%3dCO1.BDOS.7028789" xr:uid="{00000000-0004-0000-0000-000035000000}"/>
    <hyperlink ref="M37" r:id="rId55" display="https://www.secop.gov.co/CO1BusinessLine/Tendering/ProcedureEdit/View?docUniqueIdentifier=CO1.REQ.7227436&amp;prevCtxLbl=Proceso&amp;prevCtxUrl=https%3a%2f%2fwww.secop.gov.co%3a443%2fCO1BusinessLine%2fTendering%2fBuyerWorkArea%2fIndex%3fdocUniqueIdentifier%3dCO1.BDOS.7028789" xr:uid="{00000000-0004-0000-0000-000036000000}"/>
    <hyperlink ref="M46" r:id="rId56" display="https://www.secop.gov.co/CO1BusinessLine/Tendering/ProcedureEdit/View?docUniqueIdentifier=CO1.REQ.7227436&amp;prevCtxLbl=Proceso&amp;prevCtxUrl=https%3a%2f%2fwww.secop.gov.co%3a443%2fCO1BusinessLine%2fTendering%2fBuyerWorkArea%2fIndex%3fdocUniqueIdentifier%3dCO1.BDOS.7028789" xr:uid="{00000000-0004-0000-0000-000037000000}"/>
    <hyperlink ref="M49" r:id="rId57" display="https://www.secop.gov.co/CO1BusinessLine/Tendering/ProcedureEdit/View?docUniqueIdentifier=CO1.REQ.7227436&amp;prevCtxLbl=Proceso&amp;prevCtxUrl=https%3a%2f%2fwww.secop.gov.co%3a443%2fCO1BusinessLine%2fTendering%2fBuyerWorkArea%2fIndex%3fdocUniqueIdentifier%3dCO1.BDOS.7028789" xr:uid="{00000000-0004-0000-0000-000038000000}"/>
    <hyperlink ref="M40" r:id="rId58" display="https://www.secop.gov.co/CO1BusinessLine/Tendering/ProcedureEdit/View?docUniqueIdentifier=CO1.REQ.7227436&amp;prevCtxLbl=Proceso&amp;prevCtxUrl=https%3a%2f%2fwww.secop.gov.co%3a443%2fCO1BusinessLine%2fTendering%2fBuyerWorkArea%2fIndex%3fdocUniqueIdentifier%3dCO1.BDOS.7028789" xr:uid="{00000000-0004-0000-0000-000039000000}"/>
    <hyperlink ref="M13" r:id="rId59" xr:uid="{00000000-0004-0000-0000-00003B000000}"/>
    <hyperlink ref="M89" r:id="rId60" display="https://www.secop.gov.co/CO1BusinessLine/Tendering/ProcedureEdit/View?docUniqueIdentifier=CO1.REQ.7227436&amp;prevCtxLbl=Proceso&amp;prevCtxUrl=https%3a%2f%2fwww.secop.gov.co%3a443%2fCO1BusinessLine%2fTendering%2fBuyerWorkArea%2fIndex%3fdocUniqueIdentifier%3dCO1.BDOS.7028789" xr:uid="{00000000-0004-0000-0000-00003C000000}"/>
    <hyperlink ref="M90" r:id="rId61" display="https://www.secop.gov.co/CO1BusinessLine/Tendering/ProcedureEdit/View?docUniqueIdentifier=CO1.REQ.7227436&amp;prevCtxLbl=Proceso&amp;prevCtxUrl=https%3a%2f%2fwww.secop.gov.co%3a443%2fCO1BusinessLine%2fTendering%2fBuyerWorkArea%2fIndex%3fdocUniqueIdentifier%3dCO1.BDOS.7028789" xr:uid="{00000000-0004-0000-0000-00003D000000}"/>
    <hyperlink ref="M91" r:id="rId62" display="https://www.secop.gov.co/CO1BusinessLine/Tendering/ProcedureEdit/View?docUniqueIdentifier=CO1.REQ.7227436&amp;prevCtxLbl=Proceso&amp;prevCtxUrl=https%3a%2f%2fwww.secop.gov.co%3a443%2fCO1BusinessLine%2fTendering%2fBuyerWorkArea%2fIndex%3fdocUniqueIdentifier%3dCO1.BDOS.7028789" xr:uid="{00000000-0004-0000-0000-00003E000000}"/>
    <hyperlink ref="M92" r:id="rId63" display="https://www.secop.gov.co/CO1BusinessLine/Tendering/ProcedureEdit/View?docUniqueIdentifier=CO1.REQ.7227436&amp;prevCtxLbl=Proceso&amp;prevCtxUrl=https%3a%2f%2fwww.secop.gov.co%3a443%2fCO1BusinessLine%2fTendering%2fBuyerWorkArea%2fIndex%3fdocUniqueIdentifier%3dCO1.BDOS.7028789" xr:uid="{00000000-0004-0000-0000-00003F000000}"/>
  </hyperlinks>
  <pageMargins left="0.27559055118110237" right="0.27559055118110237" top="0.94" bottom="0.31496062992125984" header="0.23622047244094491" footer="0.31496062992125984"/>
  <pageSetup paperSize="5" scale="22" fitToHeight="0" orientation="landscape" horizontalDpi="300" verticalDpi="300" r:id="rId64"/>
  <headerFooter>
    <oddHeader>&amp;C&amp;G</oddHeader>
    <oddFooter>&amp;C&amp;"Garamond,Negrita"&amp;10Carrera 99 # 19-43 - Conmutador: 2670114 – Información Línea 195
Bogotá D.C. – Colombia       Página Web: www.fontibon.gov.co</oddFooter>
  </headerFooter>
  <drawing r:id="rId65"/>
  <legacyDrawingHF r:id="rId6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34"/>
  <sheetViews>
    <sheetView showGridLines="0" topLeftCell="C125" zoomScale="50" zoomScaleNormal="50" zoomScalePageLayoutView="80" workbookViewId="0">
      <selection activeCell="E122" sqref="E122:G130"/>
    </sheetView>
  </sheetViews>
  <sheetFormatPr baseColWidth="10" defaultColWidth="11.42578125" defaultRowHeight="15" x14ac:dyDescent="0.25"/>
  <cols>
    <col min="1" max="1" width="9" style="67" customWidth="1"/>
    <col min="2" max="2" width="13.140625" style="67" customWidth="1"/>
    <col min="3" max="3" width="18.140625" style="68" customWidth="1"/>
    <col min="4" max="4" width="49.85546875" style="67" customWidth="1"/>
    <col min="5" max="5" width="60.42578125" style="69" customWidth="1"/>
    <col min="6" max="6" width="31.5703125" style="2" customWidth="1"/>
    <col min="7" max="7" width="17.140625" style="69" customWidth="1"/>
    <col min="8" max="8" width="14" style="69" customWidth="1"/>
    <col min="9" max="11" width="19" style="2" customWidth="1"/>
    <col min="12" max="12" width="56.42578125" style="2" customWidth="1"/>
    <col min="13" max="13" width="31.7109375" style="2" customWidth="1"/>
    <col min="14" max="14" width="14" style="2" customWidth="1"/>
    <col min="15" max="15" width="22.7109375" style="2" bestFit="1" customWidth="1"/>
    <col min="16" max="16" width="47.42578125" style="2" customWidth="1"/>
    <col min="17" max="17" width="29.7109375" style="2" customWidth="1"/>
    <col min="18" max="18" width="14" style="2" customWidth="1"/>
    <col min="19" max="19" width="21.42578125" style="2" customWidth="1"/>
    <col min="20" max="20" width="50.28515625" style="2" customWidth="1"/>
    <col min="21" max="21" width="36.85546875" style="2" customWidth="1"/>
    <col min="22" max="22" width="17.28515625" style="2" bestFit="1" customWidth="1"/>
    <col min="23" max="23" width="22" style="2" customWidth="1"/>
    <col min="24" max="24" width="27.140625" style="2" customWidth="1"/>
    <col min="25" max="25" width="31.42578125" style="2" customWidth="1"/>
    <col min="26" max="26" width="30.5703125" style="2" customWidth="1"/>
    <col min="27" max="16384" width="11.42578125" style="2"/>
  </cols>
  <sheetData>
    <row r="1" spans="1:25" ht="56.25" customHeight="1" x14ac:dyDescent="0.25">
      <c r="A1" s="175" t="s">
        <v>0</v>
      </c>
      <c r="B1" s="176"/>
      <c r="C1" s="176"/>
      <c r="D1" s="176"/>
      <c r="E1" s="176"/>
      <c r="F1" s="176"/>
      <c r="G1" s="176"/>
      <c r="H1" s="176"/>
      <c r="I1" s="176"/>
      <c r="J1" s="176"/>
      <c r="K1" s="176"/>
      <c r="L1" s="176"/>
      <c r="M1" s="176"/>
      <c r="N1" s="176"/>
      <c r="O1" s="176"/>
      <c r="P1" s="176"/>
      <c r="Q1" s="176"/>
      <c r="R1" s="176"/>
      <c r="S1" s="176"/>
      <c r="T1" s="176"/>
      <c r="U1" s="176"/>
      <c r="V1" s="176"/>
      <c r="W1" s="176"/>
      <c r="X1" s="176"/>
      <c r="Y1" s="177"/>
    </row>
    <row r="2" spans="1:25" ht="26.25" customHeight="1" x14ac:dyDescent="0.25">
      <c r="A2" s="175" t="s">
        <v>222</v>
      </c>
      <c r="B2" s="176"/>
      <c r="C2" s="176"/>
      <c r="D2" s="176"/>
      <c r="E2" s="176"/>
      <c r="F2" s="176"/>
      <c r="G2" s="176"/>
      <c r="H2" s="176"/>
      <c r="I2" s="176"/>
      <c r="J2" s="176"/>
      <c r="K2" s="176"/>
      <c r="L2" s="176"/>
      <c r="M2" s="176"/>
      <c r="N2" s="176"/>
      <c r="O2" s="176"/>
      <c r="P2" s="176"/>
      <c r="Q2" s="176"/>
      <c r="R2" s="176"/>
      <c r="S2" s="176"/>
      <c r="T2" s="176"/>
      <c r="U2" s="176"/>
      <c r="V2" s="176"/>
      <c r="W2" s="176"/>
      <c r="X2" s="176"/>
      <c r="Y2" s="177"/>
    </row>
    <row r="3" spans="1:25" ht="119.25" customHeight="1" x14ac:dyDescent="0.25">
      <c r="A3" s="175" t="s">
        <v>223</v>
      </c>
      <c r="B3" s="176"/>
      <c r="C3" s="176"/>
      <c r="D3" s="176"/>
      <c r="E3" s="176"/>
      <c r="F3" s="176"/>
      <c r="G3" s="176"/>
      <c r="H3" s="176"/>
      <c r="I3" s="176"/>
      <c r="J3" s="176"/>
      <c r="K3" s="176"/>
      <c r="L3" s="176"/>
      <c r="M3" s="176"/>
      <c r="N3" s="176"/>
      <c r="O3" s="176"/>
      <c r="P3" s="176"/>
      <c r="Q3" s="176"/>
      <c r="R3" s="176"/>
      <c r="S3" s="176"/>
      <c r="T3" s="176"/>
      <c r="U3" s="176"/>
      <c r="V3" s="176"/>
      <c r="W3" s="176"/>
      <c r="X3" s="176"/>
      <c r="Y3" s="177"/>
    </row>
    <row r="4" spans="1:25" ht="15.75" x14ac:dyDescent="0.25">
      <c r="A4" s="148" t="s">
        <v>3</v>
      </c>
      <c r="B4" s="149"/>
      <c r="C4" s="149"/>
      <c r="D4" s="149"/>
      <c r="E4" s="149"/>
      <c r="F4" s="149"/>
      <c r="G4" s="150"/>
      <c r="H4" s="157" t="s">
        <v>4</v>
      </c>
      <c r="I4" s="158"/>
      <c r="J4" s="158"/>
      <c r="K4" s="158"/>
      <c r="L4" s="158"/>
      <c r="M4" s="158"/>
      <c r="N4" s="158"/>
      <c r="O4" s="158"/>
      <c r="P4" s="158"/>
      <c r="Q4" s="158"/>
      <c r="R4" s="158"/>
      <c r="S4" s="158"/>
      <c r="T4" s="3"/>
      <c r="U4" s="3"/>
      <c r="V4" s="157" t="s">
        <v>5</v>
      </c>
      <c r="W4" s="158"/>
      <c r="X4" s="158"/>
      <c r="Y4" s="159"/>
    </row>
    <row r="5" spans="1:25" s="7" customFormat="1" ht="27.6" customHeight="1" x14ac:dyDescent="0.25">
      <c r="A5" s="141" t="s">
        <v>6</v>
      </c>
      <c r="B5" s="141" t="s">
        <v>7</v>
      </c>
      <c r="C5" s="141" t="s">
        <v>8</v>
      </c>
      <c r="D5" s="141" t="s">
        <v>9</v>
      </c>
      <c r="E5" s="141" t="s">
        <v>10</v>
      </c>
      <c r="F5" s="5"/>
      <c r="G5" s="141" t="s">
        <v>11</v>
      </c>
      <c r="H5" s="148" t="s">
        <v>12</v>
      </c>
      <c r="I5" s="149"/>
      <c r="J5" s="149"/>
      <c r="K5" s="149"/>
      <c r="L5" s="149"/>
      <c r="M5" s="150"/>
      <c r="N5" s="148" t="s">
        <v>13</v>
      </c>
      <c r="O5" s="149"/>
      <c r="P5" s="149"/>
      <c r="Q5" s="150"/>
      <c r="R5" s="151" t="s">
        <v>14</v>
      </c>
      <c r="S5" s="152"/>
      <c r="T5" s="152"/>
      <c r="U5" s="153"/>
      <c r="V5" s="141" t="s">
        <v>15</v>
      </c>
      <c r="W5" s="141" t="s">
        <v>16</v>
      </c>
      <c r="X5" s="141" t="s">
        <v>17</v>
      </c>
      <c r="Y5" s="141" t="s">
        <v>18</v>
      </c>
    </row>
    <row r="6" spans="1:25" s="7" customFormat="1" ht="63" customHeight="1" x14ac:dyDescent="0.25">
      <c r="A6" s="142"/>
      <c r="B6" s="142"/>
      <c r="C6" s="142"/>
      <c r="D6" s="142"/>
      <c r="E6" s="142"/>
      <c r="F6" s="8" t="s">
        <v>19</v>
      </c>
      <c r="G6" s="142"/>
      <c r="H6" s="9" t="s">
        <v>224</v>
      </c>
      <c r="I6" s="9" t="s">
        <v>225</v>
      </c>
      <c r="J6" s="9" t="s">
        <v>22</v>
      </c>
      <c r="K6" s="9" t="s">
        <v>23</v>
      </c>
      <c r="L6" s="9" t="s">
        <v>24</v>
      </c>
      <c r="M6" s="9" t="s">
        <v>25</v>
      </c>
      <c r="N6" s="9" t="s">
        <v>26</v>
      </c>
      <c r="O6" s="9" t="s">
        <v>27</v>
      </c>
      <c r="P6" s="9" t="s">
        <v>24</v>
      </c>
      <c r="Q6" s="9" t="s">
        <v>25</v>
      </c>
      <c r="R6" s="9" t="s">
        <v>26</v>
      </c>
      <c r="S6" s="9" t="s">
        <v>27</v>
      </c>
      <c r="T6" s="9" t="s">
        <v>24</v>
      </c>
      <c r="U6" s="9" t="s">
        <v>25</v>
      </c>
      <c r="V6" s="142"/>
      <c r="W6" s="142"/>
      <c r="X6" s="142"/>
      <c r="Y6" s="142"/>
    </row>
    <row r="7" spans="1:25" s="7" customFormat="1" ht="45" customHeight="1" x14ac:dyDescent="0.25">
      <c r="A7" s="160" t="s">
        <v>226</v>
      </c>
      <c r="B7" s="161"/>
      <c r="C7" s="161"/>
      <c r="D7" s="161"/>
      <c r="E7" s="161"/>
      <c r="F7" s="161"/>
      <c r="G7" s="161"/>
      <c r="H7" s="161"/>
      <c r="I7" s="161"/>
      <c r="J7" s="161"/>
      <c r="K7" s="161"/>
      <c r="L7" s="161"/>
      <c r="M7" s="161"/>
      <c r="N7" s="161"/>
      <c r="O7" s="161"/>
      <c r="P7" s="161"/>
      <c r="Q7" s="161"/>
      <c r="R7" s="161"/>
      <c r="S7" s="161"/>
      <c r="T7" s="161"/>
      <c r="U7" s="161"/>
      <c r="V7" s="161"/>
      <c r="W7" s="161"/>
      <c r="X7" s="161"/>
      <c r="Y7" s="162"/>
    </row>
    <row r="8" spans="1:25" s="76" customFormat="1" ht="144" customHeight="1" x14ac:dyDescent="0.25">
      <c r="A8" s="71">
        <v>1</v>
      </c>
      <c r="B8" s="72">
        <v>80111600</v>
      </c>
      <c r="C8" s="48" t="s">
        <v>227</v>
      </c>
      <c r="D8" s="48" t="s">
        <v>30</v>
      </c>
      <c r="E8" s="73" t="s">
        <v>228</v>
      </c>
      <c r="F8" s="74" t="s">
        <v>32</v>
      </c>
      <c r="G8" s="48">
        <v>2</v>
      </c>
      <c r="H8" s="35" t="s">
        <v>30</v>
      </c>
      <c r="I8" s="35" t="s">
        <v>30</v>
      </c>
      <c r="J8" s="35" t="s">
        <v>30</v>
      </c>
      <c r="K8" s="49">
        <v>5860001</v>
      </c>
      <c r="L8" s="37" t="s">
        <v>33</v>
      </c>
      <c r="M8" s="75" t="s">
        <v>34</v>
      </c>
      <c r="N8" s="35" t="s">
        <v>30</v>
      </c>
      <c r="O8" s="35" t="s">
        <v>30</v>
      </c>
      <c r="P8" s="35" t="s">
        <v>30</v>
      </c>
      <c r="Q8" s="35" t="s">
        <v>30</v>
      </c>
      <c r="R8" s="35" t="s">
        <v>30</v>
      </c>
      <c r="S8" s="35" t="s">
        <v>30</v>
      </c>
      <c r="T8" s="35" t="s">
        <v>30</v>
      </c>
      <c r="U8" s="35" t="s">
        <v>30</v>
      </c>
      <c r="V8" s="40">
        <f t="shared" ref="V8:V29" si="0">AVERAGE(K8,O8,S8)</f>
        <v>5860001</v>
      </c>
      <c r="W8" s="40">
        <f>_xlfn.STDEV.P(K8,O8,S8)</f>
        <v>0</v>
      </c>
      <c r="X8" s="41">
        <f>W8/V8</f>
        <v>0</v>
      </c>
      <c r="Y8" s="42">
        <f>V8*G8</f>
        <v>11720002</v>
      </c>
    </row>
    <row r="9" spans="1:25" s="76" customFormat="1" ht="112.5" customHeight="1" x14ac:dyDescent="0.25">
      <c r="A9" s="71">
        <v>2</v>
      </c>
      <c r="B9" s="71">
        <v>80111600</v>
      </c>
      <c r="C9" s="48" t="s">
        <v>35</v>
      </c>
      <c r="D9" s="71" t="s">
        <v>30</v>
      </c>
      <c r="E9" s="77" t="s">
        <v>229</v>
      </c>
      <c r="F9" s="74" t="s">
        <v>32</v>
      </c>
      <c r="G9" s="48">
        <v>2</v>
      </c>
      <c r="H9" s="35" t="s">
        <v>30</v>
      </c>
      <c r="I9" s="35" t="s">
        <v>30</v>
      </c>
      <c r="J9" s="35" t="s">
        <v>30</v>
      </c>
      <c r="K9" s="49">
        <v>3095000</v>
      </c>
      <c r="L9" s="37" t="s">
        <v>33</v>
      </c>
      <c r="M9" s="75" t="s">
        <v>34</v>
      </c>
      <c r="N9" s="35" t="s">
        <v>30</v>
      </c>
      <c r="O9" s="35" t="s">
        <v>30</v>
      </c>
      <c r="P9" s="35" t="s">
        <v>30</v>
      </c>
      <c r="Q9" s="35" t="s">
        <v>30</v>
      </c>
      <c r="R9" s="35" t="s">
        <v>30</v>
      </c>
      <c r="S9" s="35" t="s">
        <v>30</v>
      </c>
      <c r="T9" s="35" t="s">
        <v>30</v>
      </c>
      <c r="U9" s="35" t="s">
        <v>30</v>
      </c>
      <c r="V9" s="40">
        <f t="shared" si="0"/>
        <v>3095000</v>
      </c>
      <c r="W9" s="40">
        <f>_xlfn.STDEV.P(K9)</f>
        <v>0</v>
      </c>
      <c r="X9" s="51">
        <f>W9/V9</f>
        <v>0</v>
      </c>
      <c r="Y9" s="42">
        <f t="shared" ref="Y9:Y29" si="1">V9*G9</f>
        <v>6190000</v>
      </c>
    </row>
    <row r="10" spans="1:25" s="76" customFormat="1" ht="290.25" customHeight="1" x14ac:dyDescent="0.25">
      <c r="A10" s="71">
        <v>3</v>
      </c>
      <c r="B10" s="71">
        <v>24111500</v>
      </c>
      <c r="C10" s="48" t="s">
        <v>230</v>
      </c>
      <c r="D10" s="71"/>
      <c r="E10" s="77" t="s">
        <v>231</v>
      </c>
      <c r="F10" s="71" t="s">
        <v>39</v>
      </c>
      <c r="G10" s="48">
        <v>30</v>
      </c>
      <c r="H10" s="35">
        <f>I10/1.19</f>
        <v>12928.571428571429</v>
      </c>
      <c r="I10" s="49">
        <v>15385</v>
      </c>
      <c r="J10" s="49">
        <f>K10/1.19</f>
        <v>13587.928571428571</v>
      </c>
      <c r="K10" s="50">
        <f>I10*(1+5.1%)</f>
        <v>16169.634999999998</v>
      </c>
      <c r="L10" s="38" t="s">
        <v>44</v>
      </c>
      <c r="M10" s="39" t="s">
        <v>45</v>
      </c>
      <c r="N10" s="35" t="s">
        <v>30</v>
      </c>
      <c r="O10" s="35" t="s">
        <v>30</v>
      </c>
      <c r="P10" s="35" t="s">
        <v>30</v>
      </c>
      <c r="Q10" s="35" t="s">
        <v>30</v>
      </c>
      <c r="R10" s="35" t="s">
        <v>30</v>
      </c>
      <c r="S10" s="35" t="s">
        <v>30</v>
      </c>
      <c r="T10" s="35" t="s">
        <v>30</v>
      </c>
      <c r="U10" s="35" t="s">
        <v>30</v>
      </c>
      <c r="V10" s="40">
        <f t="shared" si="0"/>
        <v>16169.634999999998</v>
      </c>
      <c r="W10" s="40">
        <f>_xlfn.STDEV.P(K10)</f>
        <v>0</v>
      </c>
      <c r="X10" s="51">
        <f t="shared" ref="X10:X29" si="2">W10/V10</f>
        <v>0</v>
      </c>
      <c r="Y10" s="42">
        <f t="shared" si="1"/>
        <v>485089.04999999993</v>
      </c>
    </row>
    <row r="11" spans="1:25" s="76" customFormat="1" ht="259.5" customHeight="1" x14ac:dyDescent="0.25">
      <c r="A11" s="71">
        <v>4</v>
      </c>
      <c r="B11" s="71">
        <v>55101500</v>
      </c>
      <c r="C11" s="48" t="s">
        <v>232</v>
      </c>
      <c r="D11" s="71"/>
      <c r="E11" s="77" t="s">
        <v>233</v>
      </c>
      <c r="F11" s="71" t="s">
        <v>39</v>
      </c>
      <c r="G11" s="48">
        <v>30</v>
      </c>
      <c r="H11" s="35">
        <f>I11/1.19</f>
        <v>9281.5126050420167</v>
      </c>
      <c r="I11" s="49">
        <v>11045</v>
      </c>
      <c r="J11" s="49">
        <f>K11/1.19</f>
        <v>9754.8697478991598</v>
      </c>
      <c r="K11" s="50">
        <f>I11*(1+5.1%)</f>
        <v>11608.295</v>
      </c>
      <c r="L11" s="38" t="s">
        <v>44</v>
      </c>
      <c r="M11" s="39" t="s">
        <v>45</v>
      </c>
      <c r="N11" s="35" t="s">
        <v>30</v>
      </c>
      <c r="O11" s="35" t="s">
        <v>30</v>
      </c>
      <c r="P11" s="35" t="s">
        <v>30</v>
      </c>
      <c r="Q11" s="35" t="s">
        <v>30</v>
      </c>
      <c r="R11" s="35" t="s">
        <v>30</v>
      </c>
      <c r="S11" s="35" t="s">
        <v>30</v>
      </c>
      <c r="T11" s="35" t="s">
        <v>30</v>
      </c>
      <c r="U11" s="35" t="s">
        <v>30</v>
      </c>
      <c r="V11" s="40">
        <f t="shared" si="0"/>
        <v>11608.295</v>
      </c>
      <c r="W11" s="40">
        <f>_xlfn.STDEV.P(K11)</f>
        <v>0</v>
      </c>
      <c r="X11" s="51">
        <f t="shared" si="2"/>
        <v>0</v>
      </c>
      <c r="Y11" s="42">
        <f t="shared" si="1"/>
        <v>348248.85</v>
      </c>
    </row>
    <row r="12" spans="1:25" s="76" customFormat="1" ht="117" customHeight="1" x14ac:dyDescent="0.25">
      <c r="A12" s="71">
        <v>5</v>
      </c>
      <c r="B12" s="136">
        <v>44111500</v>
      </c>
      <c r="C12" s="48" t="s">
        <v>234</v>
      </c>
      <c r="D12" s="71"/>
      <c r="E12" s="77" t="s">
        <v>235</v>
      </c>
      <c r="F12" s="71" t="s">
        <v>39</v>
      </c>
      <c r="G12" s="48">
        <v>30</v>
      </c>
      <c r="H12" s="35" t="s">
        <v>30</v>
      </c>
      <c r="I12" s="49" t="s">
        <v>30</v>
      </c>
      <c r="J12" s="49">
        <v>5200</v>
      </c>
      <c r="K12" s="50">
        <f>J12*1.19</f>
        <v>6188</v>
      </c>
      <c r="L12" s="75"/>
      <c r="M12" s="75" t="s">
        <v>236</v>
      </c>
      <c r="N12" s="35">
        <f>O12/1.19</f>
        <v>5042.0168067226896</v>
      </c>
      <c r="O12" s="49">
        <v>6000</v>
      </c>
      <c r="P12" s="75"/>
      <c r="Q12" s="75" t="s">
        <v>237</v>
      </c>
      <c r="R12" s="35">
        <v>5190</v>
      </c>
      <c r="S12" s="49">
        <f>R12*1.19</f>
        <v>6176.0999999999995</v>
      </c>
      <c r="T12" s="75"/>
      <c r="U12" s="75" t="s">
        <v>238</v>
      </c>
      <c r="V12" s="40">
        <f>AVERAGE(K12,O12,S12)</f>
        <v>6121.3666666666659</v>
      </c>
      <c r="W12" s="40">
        <f>_xlfn.STDEV.P(K12,O12,S12)</f>
        <v>85.956591111767196</v>
      </c>
      <c r="X12" s="51">
        <f t="shared" si="2"/>
        <v>1.4042058872218165E-2</v>
      </c>
      <c r="Y12" s="42">
        <f t="shared" si="1"/>
        <v>183640.99999999997</v>
      </c>
    </row>
    <row r="13" spans="1:25" s="76" customFormat="1" ht="98.25" customHeight="1" x14ac:dyDescent="0.25">
      <c r="A13" s="71">
        <v>6</v>
      </c>
      <c r="B13" s="136">
        <v>44121700</v>
      </c>
      <c r="C13" s="48" t="s">
        <v>239</v>
      </c>
      <c r="D13" s="71"/>
      <c r="E13" s="77" t="s">
        <v>240</v>
      </c>
      <c r="F13" s="71" t="s">
        <v>39</v>
      </c>
      <c r="G13" s="48">
        <v>30</v>
      </c>
      <c r="H13" s="35">
        <f>I13/1.19</f>
        <v>1677.3109243697479</v>
      </c>
      <c r="I13" s="49">
        <v>1996</v>
      </c>
      <c r="J13" s="49">
        <f t="shared" ref="J13:J19" si="3">K13/1.19</f>
        <v>1762.8537815126049</v>
      </c>
      <c r="K13" s="50">
        <f>I13*(1+5.1%)</f>
        <v>2097.7959999999998</v>
      </c>
      <c r="L13" s="38" t="s">
        <v>44</v>
      </c>
      <c r="M13" s="39" t="s">
        <v>45</v>
      </c>
      <c r="N13" s="35" t="s">
        <v>30</v>
      </c>
      <c r="O13" s="35" t="s">
        <v>30</v>
      </c>
      <c r="P13" s="35" t="s">
        <v>30</v>
      </c>
      <c r="Q13" s="35" t="s">
        <v>30</v>
      </c>
      <c r="R13" s="35" t="s">
        <v>30</v>
      </c>
      <c r="S13" s="35" t="s">
        <v>30</v>
      </c>
      <c r="T13" s="35" t="s">
        <v>30</v>
      </c>
      <c r="U13" s="35" t="s">
        <v>30</v>
      </c>
      <c r="V13" s="40">
        <f t="shared" si="0"/>
        <v>2097.7959999999998</v>
      </c>
      <c r="W13" s="40">
        <f>_xlfn.STDEV.P(K13)</f>
        <v>0</v>
      </c>
      <c r="X13" s="51">
        <f t="shared" si="2"/>
        <v>0</v>
      </c>
      <c r="Y13" s="42">
        <f t="shared" si="1"/>
        <v>62933.88</v>
      </c>
    </row>
    <row r="14" spans="1:25" s="62" customFormat="1" ht="174.75" customHeight="1" x14ac:dyDescent="0.25">
      <c r="A14" s="52">
        <v>7</v>
      </c>
      <c r="B14" s="135">
        <v>52151504</v>
      </c>
      <c r="C14" s="38" t="s">
        <v>241</v>
      </c>
      <c r="D14" s="52"/>
      <c r="E14" s="78" t="s">
        <v>242</v>
      </c>
      <c r="F14" s="52" t="s">
        <v>39</v>
      </c>
      <c r="G14" s="38">
        <v>30</v>
      </c>
      <c r="H14" s="37" t="s">
        <v>30</v>
      </c>
      <c r="I14" s="32" t="s">
        <v>30</v>
      </c>
      <c r="J14" s="49">
        <f t="shared" si="3"/>
        <v>25210.084033613446</v>
      </c>
      <c r="K14" s="32">
        <v>30000</v>
      </c>
      <c r="L14" s="79"/>
      <c r="M14" s="79" t="s">
        <v>243</v>
      </c>
      <c r="N14" s="35">
        <f>O14/1.19</f>
        <v>19327.731092436974</v>
      </c>
      <c r="O14" s="32">
        <v>23000</v>
      </c>
      <c r="P14" s="79"/>
      <c r="Q14" s="79" t="s">
        <v>244</v>
      </c>
      <c r="R14" s="37">
        <f>S14/1.19</f>
        <v>20168.067226890758</v>
      </c>
      <c r="S14" s="32">
        <v>24000</v>
      </c>
      <c r="T14" s="79"/>
      <c r="U14" s="79" t="s">
        <v>245</v>
      </c>
      <c r="V14" s="40">
        <f>AVERAGE(K14,O14,S14)</f>
        <v>25666.666666666668</v>
      </c>
      <c r="W14" s="40">
        <f>_xlfn.STDEV.P(K14,O14,S14)</f>
        <v>3091.2061651652348</v>
      </c>
      <c r="X14" s="51">
        <f t="shared" si="2"/>
        <v>0.12043660383760654</v>
      </c>
      <c r="Y14" s="42">
        <f t="shared" si="1"/>
        <v>770000</v>
      </c>
    </row>
    <row r="15" spans="1:25" s="62" customFormat="1" ht="303.75" customHeight="1" x14ac:dyDescent="0.25">
      <c r="A15" s="52">
        <v>8</v>
      </c>
      <c r="B15" s="135">
        <v>24112005</v>
      </c>
      <c r="C15" s="38" t="s">
        <v>246</v>
      </c>
      <c r="D15" s="137"/>
      <c r="E15" s="78" t="s">
        <v>247</v>
      </c>
      <c r="F15" s="52" t="s">
        <v>39</v>
      </c>
      <c r="G15" s="38">
        <v>30</v>
      </c>
      <c r="H15" s="37" t="s">
        <v>30</v>
      </c>
      <c r="I15" s="32" t="s">
        <v>30</v>
      </c>
      <c r="J15" s="49">
        <f t="shared" si="3"/>
        <v>82352.941176470587</v>
      </c>
      <c r="K15" s="32">
        <v>98000</v>
      </c>
      <c r="L15" s="79"/>
      <c r="M15" s="79" t="s">
        <v>248</v>
      </c>
      <c r="N15" s="35">
        <f>O15/1.19</f>
        <v>83949.579831932773</v>
      </c>
      <c r="O15" s="32">
        <v>99900</v>
      </c>
      <c r="P15" s="79"/>
      <c r="Q15" s="79" t="s">
        <v>249</v>
      </c>
      <c r="R15" s="37">
        <f>S15/1.19</f>
        <v>112605.04201680672</v>
      </c>
      <c r="S15" s="32">
        <v>134000</v>
      </c>
      <c r="T15" s="79"/>
      <c r="U15" s="79" t="s">
        <v>250</v>
      </c>
      <c r="V15" s="40">
        <f>AVERAGE(K15,O15,S15)</f>
        <v>110633.33333333333</v>
      </c>
      <c r="W15" s="40">
        <f>_xlfn.STDEV.P(K15,O15,S15)</f>
        <v>16540.92567609873</v>
      </c>
      <c r="X15" s="51">
        <f t="shared" si="2"/>
        <v>0.14951122937118466</v>
      </c>
      <c r="Y15" s="42">
        <f t="shared" si="1"/>
        <v>3319000</v>
      </c>
    </row>
    <row r="16" spans="1:25" s="80" customFormat="1" ht="242.25" customHeight="1" x14ac:dyDescent="0.25">
      <c r="A16" s="31">
        <v>9</v>
      </c>
      <c r="B16" s="135">
        <v>24111500</v>
      </c>
      <c r="C16" s="38" t="s">
        <v>251</v>
      </c>
      <c r="D16" s="210"/>
      <c r="E16" s="78" t="s">
        <v>252</v>
      </c>
      <c r="F16" s="52" t="s">
        <v>39</v>
      </c>
      <c r="G16" s="38">
        <v>15</v>
      </c>
      <c r="H16" s="37" t="s">
        <v>30</v>
      </c>
      <c r="I16" s="32" t="s">
        <v>30</v>
      </c>
      <c r="J16" s="49">
        <f t="shared" si="3"/>
        <v>23529.411764705885</v>
      </c>
      <c r="K16" s="32">
        <v>28000</v>
      </c>
      <c r="L16" s="79" t="s">
        <v>253</v>
      </c>
      <c r="M16" s="79" t="s">
        <v>41</v>
      </c>
      <c r="N16" s="35" t="s">
        <v>30</v>
      </c>
      <c r="O16" s="35" t="s">
        <v>30</v>
      </c>
      <c r="P16" s="35" t="s">
        <v>30</v>
      </c>
      <c r="Q16" s="35" t="s">
        <v>30</v>
      </c>
      <c r="R16" s="35" t="s">
        <v>30</v>
      </c>
      <c r="S16" s="35" t="s">
        <v>30</v>
      </c>
      <c r="T16" s="35" t="s">
        <v>30</v>
      </c>
      <c r="U16" s="35" t="s">
        <v>30</v>
      </c>
      <c r="V16" s="40">
        <f t="shared" si="0"/>
        <v>28000</v>
      </c>
      <c r="W16" s="40">
        <f>_xlfn.STDEV.P(K16)</f>
        <v>0</v>
      </c>
      <c r="X16" s="51">
        <f t="shared" si="2"/>
        <v>0</v>
      </c>
      <c r="Y16" s="42">
        <f t="shared" si="1"/>
        <v>420000</v>
      </c>
    </row>
    <row r="17" spans="1:25" s="62" customFormat="1" ht="181.5" customHeight="1" x14ac:dyDescent="0.25">
      <c r="A17" s="31">
        <v>10</v>
      </c>
      <c r="B17" s="135">
        <v>24111500</v>
      </c>
      <c r="C17" s="38" t="s">
        <v>254</v>
      </c>
      <c r="D17" s="211"/>
      <c r="E17" s="78" t="s">
        <v>255</v>
      </c>
      <c r="F17" s="52" t="s">
        <v>39</v>
      </c>
      <c r="G17" s="38">
        <v>15</v>
      </c>
      <c r="H17" s="37" t="s">
        <v>30</v>
      </c>
      <c r="I17" s="32" t="s">
        <v>30</v>
      </c>
      <c r="J17" s="49">
        <f t="shared" si="3"/>
        <v>23529.411764705885</v>
      </c>
      <c r="K17" s="32">
        <v>28000</v>
      </c>
      <c r="L17" s="79" t="s">
        <v>253</v>
      </c>
      <c r="M17" s="79" t="s">
        <v>41</v>
      </c>
      <c r="N17" s="35" t="s">
        <v>30</v>
      </c>
      <c r="O17" s="35" t="s">
        <v>30</v>
      </c>
      <c r="P17" s="35" t="s">
        <v>30</v>
      </c>
      <c r="Q17" s="35" t="s">
        <v>30</v>
      </c>
      <c r="R17" s="35" t="s">
        <v>30</v>
      </c>
      <c r="S17" s="35" t="s">
        <v>30</v>
      </c>
      <c r="T17" s="35" t="s">
        <v>30</v>
      </c>
      <c r="U17" s="35" t="s">
        <v>30</v>
      </c>
      <c r="V17" s="40">
        <f t="shared" si="0"/>
        <v>28000</v>
      </c>
      <c r="W17" s="40">
        <f>_xlfn.STDEV.P(K17)</f>
        <v>0</v>
      </c>
      <c r="X17" s="51">
        <f t="shared" si="2"/>
        <v>0</v>
      </c>
      <c r="Y17" s="42">
        <f t="shared" si="1"/>
        <v>420000</v>
      </c>
    </row>
    <row r="18" spans="1:25" s="62" customFormat="1" ht="178.5" customHeight="1" x14ac:dyDescent="0.25">
      <c r="A18" s="31">
        <v>11</v>
      </c>
      <c r="B18" s="135">
        <v>24111500</v>
      </c>
      <c r="C18" s="38" t="s">
        <v>254</v>
      </c>
      <c r="D18" s="211"/>
      <c r="E18" s="78" t="s">
        <v>256</v>
      </c>
      <c r="F18" s="52" t="s">
        <v>39</v>
      </c>
      <c r="G18" s="38">
        <v>15</v>
      </c>
      <c r="H18" s="37" t="s">
        <v>30</v>
      </c>
      <c r="I18" s="32" t="s">
        <v>30</v>
      </c>
      <c r="J18" s="49">
        <f t="shared" si="3"/>
        <v>23529.411764705885</v>
      </c>
      <c r="K18" s="32">
        <v>28000</v>
      </c>
      <c r="L18" s="79" t="s">
        <v>253</v>
      </c>
      <c r="M18" s="81" t="s">
        <v>41</v>
      </c>
      <c r="N18" s="35" t="s">
        <v>30</v>
      </c>
      <c r="O18" s="35" t="s">
        <v>30</v>
      </c>
      <c r="P18" s="35" t="s">
        <v>30</v>
      </c>
      <c r="Q18" s="35" t="s">
        <v>30</v>
      </c>
      <c r="R18" s="35" t="s">
        <v>30</v>
      </c>
      <c r="S18" s="35" t="s">
        <v>30</v>
      </c>
      <c r="T18" s="35" t="s">
        <v>30</v>
      </c>
      <c r="U18" s="35" t="s">
        <v>30</v>
      </c>
      <c r="V18" s="40">
        <f t="shared" si="0"/>
        <v>28000</v>
      </c>
      <c r="W18" s="40">
        <f>_xlfn.STDEV.P(K18)</f>
        <v>0</v>
      </c>
      <c r="X18" s="51">
        <f t="shared" si="2"/>
        <v>0</v>
      </c>
      <c r="Y18" s="42">
        <f t="shared" si="1"/>
        <v>420000</v>
      </c>
    </row>
    <row r="19" spans="1:25" s="62" customFormat="1" ht="240" customHeight="1" x14ac:dyDescent="0.25">
      <c r="A19" s="31">
        <v>12</v>
      </c>
      <c r="B19" s="135">
        <v>24111500</v>
      </c>
      <c r="C19" s="38" t="s">
        <v>254</v>
      </c>
      <c r="D19" s="212"/>
      <c r="E19" s="78" t="s">
        <v>257</v>
      </c>
      <c r="F19" s="52" t="s">
        <v>39</v>
      </c>
      <c r="G19" s="38">
        <v>15</v>
      </c>
      <c r="H19" s="37" t="s">
        <v>30</v>
      </c>
      <c r="I19" s="32" t="s">
        <v>30</v>
      </c>
      <c r="J19" s="49">
        <f t="shared" si="3"/>
        <v>23529.411764705885</v>
      </c>
      <c r="K19" s="32">
        <v>28000</v>
      </c>
      <c r="L19" s="79" t="s">
        <v>253</v>
      </c>
      <c r="M19" s="79" t="s">
        <v>41</v>
      </c>
      <c r="N19" s="35" t="s">
        <v>30</v>
      </c>
      <c r="O19" s="35" t="s">
        <v>30</v>
      </c>
      <c r="P19" s="35" t="s">
        <v>30</v>
      </c>
      <c r="Q19" s="35" t="s">
        <v>30</v>
      </c>
      <c r="R19" s="35" t="s">
        <v>30</v>
      </c>
      <c r="S19" s="35" t="s">
        <v>30</v>
      </c>
      <c r="T19" s="35" t="s">
        <v>30</v>
      </c>
      <c r="U19" s="35" t="s">
        <v>30</v>
      </c>
      <c r="V19" s="40">
        <f t="shared" si="0"/>
        <v>28000</v>
      </c>
      <c r="W19" s="40">
        <f>_xlfn.STDEV.P(K19)</f>
        <v>0</v>
      </c>
      <c r="X19" s="41">
        <f t="shared" si="2"/>
        <v>0</v>
      </c>
      <c r="Y19" s="42">
        <f t="shared" si="1"/>
        <v>420000</v>
      </c>
    </row>
    <row r="20" spans="1:25" s="62" customFormat="1" ht="180" customHeight="1" x14ac:dyDescent="0.25">
      <c r="A20" s="31">
        <v>13</v>
      </c>
      <c r="B20" s="135">
        <v>10151600</v>
      </c>
      <c r="C20" s="38" t="s">
        <v>258</v>
      </c>
      <c r="D20" s="137"/>
      <c r="E20" s="78" t="s">
        <v>259</v>
      </c>
      <c r="F20" s="52" t="s">
        <v>39</v>
      </c>
      <c r="G20" s="38">
        <v>30</v>
      </c>
      <c r="H20" s="37" t="s">
        <v>30</v>
      </c>
      <c r="I20" s="32" t="s">
        <v>30</v>
      </c>
      <c r="J20" s="49">
        <v>20900</v>
      </c>
      <c r="K20" s="32">
        <f>J20*1.19</f>
        <v>24871</v>
      </c>
      <c r="L20" s="79"/>
      <c r="M20" s="79" t="s">
        <v>260</v>
      </c>
      <c r="N20" s="37">
        <f>O20/1.19</f>
        <v>20924.36974789916</v>
      </c>
      <c r="O20" s="35">
        <v>24900</v>
      </c>
      <c r="P20" s="35"/>
      <c r="Q20" s="75" t="s">
        <v>261</v>
      </c>
      <c r="R20" s="37">
        <f>S20/1.19</f>
        <v>16806.722689075632</v>
      </c>
      <c r="S20" s="35">
        <v>20000</v>
      </c>
      <c r="T20" s="35"/>
      <c r="U20" s="35" t="s">
        <v>262</v>
      </c>
      <c r="V20" s="40">
        <f t="shared" si="0"/>
        <v>23257</v>
      </c>
      <c r="W20" s="40">
        <f>_xlfn.STDEV.P(K20,O20,S20)</f>
        <v>2303.0772168267972</v>
      </c>
      <c r="X20" s="41">
        <f t="shared" si="2"/>
        <v>9.9027269932785711E-2</v>
      </c>
      <c r="Y20" s="42">
        <f t="shared" si="1"/>
        <v>697710</v>
      </c>
    </row>
    <row r="21" spans="1:25" s="62" customFormat="1" ht="171" customHeight="1" x14ac:dyDescent="0.25">
      <c r="A21" s="52">
        <v>14</v>
      </c>
      <c r="B21" s="135">
        <v>10161500</v>
      </c>
      <c r="C21" s="38" t="s">
        <v>263</v>
      </c>
      <c r="D21" s="52"/>
      <c r="E21" s="78" t="s">
        <v>264</v>
      </c>
      <c r="F21" s="52" t="s">
        <v>39</v>
      </c>
      <c r="G21" s="38">
        <v>30</v>
      </c>
      <c r="H21" s="37" t="s">
        <v>30</v>
      </c>
      <c r="I21" s="32" t="s">
        <v>30</v>
      </c>
      <c r="J21" s="32">
        <f t="shared" ref="J21:J29" si="4">K21/1.19</f>
        <v>15546.218487394959</v>
      </c>
      <c r="K21" s="32">
        <v>18500</v>
      </c>
      <c r="L21" s="79"/>
      <c r="M21" s="79" t="s">
        <v>265</v>
      </c>
      <c r="N21" s="37">
        <f>O21/1.19</f>
        <v>15042.01680672269</v>
      </c>
      <c r="O21" s="32">
        <v>17900</v>
      </c>
      <c r="P21" s="79"/>
      <c r="Q21" s="79" t="s">
        <v>266</v>
      </c>
      <c r="R21" s="37">
        <f>S21/1.19</f>
        <v>21008.403361344539</v>
      </c>
      <c r="S21" s="32">
        <v>25000</v>
      </c>
      <c r="T21" s="79"/>
      <c r="U21" s="79" t="s">
        <v>267</v>
      </c>
      <c r="V21" s="40">
        <f t="shared" si="0"/>
        <v>20466.666666666668</v>
      </c>
      <c r="W21" s="40">
        <f>_xlfn.STDEV.P(K21,O21,S21)</f>
        <v>3214.895885647863</v>
      </c>
      <c r="X21" s="41">
        <f t="shared" si="2"/>
        <v>0.15707960353328321</v>
      </c>
      <c r="Y21" s="42">
        <f t="shared" si="1"/>
        <v>614000</v>
      </c>
    </row>
    <row r="22" spans="1:25" s="62" customFormat="1" ht="171" customHeight="1" x14ac:dyDescent="0.25">
      <c r="A22" s="52">
        <v>15</v>
      </c>
      <c r="B22" s="135">
        <v>10111700</v>
      </c>
      <c r="C22" s="38" t="s">
        <v>268</v>
      </c>
      <c r="D22" s="52" t="s">
        <v>30</v>
      </c>
      <c r="E22" s="78" t="s">
        <v>269</v>
      </c>
      <c r="F22" s="52" t="s">
        <v>39</v>
      </c>
      <c r="G22" s="38">
        <v>30</v>
      </c>
      <c r="H22" s="37" t="s">
        <v>30</v>
      </c>
      <c r="I22" s="32" t="s">
        <v>30</v>
      </c>
      <c r="J22" s="32">
        <f t="shared" si="4"/>
        <v>54621.848739495799</v>
      </c>
      <c r="K22" s="32">
        <v>65000</v>
      </c>
      <c r="L22" s="79"/>
      <c r="M22" s="79" t="s">
        <v>270</v>
      </c>
      <c r="N22" s="37">
        <v>81310</v>
      </c>
      <c r="O22" s="32">
        <f>N22*1.19</f>
        <v>96758.9</v>
      </c>
      <c r="P22" s="79"/>
      <c r="Q22" s="79" t="s">
        <v>271</v>
      </c>
      <c r="R22" s="35" t="s">
        <v>30</v>
      </c>
      <c r="S22" s="35" t="s">
        <v>30</v>
      </c>
      <c r="T22" s="35" t="s">
        <v>30</v>
      </c>
      <c r="U22" s="35" t="s">
        <v>30</v>
      </c>
      <c r="V22" s="40">
        <f>AVERAGE(K22,O22)</f>
        <v>80879.45</v>
      </c>
      <c r="W22" s="40">
        <f>_xlfn.STDEV.P(K22,O22)</f>
        <v>15879.449999999993</v>
      </c>
      <c r="X22" s="41">
        <f t="shared" si="2"/>
        <v>0.19633479208871962</v>
      </c>
      <c r="Y22" s="42">
        <f t="shared" si="1"/>
        <v>2426383.5</v>
      </c>
    </row>
    <row r="23" spans="1:25" s="62" customFormat="1" ht="171" customHeight="1" x14ac:dyDescent="0.25">
      <c r="A23" s="52">
        <v>16</v>
      </c>
      <c r="B23" s="135">
        <v>14111500</v>
      </c>
      <c r="C23" s="38" t="s">
        <v>68</v>
      </c>
      <c r="D23" s="52"/>
      <c r="E23" s="78" t="s">
        <v>69</v>
      </c>
      <c r="F23" s="52" t="s">
        <v>39</v>
      </c>
      <c r="G23" s="38">
        <v>30</v>
      </c>
      <c r="H23" s="37">
        <f>I23/1.19</f>
        <v>3501.6806722689075</v>
      </c>
      <c r="I23" s="32">
        <v>4167</v>
      </c>
      <c r="J23" s="32">
        <f t="shared" si="4"/>
        <v>3680.2663865546219</v>
      </c>
      <c r="K23" s="32">
        <f>I23*(1+5.1%)</f>
        <v>4379.5169999999998</v>
      </c>
      <c r="L23" s="38" t="s">
        <v>44</v>
      </c>
      <c r="M23" s="39" t="s">
        <v>45</v>
      </c>
      <c r="N23" s="37" t="s">
        <v>30</v>
      </c>
      <c r="O23" s="32" t="s">
        <v>30</v>
      </c>
      <c r="P23" s="35" t="s">
        <v>30</v>
      </c>
      <c r="Q23" s="35" t="s">
        <v>30</v>
      </c>
      <c r="R23" s="35" t="s">
        <v>30</v>
      </c>
      <c r="S23" s="35" t="s">
        <v>30</v>
      </c>
      <c r="T23" s="35" t="s">
        <v>30</v>
      </c>
      <c r="U23" s="35" t="s">
        <v>30</v>
      </c>
      <c r="V23" s="40">
        <f>AVERAGE(K23,O23,S23)</f>
        <v>4379.5169999999998</v>
      </c>
      <c r="W23" s="40">
        <f t="shared" ref="W23:W29" si="5">_xlfn.STDEV.P(K23)</f>
        <v>0</v>
      </c>
      <c r="X23" s="41">
        <f t="shared" si="2"/>
        <v>0</v>
      </c>
      <c r="Y23" s="42">
        <f t="shared" si="1"/>
        <v>131385.51</v>
      </c>
    </row>
    <row r="24" spans="1:25" s="62" customFormat="1" ht="22.5" customHeight="1" x14ac:dyDescent="0.25">
      <c r="A24" s="188">
        <v>17</v>
      </c>
      <c r="B24" s="191">
        <v>50192700</v>
      </c>
      <c r="C24" s="194" t="s">
        <v>111</v>
      </c>
      <c r="D24" s="194" t="s">
        <v>112</v>
      </c>
      <c r="E24" s="78" t="s">
        <v>113</v>
      </c>
      <c r="F24" s="52" t="s">
        <v>39</v>
      </c>
      <c r="G24" s="36">
        <v>35</v>
      </c>
      <c r="H24" s="37" t="s">
        <v>30</v>
      </c>
      <c r="I24" s="32" t="s">
        <v>30</v>
      </c>
      <c r="J24" s="32">
        <f t="shared" si="4"/>
        <v>6050.4201680672268</v>
      </c>
      <c r="K24" s="32">
        <v>7200</v>
      </c>
      <c r="L24" s="194" t="s">
        <v>114</v>
      </c>
      <c r="M24" s="197" t="s">
        <v>41</v>
      </c>
      <c r="N24" s="35" t="s">
        <v>30</v>
      </c>
      <c r="O24" s="35" t="s">
        <v>30</v>
      </c>
      <c r="P24" s="35" t="s">
        <v>30</v>
      </c>
      <c r="Q24" s="35" t="s">
        <v>30</v>
      </c>
      <c r="R24" s="35" t="s">
        <v>30</v>
      </c>
      <c r="S24" s="35" t="s">
        <v>30</v>
      </c>
      <c r="T24" s="35" t="s">
        <v>30</v>
      </c>
      <c r="U24" s="35" t="s">
        <v>30</v>
      </c>
      <c r="V24" s="35">
        <f>AVERAGE(K24)</f>
        <v>7200</v>
      </c>
      <c r="W24" s="35">
        <f t="shared" si="5"/>
        <v>0</v>
      </c>
      <c r="X24" s="35">
        <f>W24/V24</f>
        <v>0</v>
      </c>
      <c r="Y24" s="42">
        <f t="shared" si="1"/>
        <v>252000</v>
      </c>
    </row>
    <row r="25" spans="1:25" s="62" customFormat="1" ht="22.5" customHeight="1" x14ac:dyDescent="0.25">
      <c r="A25" s="189"/>
      <c r="B25" s="192"/>
      <c r="C25" s="195"/>
      <c r="D25" s="195"/>
      <c r="E25" s="78" t="s">
        <v>115</v>
      </c>
      <c r="F25" s="52" t="s">
        <v>39</v>
      </c>
      <c r="G25" s="36">
        <v>35</v>
      </c>
      <c r="H25" s="37" t="s">
        <v>30</v>
      </c>
      <c r="I25" s="32" t="s">
        <v>30</v>
      </c>
      <c r="J25" s="32">
        <f t="shared" si="4"/>
        <v>5882.3529411764712</v>
      </c>
      <c r="K25" s="32">
        <v>7000</v>
      </c>
      <c r="L25" s="195"/>
      <c r="M25" s="198"/>
      <c r="N25" s="35" t="s">
        <v>30</v>
      </c>
      <c r="O25" s="35" t="s">
        <v>30</v>
      </c>
      <c r="P25" s="35" t="s">
        <v>30</v>
      </c>
      <c r="Q25" s="35" t="s">
        <v>30</v>
      </c>
      <c r="R25" s="35" t="s">
        <v>30</v>
      </c>
      <c r="S25" s="35" t="s">
        <v>30</v>
      </c>
      <c r="T25" s="35" t="s">
        <v>30</v>
      </c>
      <c r="U25" s="35" t="s">
        <v>30</v>
      </c>
      <c r="V25" s="35">
        <f>AVERAGE(K25)</f>
        <v>7000</v>
      </c>
      <c r="W25" s="35">
        <f t="shared" si="5"/>
        <v>0</v>
      </c>
      <c r="X25" s="35">
        <f>W25/V25</f>
        <v>0</v>
      </c>
      <c r="Y25" s="42">
        <f t="shared" si="1"/>
        <v>245000</v>
      </c>
    </row>
    <row r="26" spans="1:25" s="62" customFormat="1" ht="22.5" customHeight="1" x14ac:dyDescent="0.25">
      <c r="A26" s="189"/>
      <c r="B26" s="192"/>
      <c r="C26" s="195"/>
      <c r="D26" s="195"/>
      <c r="E26" s="78" t="s">
        <v>116</v>
      </c>
      <c r="F26" s="52" t="s">
        <v>39</v>
      </c>
      <c r="G26" s="36">
        <v>35</v>
      </c>
      <c r="H26" s="37" t="s">
        <v>30</v>
      </c>
      <c r="I26" s="32" t="s">
        <v>30</v>
      </c>
      <c r="J26" s="32">
        <f t="shared" si="4"/>
        <v>5630.2521008403364</v>
      </c>
      <c r="K26" s="32">
        <v>6700</v>
      </c>
      <c r="L26" s="195"/>
      <c r="M26" s="198"/>
      <c r="N26" s="35" t="s">
        <v>30</v>
      </c>
      <c r="O26" s="35" t="s">
        <v>30</v>
      </c>
      <c r="P26" s="35" t="s">
        <v>30</v>
      </c>
      <c r="Q26" s="35" t="s">
        <v>30</v>
      </c>
      <c r="R26" s="35" t="s">
        <v>30</v>
      </c>
      <c r="S26" s="35" t="s">
        <v>30</v>
      </c>
      <c r="T26" s="35" t="s">
        <v>30</v>
      </c>
      <c r="U26" s="35" t="s">
        <v>30</v>
      </c>
      <c r="V26" s="35">
        <f>AVERAGE(K26)</f>
        <v>6700</v>
      </c>
      <c r="W26" s="35">
        <f t="shared" si="5"/>
        <v>0</v>
      </c>
      <c r="X26" s="35">
        <f>W26/V26</f>
        <v>0</v>
      </c>
      <c r="Y26" s="42">
        <f t="shared" si="1"/>
        <v>234500</v>
      </c>
    </row>
    <row r="27" spans="1:25" s="62" customFormat="1" ht="22.5" customHeight="1" x14ac:dyDescent="0.25">
      <c r="A27" s="189"/>
      <c r="B27" s="192"/>
      <c r="C27" s="195"/>
      <c r="D27" s="195"/>
      <c r="E27" s="78" t="s">
        <v>117</v>
      </c>
      <c r="F27" s="52" t="s">
        <v>39</v>
      </c>
      <c r="G27" s="36">
        <v>35</v>
      </c>
      <c r="H27" s="37" t="s">
        <v>30</v>
      </c>
      <c r="I27" s="32" t="s">
        <v>30</v>
      </c>
      <c r="J27" s="32">
        <f t="shared" si="4"/>
        <v>5210.0840336134452</v>
      </c>
      <c r="K27" s="32">
        <v>6200</v>
      </c>
      <c r="L27" s="195"/>
      <c r="M27" s="198"/>
      <c r="N27" s="35" t="s">
        <v>30</v>
      </c>
      <c r="O27" s="35" t="s">
        <v>30</v>
      </c>
      <c r="P27" s="35" t="s">
        <v>30</v>
      </c>
      <c r="Q27" s="35" t="s">
        <v>30</v>
      </c>
      <c r="R27" s="35" t="s">
        <v>30</v>
      </c>
      <c r="S27" s="35" t="s">
        <v>30</v>
      </c>
      <c r="T27" s="35" t="s">
        <v>30</v>
      </c>
      <c r="U27" s="35" t="s">
        <v>30</v>
      </c>
      <c r="V27" s="35">
        <f>AVERAGE(K27)</f>
        <v>6200</v>
      </c>
      <c r="W27" s="35">
        <f t="shared" si="5"/>
        <v>0</v>
      </c>
      <c r="X27" s="35">
        <f>W27/V27</f>
        <v>0</v>
      </c>
      <c r="Y27" s="42">
        <f t="shared" si="1"/>
        <v>217000</v>
      </c>
    </row>
    <row r="28" spans="1:25" s="62" customFormat="1" ht="22.5" customHeight="1" x14ac:dyDescent="0.25">
      <c r="A28" s="190"/>
      <c r="B28" s="193"/>
      <c r="C28" s="196"/>
      <c r="D28" s="196"/>
      <c r="E28" s="78" t="s">
        <v>118</v>
      </c>
      <c r="F28" s="52" t="s">
        <v>39</v>
      </c>
      <c r="G28" s="36">
        <v>35</v>
      </c>
      <c r="H28" s="37" t="s">
        <v>30</v>
      </c>
      <c r="I28" s="32" t="s">
        <v>30</v>
      </c>
      <c r="J28" s="32">
        <f t="shared" si="4"/>
        <v>4285.7142857142862</v>
      </c>
      <c r="K28" s="32">
        <v>5100</v>
      </c>
      <c r="L28" s="196"/>
      <c r="M28" s="199"/>
      <c r="N28" s="35" t="s">
        <v>30</v>
      </c>
      <c r="O28" s="35" t="s">
        <v>30</v>
      </c>
      <c r="P28" s="35" t="s">
        <v>30</v>
      </c>
      <c r="Q28" s="35" t="s">
        <v>30</v>
      </c>
      <c r="R28" s="35" t="s">
        <v>30</v>
      </c>
      <c r="S28" s="35" t="s">
        <v>30</v>
      </c>
      <c r="T28" s="35" t="s">
        <v>30</v>
      </c>
      <c r="U28" s="35" t="s">
        <v>30</v>
      </c>
      <c r="V28" s="35">
        <f>AVERAGE(K28)</f>
        <v>5100</v>
      </c>
      <c r="W28" s="35">
        <f t="shared" si="5"/>
        <v>0</v>
      </c>
      <c r="X28" s="35">
        <f>W28/V28</f>
        <v>0</v>
      </c>
      <c r="Y28" s="42">
        <f t="shared" si="1"/>
        <v>178500</v>
      </c>
    </row>
    <row r="29" spans="1:25" s="62" customFormat="1" ht="138.75" customHeight="1" x14ac:dyDescent="0.25">
      <c r="A29" s="52">
        <v>18</v>
      </c>
      <c r="B29" s="135">
        <v>90101700</v>
      </c>
      <c r="C29" s="38" t="s">
        <v>272</v>
      </c>
      <c r="D29" s="52" t="s">
        <v>30</v>
      </c>
      <c r="E29" s="78" t="s">
        <v>120</v>
      </c>
      <c r="F29" s="52" t="s">
        <v>39</v>
      </c>
      <c r="G29" s="36">
        <v>5</v>
      </c>
      <c r="H29" s="37" t="s">
        <v>30</v>
      </c>
      <c r="I29" s="32" t="s">
        <v>30</v>
      </c>
      <c r="J29" s="32">
        <f t="shared" si="4"/>
        <v>39889.915966386558</v>
      </c>
      <c r="K29" s="32">
        <v>47469</v>
      </c>
      <c r="L29" s="79" t="s">
        <v>121</v>
      </c>
      <c r="M29" s="79" t="s">
        <v>41</v>
      </c>
      <c r="N29" s="37" t="s">
        <v>30</v>
      </c>
      <c r="O29" s="32" t="s">
        <v>30</v>
      </c>
      <c r="P29" s="35" t="s">
        <v>30</v>
      </c>
      <c r="Q29" s="35" t="s">
        <v>30</v>
      </c>
      <c r="R29" s="35" t="s">
        <v>30</v>
      </c>
      <c r="S29" s="35" t="s">
        <v>30</v>
      </c>
      <c r="T29" s="35" t="s">
        <v>30</v>
      </c>
      <c r="U29" s="35" t="s">
        <v>30</v>
      </c>
      <c r="V29" s="40">
        <f t="shared" si="0"/>
        <v>47469</v>
      </c>
      <c r="W29" s="40">
        <f t="shared" si="5"/>
        <v>0</v>
      </c>
      <c r="X29" s="41">
        <f t="shared" si="2"/>
        <v>0</v>
      </c>
      <c r="Y29" s="42">
        <f t="shared" si="1"/>
        <v>237345</v>
      </c>
    </row>
    <row r="30" spans="1:25" ht="15.75" x14ac:dyDescent="0.25">
      <c r="A30" s="154" t="s">
        <v>122</v>
      </c>
      <c r="B30" s="155"/>
      <c r="C30" s="155"/>
      <c r="D30" s="155"/>
      <c r="E30" s="155"/>
      <c r="F30" s="155"/>
      <c r="G30" s="155"/>
      <c r="H30" s="155"/>
      <c r="I30" s="155"/>
      <c r="J30" s="155"/>
      <c r="K30" s="155"/>
      <c r="L30" s="155"/>
      <c r="M30" s="155"/>
      <c r="N30" s="155"/>
      <c r="O30" s="155"/>
      <c r="P30" s="155"/>
      <c r="Q30" s="155"/>
      <c r="R30" s="155"/>
      <c r="S30" s="155"/>
      <c r="T30" s="155"/>
      <c r="U30" s="155"/>
      <c r="V30" s="155"/>
      <c r="W30" s="155"/>
      <c r="X30" s="156"/>
      <c r="Y30" s="59">
        <f>SUM(Y8:Y29)</f>
        <v>29992738.790000003</v>
      </c>
    </row>
    <row r="31" spans="1:25" s="82" customFormat="1" ht="15.75" x14ac:dyDescent="0.25">
      <c r="A31" s="148" t="s">
        <v>3</v>
      </c>
      <c r="B31" s="149"/>
      <c r="C31" s="149"/>
      <c r="D31" s="149"/>
      <c r="E31" s="149"/>
      <c r="F31" s="149"/>
      <c r="G31" s="150"/>
      <c r="H31" s="157" t="s">
        <v>4</v>
      </c>
      <c r="I31" s="158"/>
      <c r="J31" s="158"/>
      <c r="K31" s="158"/>
      <c r="L31" s="158"/>
      <c r="M31" s="158"/>
      <c r="N31" s="158"/>
      <c r="O31" s="158"/>
      <c r="P31" s="158"/>
      <c r="Q31" s="158"/>
      <c r="R31" s="158"/>
      <c r="S31" s="158"/>
      <c r="T31" s="3"/>
      <c r="U31" s="3"/>
      <c r="V31" s="157" t="s">
        <v>5</v>
      </c>
      <c r="W31" s="158"/>
      <c r="X31" s="158"/>
      <c r="Y31" s="159"/>
    </row>
    <row r="32" spans="1:25" s="83" customFormat="1" ht="27.6" customHeight="1" x14ac:dyDescent="0.25">
      <c r="A32" s="141" t="s">
        <v>6</v>
      </c>
      <c r="B32" s="141" t="s">
        <v>7</v>
      </c>
      <c r="C32" s="141" t="s">
        <v>8</v>
      </c>
      <c r="D32" s="141" t="s">
        <v>9</v>
      </c>
      <c r="E32" s="141" t="s">
        <v>10</v>
      </c>
      <c r="F32" s="5"/>
      <c r="G32" s="141" t="s">
        <v>11</v>
      </c>
      <c r="H32" s="148" t="s">
        <v>12</v>
      </c>
      <c r="I32" s="149"/>
      <c r="J32" s="149"/>
      <c r="K32" s="149"/>
      <c r="L32" s="149"/>
      <c r="M32" s="150"/>
      <c r="N32" s="148" t="s">
        <v>13</v>
      </c>
      <c r="O32" s="149"/>
      <c r="P32" s="149"/>
      <c r="Q32" s="150"/>
      <c r="R32" s="151" t="s">
        <v>14</v>
      </c>
      <c r="S32" s="152"/>
      <c r="T32" s="152"/>
      <c r="U32" s="153"/>
      <c r="V32" s="141" t="s">
        <v>15</v>
      </c>
      <c r="W32" s="141" t="s">
        <v>16</v>
      </c>
      <c r="X32" s="141" t="s">
        <v>17</v>
      </c>
      <c r="Y32" s="141" t="s">
        <v>18</v>
      </c>
    </row>
    <row r="33" spans="1:25" s="83" customFormat="1" ht="63" customHeight="1" x14ac:dyDescent="0.25">
      <c r="A33" s="142"/>
      <c r="B33" s="142"/>
      <c r="C33" s="142"/>
      <c r="D33" s="142"/>
      <c r="E33" s="142"/>
      <c r="F33" s="8" t="s">
        <v>19</v>
      </c>
      <c r="G33" s="142"/>
      <c r="H33" s="9" t="s">
        <v>224</v>
      </c>
      <c r="I33" s="9" t="s">
        <v>225</v>
      </c>
      <c r="J33" s="9" t="s">
        <v>22</v>
      </c>
      <c r="K33" s="9" t="s">
        <v>23</v>
      </c>
      <c r="L33" s="9" t="s">
        <v>24</v>
      </c>
      <c r="M33" s="9" t="s">
        <v>25</v>
      </c>
      <c r="N33" s="9" t="s">
        <v>26</v>
      </c>
      <c r="O33" s="9" t="s">
        <v>27</v>
      </c>
      <c r="P33" s="9" t="s">
        <v>24</v>
      </c>
      <c r="Q33" s="9" t="s">
        <v>25</v>
      </c>
      <c r="R33" s="9" t="s">
        <v>26</v>
      </c>
      <c r="S33" s="9" t="s">
        <v>27</v>
      </c>
      <c r="T33" s="9" t="s">
        <v>24</v>
      </c>
      <c r="U33" s="9" t="s">
        <v>25</v>
      </c>
      <c r="V33" s="142"/>
      <c r="W33" s="142"/>
      <c r="X33" s="142"/>
      <c r="Y33" s="142"/>
    </row>
    <row r="34" spans="1:25" ht="62.25" customHeight="1" x14ac:dyDescent="0.25">
      <c r="A34" s="143" t="s">
        <v>273</v>
      </c>
      <c r="B34" s="144"/>
      <c r="C34" s="144"/>
      <c r="D34" s="144"/>
      <c r="E34" s="144"/>
      <c r="F34" s="144"/>
      <c r="G34" s="144"/>
      <c r="H34" s="144"/>
      <c r="I34" s="144"/>
      <c r="J34" s="144"/>
      <c r="K34" s="144"/>
      <c r="L34" s="144"/>
      <c r="M34" s="144"/>
      <c r="N34" s="144"/>
      <c r="O34" s="144"/>
      <c r="P34" s="144"/>
      <c r="Q34" s="144"/>
      <c r="R34" s="144"/>
      <c r="S34" s="144"/>
      <c r="T34" s="144"/>
      <c r="U34" s="144"/>
      <c r="V34" s="144"/>
      <c r="W34" s="144"/>
      <c r="X34" s="144"/>
      <c r="Y34" s="144"/>
    </row>
    <row r="35" spans="1:25" s="62" customFormat="1" ht="204" customHeight="1" x14ac:dyDescent="0.25">
      <c r="A35" s="31">
        <v>1</v>
      </c>
      <c r="B35" s="72">
        <v>80111600</v>
      </c>
      <c r="C35" s="38" t="s">
        <v>274</v>
      </c>
      <c r="D35" s="52" t="s">
        <v>30</v>
      </c>
      <c r="E35" s="128" t="s">
        <v>275</v>
      </c>
      <c r="F35" s="31" t="s">
        <v>276</v>
      </c>
      <c r="G35" s="36">
        <v>6</v>
      </c>
      <c r="H35" s="38" t="s">
        <v>30</v>
      </c>
      <c r="I35" s="38" t="s">
        <v>30</v>
      </c>
      <c r="J35" s="38" t="s">
        <v>30</v>
      </c>
      <c r="K35" s="49">
        <v>7996001</v>
      </c>
      <c r="L35" s="37" t="s">
        <v>277</v>
      </c>
      <c r="M35" s="79" t="s">
        <v>34</v>
      </c>
      <c r="N35" s="38" t="s">
        <v>30</v>
      </c>
      <c r="O35" s="37" t="s">
        <v>30</v>
      </c>
      <c r="P35" s="38" t="s">
        <v>30</v>
      </c>
      <c r="Q35" s="38" t="s">
        <v>30</v>
      </c>
      <c r="R35" s="38" t="s">
        <v>30</v>
      </c>
      <c r="S35" s="38" t="s">
        <v>30</v>
      </c>
      <c r="T35" s="38" t="s">
        <v>30</v>
      </c>
      <c r="U35" s="38" t="s">
        <v>30</v>
      </c>
      <c r="V35" s="40">
        <f>K35</f>
        <v>7996001</v>
      </c>
      <c r="W35" s="40">
        <f>_xlfn.STDEV.P(K36)</f>
        <v>0</v>
      </c>
      <c r="X35" s="41">
        <f>W35/V35</f>
        <v>0</v>
      </c>
      <c r="Y35" s="42">
        <f>V35*G35</f>
        <v>47976006</v>
      </c>
    </row>
    <row r="36" spans="1:25" s="62" customFormat="1" ht="204" customHeight="1" x14ac:dyDescent="0.25">
      <c r="A36" s="31">
        <v>2</v>
      </c>
      <c r="B36" s="71">
        <v>80111600</v>
      </c>
      <c r="C36" s="38" t="s">
        <v>278</v>
      </c>
      <c r="D36" s="52" t="s">
        <v>30</v>
      </c>
      <c r="E36" s="78" t="s">
        <v>279</v>
      </c>
      <c r="F36" s="31" t="s">
        <v>276</v>
      </c>
      <c r="G36" s="36">
        <v>1</v>
      </c>
      <c r="H36" s="37" t="s">
        <v>30</v>
      </c>
      <c r="I36" s="37" t="s">
        <v>30</v>
      </c>
      <c r="J36" s="37" t="s">
        <v>30</v>
      </c>
      <c r="K36" s="49">
        <v>5860001</v>
      </c>
      <c r="L36" s="37" t="s">
        <v>277</v>
      </c>
      <c r="M36" s="79" t="s">
        <v>34</v>
      </c>
      <c r="N36" s="37" t="s">
        <v>30</v>
      </c>
      <c r="O36" s="37" t="s">
        <v>30</v>
      </c>
      <c r="P36" s="37" t="s">
        <v>30</v>
      </c>
      <c r="Q36" s="37" t="s">
        <v>30</v>
      </c>
      <c r="R36" s="37" t="s">
        <v>30</v>
      </c>
      <c r="S36" s="37" t="s">
        <v>30</v>
      </c>
      <c r="T36" s="37" t="s">
        <v>30</v>
      </c>
      <c r="U36" s="37" t="s">
        <v>30</v>
      </c>
      <c r="V36" s="40">
        <f>K36</f>
        <v>5860001</v>
      </c>
      <c r="W36" s="40">
        <f>_xlfn.STDEV.P(K37)</f>
        <v>0</v>
      </c>
      <c r="X36" s="41">
        <f>W36/V36</f>
        <v>0</v>
      </c>
      <c r="Y36" s="42">
        <f>V36*G36</f>
        <v>5860001</v>
      </c>
    </row>
    <row r="37" spans="1:25" s="62" customFormat="1" ht="110.25" x14ac:dyDescent="0.25">
      <c r="A37" s="31">
        <v>3</v>
      </c>
      <c r="B37" s="71">
        <v>80111600</v>
      </c>
      <c r="C37" s="38" t="s">
        <v>280</v>
      </c>
      <c r="D37" s="52" t="s">
        <v>30</v>
      </c>
      <c r="E37" s="78" t="s">
        <v>281</v>
      </c>
      <c r="F37" s="31" t="s">
        <v>276</v>
      </c>
      <c r="G37" s="36">
        <v>1</v>
      </c>
      <c r="H37" s="37" t="s">
        <v>30</v>
      </c>
      <c r="I37" s="37" t="s">
        <v>30</v>
      </c>
      <c r="J37" s="37" t="s">
        <v>30</v>
      </c>
      <c r="K37" s="49">
        <v>3095000</v>
      </c>
      <c r="L37" s="37" t="s">
        <v>277</v>
      </c>
      <c r="M37" s="79" t="s">
        <v>34</v>
      </c>
      <c r="N37" s="37" t="s">
        <v>30</v>
      </c>
      <c r="O37" s="37" t="s">
        <v>30</v>
      </c>
      <c r="P37" s="37" t="s">
        <v>30</v>
      </c>
      <c r="Q37" s="37" t="s">
        <v>30</v>
      </c>
      <c r="R37" s="37" t="s">
        <v>30</v>
      </c>
      <c r="S37" s="37" t="s">
        <v>30</v>
      </c>
      <c r="T37" s="37" t="s">
        <v>30</v>
      </c>
      <c r="U37" s="37" t="s">
        <v>30</v>
      </c>
      <c r="V37" s="40">
        <f t="shared" ref="V37:V53" si="6">AVERAGE(K37,O37,S37)</f>
        <v>3095000</v>
      </c>
      <c r="W37" s="40">
        <f>_xlfn.STDEV.P(K37)</f>
        <v>0</v>
      </c>
      <c r="X37" s="41">
        <f t="shared" ref="X37:X53" si="7">W37/V37</f>
        <v>0</v>
      </c>
      <c r="Y37" s="42">
        <f t="shared" ref="Y37:Y53" si="8">V37*G37</f>
        <v>3095000</v>
      </c>
    </row>
    <row r="38" spans="1:25" s="62" customFormat="1" ht="110.25" x14ac:dyDescent="0.25">
      <c r="A38" s="31">
        <v>4</v>
      </c>
      <c r="B38" s="71">
        <v>80111600</v>
      </c>
      <c r="C38" s="38" t="s">
        <v>282</v>
      </c>
      <c r="D38" s="52" t="s">
        <v>30</v>
      </c>
      <c r="E38" s="78" t="s">
        <v>283</v>
      </c>
      <c r="F38" s="31" t="s">
        <v>276</v>
      </c>
      <c r="G38" s="36">
        <v>2</v>
      </c>
      <c r="H38" s="37" t="s">
        <v>30</v>
      </c>
      <c r="I38" s="37" t="s">
        <v>30</v>
      </c>
      <c r="J38" s="37" t="s">
        <v>30</v>
      </c>
      <c r="K38" s="49">
        <v>3095000</v>
      </c>
      <c r="L38" s="37" t="s">
        <v>277</v>
      </c>
      <c r="M38" s="79" t="s">
        <v>34</v>
      </c>
      <c r="N38" s="37" t="s">
        <v>30</v>
      </c>
      <c r="O38" s="37" t="s">
        <v>30</v>
      </c>
      <c r="P38" s="37" t="s">
        <v>30</v>
      </c>
      <c r="Q38" s="37" t="s">
        <v>30</v>
      </c>
      <c r="R38" s="37" t="s">
        <v>30</v>
      </c>
      <c r="S38" s="37" t="s">
        <v>30</v>
      </c>
      <c r="T38" s="37" t="s">
        <v>30</v>
      </c>
      <c r="U38" s="37" t="s">
        <v>30</v>
      </c>
      <c r="V38" s="40">
        <f t="shared" si="6"/>
        <v>3095000</v>
      </c>
      <c r="W38" s="40">
        <f>_xlfn.STDEV.P(K38)</f>
        <v>0</v>
      </c>
      <c r="X38" s="41">
        <f t="shared" si="7"/>
        <v>0</v>
      </c>
      <c r="Y38" s="42">
        <f t="shared" si="8"/>
        <v>6190000</v>
      </c>
    </row>
    <row r="39" spans="1:25" s="62" customFormat="1" ht="144.75" customHeight="1" x14ac:dyDescent="0.25">
      <c r="A39" s="138">
        <v>5</v>
      </c>
      <c r="B39" s="52">
        <v>46181504</v>
      </c>
      <c r="C39" s="38" t="s">
        <v>284</v>
      </c>
      <c r="D39" s="52"/>
      <c r="E39" s="78" t="s">
        <v>285</v>
      </c>
      <c r="F39" s="31" t="s">
        <v>39</v>
      </c>
      <c r="G39" s="36">
        <v>20</v>
      </c>
      <c r="H39" s="37">
        <f>I39/1.19</f>
        <v>29121.008403361346</v>
      </c>
      <c r="I39" s="32">
        <v>34654</v>
      </c>
      <c r="J39" s="32">
        <f>K39/1.19</f>
        <v>30606.179831932775</v>
      </c>
      <c r="K39" s="32">
        <f>I39*(1+5.1%)</f>
        <v>36421.353999999999</v>
      </c>
      <c r="L39" s="38" t="s">
        <v>44</v>
      </c>
      <c r="M39" s="39" t="s">
        <v>45</v>
      </c>
      <c r="N39" s="35" t="s">
        <v>30</v>
      </c>
      <c r="O39" s="35" t="s">
        <v>30</v>
      </c>
      <c r="P39" s="35" t="s">
        <v>30</v>
      </c>
      <c r="Q39" s="35" t="s">
        <v>30</v>
      </c>
      <c r="R39" s="35" t="s">
        <v>30</v>
      </c>
      <c r="S39" s="35" t="s">
        <v>30</v>
      </c>
      <c r="T39" s="35" t="s">
        <v>30</v>
      </c>
      <c r="U39" s="35" t="s">
        <v>30</v>
      </c>
      <c r="V39" s="40">
        <f t="shared" si="6"/>
        <v>36421.353999999999</v>
      </c>
      <c r="W39" s="40">
        <f>_xlfn.STDEV.P(K39)</f>
        <v>0</v>
      </c>
      <c r="X39" s="41">
        <f t="shared" si="7"/>
        <v>0</v>
      </c>
      <c r="Y39" s="42">
        <f t="shared" si="8"/>
        <v>728427.08</v>
      </c>
    </row>
    <row r="40" spans="1:25" s="62" customFormat="1" ht="120" customHeight="1" x14ac:dyDescent="0.25">
      <c r="A40" s="31">
        <v>6</v>
      </c>
      <c r="B40" s="52">
        <v>27112000</v>
      </c>
      <c r="C40" s="38" t="s">
        <v>286</v>
      </c>
      <c r="D40" s="52"/>
      <c r="E40" s="78" t="s">
        <v>287</v>
      </c>
      <c r="F40" s="31" t="s">
        <v>39</v>
      </c>
      <c r="G40" s="36">
        <v>20</v>
      </c>
      <c r="H40" s="37" t="s">
        <v>30</v>
      </c>
      <c r="I40" s="32" t="s">
        <v>30</v>
      </c>
      <c r="J40" s="32">
        <f t="shared" ref="J40:J53" si="9">K40/1.19</f>
        <v>10084.033613445379</v>
      </c>
      <c r="K40" s="32">
        <v>12000</v>
      </c>
      <c r="L40" s="52"/>
      <c r="M40" s="39" t="s">
        <v>288</v>
      </c>
      <c r="N40" s="37">
        <f>O40/1.19</f>
        <v>9243.6974789915967</v>
      </c>
      <c r="O40" s="32">
        <v>11000</v>
      </c>
      <c r="P40" s="37"/>
      <c r="Q40" s="79" t="s">
        <v>289</v>
      </c>
      <c r="R40" s="37">
        <f>S40/1.19</f>
        <v>9631.9327731092435</v>
      </c>
      <c r="S40" s="32">
        <v>11462</v>
      </c>
      <c r="T40" s="37"/>
      <c r="U40" s="79" t="s">
        <v>290</v>
      </c>
      <c r="V40" s="40">
        <f>AVERAGE(K40,O40,S40)</f>
        <v>11487.333333333334</v>
      </c>
      <c r="W40" s="40">
        <f>_xlfn.STDEV.P(K40,O40,S40)</f>
        <v>408.64110849932308</v>
      </c>
      <c r="X40" s="41">
        <f t="shared" si="7"/>
        <v>3.5573191500724542E-2</v>
      </c>
      <c r="Y40" s="42">
        <f t="shared" si="8"/>
        <v>229746.66666666669</v>
      </c>
    </row>
    <row r="41" spans="1:25" s="62" customFormat="1" ht="138.75" customHeight="1" x14ac:dyDescent="0.25">
      <c r="A41" s="31">
        <v>7</v>
      </c>
      <c r="B41" s="52">
        <v>10151700</v>
      </c>
      <c r="C41" s="38" t="s">
        <v>291</v>
      </c>
      <c r="D41" s="52"/>
      <c r="E41" s="78" t="s">
        <v>292</v>
      </c>
      <c r="F41" s="31" t="s">
        <v>39</v>
      </c>
      <c r="G41" s="36">
        <v>40</v>
      </c>
      <c r="H41" s="37">
        <f t="shared" ref="H41:H46" si="10">I41/1.19</f>
        <v>0</v>
      </c>
      <c r="I41" s="32">
        <v>0</v>
      </c>
      <c r="J41" s="32">
        <v>0</v>
      </c>
      <c r="K41" s="32">
        <v>459</v>
      </c>
      <c r="L41" s="37" t="s">
        <v>136</v>
      </c>
      <c r="M41" s="79" t="s">
        <v>41</v>
      </c>
      <c r="N41" s="35" t="s">
        <v>30</v>
      </c>
      <c r="O41" s="35" t="s">
        <v>30</v>
      </c>
      <c r="P41" s="35" t="s">
        <v>30</v>
      </c>
      <c r="Q41" s="35" t="s">
        <v>30</v>
      </c>
      <c r="R41" s="35" t="s">
        <v>30</v>
      </c>
      <c r="S41" s="35" t="s">
        <v>30</v>
      </c>
      <c r="T41" s="35" t="s">
        <v>30</v>
      </c>
      <c r="U41" s="35" t="s">
        <v>30</v>
      </c>
      <c r="V41" s="40">
        <f t="shared" si="6"/>
        <v>459</v>
      </c>
      <c r="W41" s="40">
        <f>_xlfn.STDEV.P(K41)</f>
        <v>0</v>
      </c>
      <c r="X41" s="41">
        <f t="shared" si="7"/>
        <v>0</v>
      </c>
      <c r="Y41" s="42">
        <f t="shared" si="8"/>
        <v>18360</v>
      </c>
    </row>
    <row r="42" spans="1:25" s="62" customFormat="1" ht="147.75" customHeight="1" x14ac:dyDescent="0.25">
      <c r="A42" s="31">
        <v>8</v>
      </c>
      <c r="B42" s="52">
        <v>10151600</v>
      </c>
      <c r="C42" s="38" t="s">
        <v>293</v>
      </c>
      <c r="D42" s="52"/>
      <c r="E42" s="78" t="s">
        <v>294</v>
      </c>
      <c r="F42" s="31" t="s">
        <v>39</v>
      </c>
      <c r="G42" s="36">
        <v>40</v>
      </c>
      <c r="H42" s="37">
        <f t="shared" si="10"/>
        <v>0</v>
      </c>
      <c r="I42" s="32">
        <v>0</v>
      </c>
      <c r="J42" s="32">
        <f t="shared" si="9"/>
        <v>9243.6974789915967</v>
      </c>
      <c r="K42" s="32">
        <v>11000</v>
      </c>
      <c r="L42" s="37" t="s">
        <v>295</v>
      </c>
      <c r="M42" s="39" t="s">
        <v>41</v>
      </c>
      <c r="N42" s="35" t="s">
        <v>30</v>
      </c>
      <c r="O42" s="35" t="s">
        <v>30</v>
      </c>
      <c r="P42" s="35" t="s">
        <v>30</v>
      </c>
      <c r="Q42" s="35" t="s">
        <v>30</v>
      </c>
      <c r="R42" s="35" t="s">
        <v>30</v>
      </c>
      <c r="S42" s="35" t="s">
        <v>30</v>
      </c>
      <c r="T42" s="35" t="s">
        <v>30</v>
      </c>
      <c r="U42" s="35" t="s">
        <v>30</v>
      </c>
      <c r="V42" s="40">
        <f t="shared" si="6"/>
        <v>11000</v>
      </c>
      <c r="W42" s="40">
        <f>_xlfn.STDEV.P(K42)</f>
        <v>0</v>
      </c>
      <c r="X42" s="41">
        <f t="shared" si="7"/>
        <v>0</v>
      </c>
      <c r="Y42" s="42">
        <f t="shared" si="8"/>
        <v>440000</v>
      </c>
    </row>
    <row r="43" spans="1:25" s="62" customFormat="1" ht="189" x14ac:dyDescent="0.25">
      <c r="A43" s="138">
        <v>9</v>
      </c>
      <c r="B43" s="52">
        <v>30161800</v>
      </c>
      <c r="C43" s="38" t="s">
        <v>296</v>
      </c>
      <c r="D43" s="52"/>
      <c r="E43" s="78" t="s">
        <v>297</v>
      </c>
      <c r="F43" s="31" t="s">
        <v>39</v>
      </c>
      <c r="G43" s="36">
        <v>20</v>
      </c>
      <c r="H43" s="37">
        <f t="shared" si="10"/>
        <v>0</v>
      </c>
      <c r="I43" s="32">
        <v>0</v>
      </c>
      <c r="J43" s="32">
        <f t="shared" si="9"/>
        <v>117563.02521008404</v>
      </c>
      <c r="K43" s="32">
        <v>139900</v>
      </c>
      <c r="L43" s="52"/>
      <c r="M43" s="39" t="s">
        <v>298</v>
      </c>
      <c r="N43" s="37">
        <f>O43/1.19</f>
        <v>168058.82352941178</v>
      </c>
      <c r="O43" s="32">
        <v>199990</v>
      </c>
      <c r="P43" s="37"/>
      <c r="Q43" s="79" t="s">
        <v>299</v>
      </c>
      <c r="R43" s="35" t="s">
        <v>30</v>
      </c>
      <c r="S43" s="35" t="s">
        <v>30</v>
      </c>
      <c r="T43" s="35" t="s">
        <v>30</v>
      </c>
      <c r="U43" s="35" t="s">
        <v>30</v>
      </c>
      <c r="V43" s="40">
        <f t="shared" si="6"/>
        <v>169945</v>
      </c>
      <c r="W43" s="40">
        <f>_xlfn.STDEV.P(K43,O43)</f>
        <v>30045</v>
      </c>
      <c r="X43" s="41">
        <f t="shared" si="7"/>
        <v>0.17679249168848746</v>
      </c>
      <c r="Y43" s="42">
        <f t="shared" si="8"/>
        <v>3398900</v>
      </c>
    </row>
    <row r="44" spans="1:25" s="62" customFormat="1" ht="159" customHeight="1" x14ac:dyDescent="0.25">
      <c r="A44" s="31">
        <v>10</v>
      </c>
      <c r="B44" s="52">
        <v>10171500</v>
      </c>
      <c r="C44" s="38" t="s">
        <v>300</v>
      </c>
      <c r="D44" s="52"/>
      <c r="E44" s="78" t="s">
        <v>301</v>
      </c>
      <c r="F44" s="31" t="s">
        <v>302</v>
      </c>
      <c r="G44" s="36">
        <v>20</v>
      </c>
      <c r="H44" s="37">
        <f>I44/1.19</f>
        <v>19393.277310924372</v>
      </c>
      <c r="I44" s="32">
        <v>23078</v>
      </c>
      <c r="J44" s="32">
        <f>K44/1.19</f>
        <v>20382.334453781514</v>
      </c>
      <c r="K44" s="32">
        <f>I44*(1+5.1%)</f>
        <v>24254.977999999999</v>
      </c>
      <c r="L44" s="38" t="s">
        <v>44</v>
      </c>
      <c r="M44" s="39" t="s">
        <v>45</v>
      </c>
      <c r="N44" s="35" t="s">
        <v>30</v>
      </c>
      <c r="O44" s="35" t="s">
        <v>30</v>
      </c>
      <c r="P44" s="35" t="s">
        <v>30</v>
      </c>
      <c r="Q44" s="35" t="s">
        <v>30</v>
      </c>
      <c r="R44" s="35" t="s">
        <v>30</v>
      </c>
      <c r="S44" s="35" t="s">
        <v>30</v>
      </c>
      <c r="T44" s="35" t="s">
        <v>30</v>
      </c>
      <c r="U44" s="35" t="s">
        <v>30</v>
      </c>
      <c r="V44" s="40">
        <f t="shared" si="6"/>
        <v>24254.977999999999</v>
      </c>
      <c r="W44" s="40">
        <f t="shared" ref="W44:W53" si="11">_xlfn.STDEV.P(K44)</f>
        <v>0</v>
      </c>
      <c r="X44" s="41">
        <f t="shared" si="7"/>
        <v>0</v>
      </c>
      <c r="Y44" s="42">
        <f t="shared" si="8"/>
        <v>485099.56</v>
      </c>
    </row>
    <row r="45" spans="1:25" s="62" customFormat="1" ht="111.75" customHeight="1" x14ac:dyDescent="0.25">
      <c r="A45" s="31">
        <v>11</v>
      </c>
      <c r="B45" s="52">
        <v>40141609</v>
      </c>
      <c r="C45" s="38" t="s">
        <v>303</v>
      </c>
      <c r="D45" s="52"/>
      <c r="E45" s="78" t="s">
        <v>304</v>
      </c>
      <c r="F45" s="31" t="s">
        <v>39</v>
      </c>
      <c r="G45" s="36">
        <v>20</v>
      </c>
      <c r="H45" s="37">
        <f t="shared" si="10"/>
        <v>29352.100840336137</v>
      </c>
      <c r="I45" s="32">
        <v>34929</v>
      </c>
      <c r="J45" s="32">
        <f t="shared" si="9"/>
        <v>30849.057983193281</v>
      </c>
      <c r="K45" s="32">
        <f>I45*(1+5.1%)</f>
        <v>36710.379000000001</v>
      </c>
      <c r="L45" s="38" t="s">
        <v>44</v>
      </c>
      <c r="M45" s="39" t="s">
        <v>45</v>
      </c>
      <c r="N45" s="35" t="s">
        <v>30</v>
      </c>
      <c r="O45" s="35" t="s">
        <v>30</v>
      </c>
      <c r="P45" s="35" t="s">
        <v>30</v>
      </c>
      <c r="Q45" s="35" t="s">
        <v>30</v>
      </c>
      <c r="R45" s="35" t="s">
        <v>30</v>
      </c>
      <c r="S45" s="35" t="s">
        <v>30</v>
      </c>
      <c r="T45" s="35" t="s">
        <v>30</v>
      </c>
      <c r="U45" s="35" t="s">
        <v>30</v>
      </c>
      <c r="V45" s="40">
        <f t="shared" si="6"/>
        <v>36710.379000000001</v>
      </c>
      <c r="W45" s="40">
        <f t="shared" si="11"/>
        <v>0</v>
      </c>
      <c r="X45" s="41">
        <f t="shared" si="7"/>
        <v>0</v>
      </c>
      <c r="Y45" s="42">
        <f t="shared" si="8"/>
        <v>734207.58000000007</v>
      </c>
    </row>
    <row r="46" spans="1:25" s="62" customFormat="1" ht="122.25" customHeight="1" x14ac:dyDescent="0.25">
      <c r="A46" s="31">
        <v>12</v>
      </c>
      <c r="B46" s="52">
        <v>10171500</v>
      </c>
      <c r="C46" s="38" t="s">
        <v>305</v>
      </c>
      <c r="D46" s="52"/>
      <c r="E46" s="78" t="s">
        <v>306</v>
      </c>
      <c r="F46" s="31" t="s">
        <v>39</v>
      </c>
      <c r="G46" s="36">
        <v>20</v>
      </c>
      <c r="H46" s="37">
        <f t="shared" si="10"/>
        <v>0</v>
      </c>
      <c r="I46" s="32"/>
      <c r="J46" s="32">
        <f t="shared" si="9"/>
        <v>6722.6890756302528</v>
      </c>
      <c r="K46" s="32">
        <v>8000</v>
      </c>
      <c r="L46" s="37" t="s">
        <v>136</v>
      </c>
      <c r="M46" s="79" t="s">
        <v>41</v>
      </c>
      <c r="N46" s="35" t="s">
        <v>30</v>
      </c>
      <c r="O46" s="35" t="s">
        <v>30</v>
      </c>
      <c r="P46" s="35" t="s">
        <v>30</v>
      </c>
      <c r="Q46" s="35" t="s">
        <v>30</v>
      </c>
      <c r="R46" s="35" t="s">
        <v>30</v>
      </c>
      <c r="S46" s="35" t="s">
        <v>30</v>
      </c>
      <c r="T46" s="35" t="s">
        <v>30</v>
      </c>
      <c r="U46" s="35" t="s">
        <v>30</v>
      </c>
      <c r="V46" s="40">
        <f t="shared" si="6"/>
        <v>8000</v>
      </c>
      <c r="W46" s="40">
        <f t="shared" si="11"/>
        <v>0</v>
      </c>
      <c r="X46" s="41">
        <f t="shared" si="7"/>
        <v>0</v>
      </c>
      <c r="Y46" s="42">
        <f t="shared" si="8"/>
        <v>160000</v>
      </c>
    </row>
    <row r="47" spans="1:25" s="62" customFormat="1" ht="167.25" customHeight="1" x14ac:dyDescent="0.25">
      <c r="A47" s="130">
        <v>13</v>
      </c>
      <c r="B47" s="135">
        <v>14111500</v>
      </c>
      <c r="C47" s="38" t="s">
        <v>68</v>
      </c>
      <c r="D47" s="52"/>
      <c r="E47" s="78" t="s">
        <v>69</v>
      </c>
      <c r="F47" s="52" t="s">
        <v>39</v>
      </c>
      <c r="G47" s="38">
        <v>20</v>
      </c>
      <c r="H47" s="37">
        <f>I47/1.19</f>
        <v>3501.6806722689075</v>
      </c>
      <c r="I47" s="32">
        <v>4167</v>
      </c>
      <c r="J47" s="32">
        <f t="shared" si="9"/>
        <v>3680.2663865546219</v>
      </c>
      <c r="K47" s="32">
        <f>I47*(1+5.1%)</f>
        <v>4379.5169999999998</v>
      </c>
      <c r="L47" s="38" t="s">
        <v>44</v>
      </c>
      <c r="M47" s="39" t="s">
        <v>45</v>
      </c>
      <c r="N47" s="37" t="s">
        <v>30</v>
      </c>
      <c r="O47" s="32" t="s">
        <v>30</v>
      </c>
      <c r="P47" s="35" t="s">
        <v>30</v>
      </c>
      <c r="Q47" s="35" t="s">
        <v>30</v>
      </c>
      <c r="R47" s="35" t="s">
        <v>30</v>
      </c>
      <c r="S47" s="35" t="s">
        <v>30</v>
      </c>
      <c r="T47" s="35" t="s">
        <v>30</v>
      </c>
      <c r="U47" s="35" t="s">
        <v>30</v>
      </c>
      <c r="V47" s="40">
        <f t="shared" si="6"/>
        <v>4379.5169999999998</v>
      </c>
      <c r="W47" s="40">
        <f t="shared" si="11"/>
        <v>0</v>
      </c>
      <c r="X47" s="41">
        <f t="shared" si="7"/>
        <v>0</v>
      </c>
      <c r="Y47" s="42">
        <f t="shared" si="8"/>
        <v>87590.34</v>
      </c>
    </row>
    <row r="48" spans="1:25" s="62" customFormat="1" ht="15.75" x14ac:dyDescent="0.25">
      <c r="A48" s="234">
        <v>14</v>
      </c>
      <c r="B48" s="191">
        <v>50192700</v>
      </c>
      <c r="C48" s="194" t="s">
        <v>111</v>
      </c>
      <c r="D48" s="194" t="s">
        <v>112</v>
      </c>
      <c r="E48" s="78" t="s">
        <v>113</v>
      </c>
      <c r="F48" s="52" t="s">
        <v>39</v>
      </c>
      <c r="G48" s="36">
        <v>25</v>
      </c>
      <c r="H48" s="37" t="s">
        <v>30</v>
      </c>
      <c r="I48" s="32" t="s">
        <v>30</v>
      </c>
      <c r="J48" s="32">
        <f t="shared" si="9"/>
        <v>6050.4201680672268</v>
      </c>
      <c r="K48" s="32">
        <v>7200</v>
      </c>
      <c r="L48" s="194" t="s">
        <v>114</v>
      </c>
      <c r="M48" s="197" t="s">
        <v>41</v>
      </c>
      <c r="N48" s="35" t="s">
        <v>30</v>
      </c>
      <c r="O48" s="35" t="s">
        <v>30</v>
      </c>
      <c r="P48" s="35" t="s">
        <v>30</v>
      </c>
      <c r="Q48" s="35" t="s">
        <v>30</v>
      </c>
      <c r="R48" s="35" t="s">
        <v>30</v>
      </c>
      <c r="S48" s="35" t="s">
        <v>30</v>
      </c>
      <c r="T48" s="35" t="s">
        <v>30</v>
      </c>
      <c r="U48" s="35" t="s">
        <v>30</v>
      </c>
      <c r="V48" s="35">
        <f>AVERAGE(K48)</f>
        <v>7200</v>
      </c>
      <c r="W48" s="35">
        <f t="shared" si="11"/>
        <v>0</v>
      </c>
      <c r="X48" s="35">
        <f>W48/V48</f>
        <v>0</v>
      </c>
      <c r="Y48" s="85">
        <f>V48*G48</f>
        <v>180000</v>
      </c>
    </row>
    <row r="49" spans="1:25" s="62" customFormat="1" ht="15.75" x14ac:dyDescent="0.25">
      <c r="A49" s="234"/>
      <c r="B49" s="192"/>
      <c r="C49" s="195"/>
      <c r="D49" s="195"/>
      <c r="E49" s="78" t="s">
        <v>115</v>
      </c>
      <c r="F49" s="52" t="s">
        <v>39</v>
      </c>
      <c r="G49" s="36">
        <v>25</v>
      </c>
      <c r="H49" s="37" t="s">
        <v>30</v>
      </c>
      <c r="I49" s="32" t="s">
        <v>30</v>
      </c>
      <c r="J49" s="32">
        <f t="shared" si="9"/>
        <v>5882.3529411764712</v>
      </c>
      <c r="K49" s="32">
        <v>7000</v>
      </c>
      <c r="L49" s="195"/>
      <c r="M49" s="198"/>
      <c r="N49" s="35" t="s">
        <v>30</v>
      </c>
      <c r="O49" s="35" t="s">
        <v>30</v>
      </c>
      <c r="P49" s="35" t="s">
        <v>30</v>
      </c>
      <c r="Q49" s="35" t="s">
        <v>30</v>
      </c>
      <c r="R49" s="35" t="s">
        <v>30</v>
      </c>
      <c r="S49" s="35" t="s">
        <v>30</v>
      </c>
      <c r="T49" s="35" t="s">
        <v>30</v>
      </c>
      <c r="U49" s="35" t="s">
        <v>30</v>
      </c>
      <c r="V49" s="35">
        <f>AVERAGE(K49)</f>
        <v>7000</v>
      </c>
      <c r="W49" s="35">
        <f t="shared" si="11"/>
        <v>0</v>
      </c>
      <c r="X49" s="35">
        <f>W49/V49</f>
        <v>0</v>
      </c>
      <c r="Y49" s="85">
        <f>V49*G49</f>
        <v>175000</v>
      </c>
    </row>
    <row r="50" spans="1:25" s="62" customFormat="1" ht="15.75" x14ac:dyDescent="0.25">
      <c r="A50" s="234"/>
      <c r="B50" s="192"/>
      <c r="C50" s="195"/>
      <c r="D50" s="195"/>
      <c r="E50" s="78" t="s">
        <v>116</v>
      </c>
      <c r="F50" s="52" t="s">
        <v>39</v>
      </c>
      <c r="G50" s="36">
        <v>25</v>
      </c>
      <c r="H50" s="37" t="s">
        <v>30</v>
      </c>
      <c r="I50" s="32" t="s">
        <v>30</v>
      </c>
      <c r="J50" s="32">
        <f t="shared" si="9"/>
        <v>5630.2521008403364</v>
      </c>
      <c r="K50" s="32">
        <v>6700</v>
      </c>
      <c r="L50" s="195"/>
      <c r="M50" s="198"/>
      <c r="N50" s="35" t="s">
        <v>30</v>
      </c>
      <c r="O50" s="35" t="s">
        <v>30</v>
      </c>
      <c r="P50" s="35" t="s">
        <v>30</v>
      </c>
      <c r="Q50" s="35" t="s">
        <v>30</v>
      </c>
      <c r="R50" s="35" t="s">
        <v>30</v>
      </c>
      <c r="S50" s="35" t="s">
        <v>30</v>
      </c>
      <c r="T50" s="35" t="s">
        <v>30</v>
      </c>
      <c r="U50" s="35" t="s">
        <v>30</v>
      </c>
      <c r="V50" s="35">
        <f>AVERAGE(K50)</f>
        <v>6700</v>
      </c>
      <c r="W50" s="35">
        <f t="shared" si="11"/>
        <v>0</v>
      </c>
      <c r="X50" s="35">
        <f>W50/V50</f>
        <v>0</v>
      </c>
      <c r="Y50" s="85">
        <f>V50*G50</f>
        <v>167500</v>
      </c>
    </row>
    <row r="51" spans="1:25" s="62" customFormat="1" ht="15.75" x14ac:dyDescent="0.25">
      <c r="A51" s="234"/>
      <c r="B51" s="192"/>
      <c r="C51" s="195"/>
      <c r="D51" s="195"/>
      <c r="E51" s="78" t="s">
        <v>117</v>
      </c>
      <c r="F51" s="52" t="s">
        <v>39</v>
      </c>
      <c r="G51" s="36">
        <v>25</v>
      </c>
      <c r="H51" s="37" t="s">
        <v>30</v>
      </c>
      <c r="I51" s="32" t="s">
        <v>30</v>
      </c>
      <c r="J51" s="32">
        <f t="shared" si="9"/>
        <v>5210.0840336134452</v>
      </c>
      <c r="K51" s="32">
        <v>6200</v>
      </c>
      <c r="L51" s="195"/>
      <c r="M51" s="198"/>
      <c r="N51" s="35" t="s">
        <v>30</v>
      </c>
      <c r="O51" s="35" t="s">
        <v>30</v>
      </c>
      <c r="P51" s="35" t="s">
        <v>30</v>
      </c>
      <c r="Q51" s="35" t="s">
        <v>30</v>
      </c>
      <c r="R51" s="35" t="s">
        <v>30</v>
      </c>
      <c r="S51" s="35" t="s">
        <v>30</v>
      </c>
      <c r="T51" s="35" t="s">
        <v>30</v>
      </c>
      <c r="U51" s="35" t="s">
        <v>30</v>
      </c>
      <c r="V51" s="35">
        <f>AVERAGE(K51)</f>
        <v>6200</v>
      </c>
      <c r="W51" s="35">
        <f t="shared" si="11"/>
        <v>0</v>
      </c>
      <c r="X51" s="35">
        <f>W51/V51</f>
        <v>0</v>
      </c>
      <c r="Y51" s="85">
        <f>V51*G51</f>
        <v>155000</v>
      </c>
    </row>
    <row r="52" spans="1:25" s="62" customFormat="1" ht="15.75" x14ac:dyDescent="0.25">
      <c r="A52" s="235"/>
      <c r="B52" s="193"/>
      <c r="C52" s="196"/>
      <c r="D52" s="196"/>
      <c r="E52" s="78" t="s">
        <v>118</v>
      </c>
      <c r="F52" s="52" t="s">
        <v>39</v>
      </c>
      <c r="G52" s="36">
        <v>25</v>
      </c>
      <c r="H52" s="37" t="s">
        <v>30</v>
      </c>
      <c r="I52" s="32" t="s">
        <v>30</v>
      </c>
      <c r="J52" s="32">
        <f t="shared" si="9"/>
        <v>4285.7142857142862</v>
      </c>
      <c r="K52" s="32">
        <v>5100</v>
      </c>
      <c r="L52" s="196"/>
      <c r="M52" s="199"/>
      <c r="N52" s="35" t="s">
        <v>30</v>
      </c>
      <c r="O52" s="35" t="s">
        <v>30</v>
      </c>
      <c r="P52" s="35" t="s">
        <v>30</v>
      </c>
      <c r="Q52" s="35" t="s">
        <v>30</v>
      </c>
      <c r="R52" s="35" t="s">
        <v>30</v>
      </c>
      <c r="S52" s="35" t="s">
        <v>30</v>
      </c>
      <c r="T52" s="35" t="s">
        <v>30</v>
      </c>
      <c r="U52" s="35" t="s">
        <v>30</v>
      </c>
      <c r="V52" s="35">
        <f>AVERAGE(K52)</f>
        <v>5100</v>
      </c>
      <c r="W52" s="35">
        <f t="shared" si="11"/>
        <v>0</v>
      </c>
      <c r="X52" s="35">
        <f>W52/V52</f>
        <v>0</v>
      </c>
      <c r="Y52" s="85">
        <f>V52*G52</f>
        <v>127500</v>
      </c>
    </row>
    <row r="53" spans="1:25" s="62" customFormat="1" ht="110.25" x14ac:dyDescent="0.25">
      <c r="A53" s="31">
        <v>15</v>
      </c>
      <c r="B53" s="135">
        <v>90101700</v>
      </c>
      <c r="C53" s="38" t="s">
        <v>307</v>
      </c>
      <c r="D53" s="52" t="s">
        <v>30</v>
      </c>
      <c r="E53" s="78" t="s">
        <v>308</v>
      </c>
      <c r="F53" s="31" t="s">
        <v>39</v>
      </c>
      <c r="G53" s="36">
        <v>5</v>
      </c>
      <c r="H53" s="37" t="s">
        <v>30</v>
      </c>
      <c r="I53" s="32" t="s">
        <v>30</v>
      </c>
      <c r="J53" s="32">
        <f t="shared" si="9"/>
        <v>39889.915966386558</v>
      </c>
      <c r="K53" s="32">
        <v>47469</v>
      </c>
      <c r="L53" s="79" t="s">
        <v>309</v>
      </c>
      <c r="M53" s="79" t="s">
        <v>41</v>
      </c>
      <c r="N53" s="37">
        <v>0</v>
      </c>
      <c r="O53" s="35" t="s">
        <v>30</v>
      </c>
      <c r="P53" s="35" t="s">
        <v>30</v>
      </c>
      <c r="Q53" s="35" t="s">
        <v>30</v>
      </c>
      <c r="R53" s="35" t="s">
        <v>30</v>
      </c>
      <c r="S53" s="35" t="s">
        <v>30</v>
      </c>
      <c r="T53" s="35" t="s">
        <v>30</v>
      </c>
      <c r="U53" s="35" t="s">
        <v>30</v>
      </c>
      <c r="V53" s="40">
        <f t="shared" si="6"/>
        <v>47469</v>
      </c>
      <c r="W53" s="40">
        <f t="shared" si="11"/>
        <v>0</v>
      </c>
      <c r="X53" s="41">
        <f t="shared" si="7"/>
        <v>0</v>
      </c>
      <c r="Y53" s="42">
        <f t="shared" si="8"/>
        <v>237345</v>
      </c>
    </row>
    <row r="54" spans="1:25" ht="15.75" x14ac:dyDescent="0.25">
      <c r="A54" s="145" t="s">
        <v>310</v>
      </c>
      <c r="B54" s="146"/>
      <c r="C54" s="146"/>
      <c r="D54" s="146"/>
      <c r="E54" s="146"/>
      <c r="F54" s="146"/>
      <c r="G54" s="146"/>
      <c r="H54" s="146"/>
      <c r="I54" s="146"/>
      <c r="J54" s="146"/>
      <c r="K54" s="146"/>
      <c r="L54" s="146"/>
      <c r="M54" s="146"/>
      <c r="N54" s="146"/>
      <c r="O54" s="146"/>
      <c r="P54" s="146"/>
      <c r="Q54" s="146"/>
      <c r="R54" s="146"/>
      <c r="S54" s="146"/>
      <c r="T54" s="146"/>
      <c r="U54" s="146"/>
      <c r="V54" s="146"/>
      <c r="W54" s="146"/>
      <c r="X54" s="147"/>
      <c r="Y54" s="86">
        <f>SUM(Y35:Y53)</f>
        <v>70445683.226666674</v>
      </c>
    </row>
    <row r="55" spans="1:25" ht="18.75" x14ac:dyDescent="0.25">
      <c r="A55" s="230" t="s">
        <v>311</v>
      </c>
      <c r="B55" s="230"/>
      <c r="C55" s="230"/>
      <c r="D55" s="230"/>
      <c r="E55" s="230"/>
      <c r="F55" s="230"/>
      <c r="G55" s="230"/>
      <c r="H55" s="230"/>
      <c r="I55" s="230"/>
      <c r="J55" s="230"/>
      <c r="K55" s="230"/>
      <c r="L55" s="230"/>
      <c r="M55" s="230"/>
      <c r="N55" s="230"/>
      <c r="O55" s="230"/>
      <c r="P55" s="230"/>
      <c r="Q55" s="230"/>
      <c r="R55" s="230"/>
      <c r="S55" s="230"/>
      <c r="T55" s="230"/>
      <c r="U55" s="230"/>
      <c r="V55" s="230"/>
      <c r="W55" s="230"/>
      <c r="X55" s="230"/>
      <c r="Y55" s="230"/>
    </row>
    <row r="56" spans="1:25" s="62" customFormat="1" ht="147" customHeight="1" x14ac:dyDescent="0.25">
      <c r="A56" s="31">
        <v>15</v>
      </c>
      <c r="B56" s="52">
        <v>46181504</v>
      </c>
      <c r="C56" s="38" t="s">
        <v>312</v>
      </c>
      <c r="D56" s="52"/>
      <c r="E56" s="78" t="s">
        <v>313</v>
      </c>
      <c r="F56" s="31" t="s">
        <v>39</v>
      </c>
      <c r="G56" s="36">
        <v>5</v>
      </c>
      <c r="H56" s="37">
        <f>I56/1.19</f>
        <v>29121.008403361346</v>
      </c>
      <c r="I56" s="32">
        <v>34654</v>
      </c>
      <c r="J56" s="32">
        <f t="shared" ref="J56:J63" si="12">K56/1.19</f>
        <v>30606.179831932775</v>
      </c>
      <c r="K56" s="32">
        <f>I56*(1+5.1%)</f>
        <v>36421.353999999999</v>
      </c>
      <c r="L56" s="38" t="s">
        <v>44</v>
      </c>
      <c r="M56" s="39" t="s">
        <v>45</v>
      </c>
      <c r="N56" s="35" t="s">
        <v>30</v>
      </c>
      <c r="O56" s="35" t="s">
        <v>30</v>
      </c>
      <c r="P56" s="35" t="s">
        <v>30</v>
      </c>
      <c r="Q56" s="35" t="s">
        <v>30</v>
      </c>
      <c r="R56" s="35" t="s">
        <v>30</v>
      </c>
      <c r="S56" s="35" t="s">
        <v>30</v>
      </c>
      <c r="T56" s="35" t="s">
        <v>30</v>
      </c>
      <c r="U56" s="35" t="s">
        <v>30</v>
      </c>
      <c r="V56" s="40">
        <f>AVERAGE(K56)</f>
        <v>36421.353999999999</v>
      </c>
      <c r="W56" s="40">
        <f>_xlfn.STDEV.P(K56)</f>
        <v>0</v>
      </c>
      <c r="X56" s="41">
        <f t="shared" ref="X56:X82" si="13">W56/V56</f>
        <v>0</v>
      </c>
      <c r="Y56" s="42">
        <f t="shared" ref="Y56:Y82" si="14">V56*G56</f>
        <v>182106.77</v>
      </c>
    </row>
    <row r="57" spans="1:25" s="62" customFormat="1" ht="147" customHeight="1" x14ac:dyDescent="0.25">
      <c r="A57" s="31">
        <v>16</v>
      </c>
      <c r="B57" s="52">
        <v>27112002</v>
      </c>
      <c r="C57" s="38" t="s">
        <v>134</v>
      </c>
      <c r="D57" s="52" t="s">
        <v>30</v>
      </c>
      <c r="E57" s="78" t="s">
        <v>135</v>
      </c>
      <c r="F57" s="31" t="s">
        <v>39</v>
      </c>
      <c r="G57" s="36">
        <v>3</v>
      </c>
      <c r="H57" s="37" t="s">
        <v>30</v>
      </c>
      <c r="I57" s="32" t="s">
        <v>30</v>
      </c>
      <c r="J57" s="32">
        <f t="shared" si="12"/>
        <v>80000</v>
      </c>
      <c r="K57" s="32">
        <v>95200</v>
      </c>
      <c r="L57" s="37" t="s">
        <v>136</v>
      </c>
      <c r="M57" s="79" t="s">
        <v>41</v>
      </c>
      <c r="N57" s="35" t="s">
        <v>30</v>
      </c>
      <c r="O57" s="35" t="s">
        <v>30</v>
      </c>
      <c r="P57" s="35" t="s">
        <v>30</v>
      </c>
      <c r="Q57" s="35" t="s">
        <v>30</v>
      </c>
      <c r="R57" s="35" t="s">
        <v>30</v>
      </c>
      <c r="S57" s="35" t="s">
        <v>30</v>
      </c>
      <c r="T57" s="35" t="s">
        <v>30</v>
      </c>
      <c r="U57" s="35" t="s">
        <v>30</v>
      </c>
      <c r="V57" s="40">
        <f>AVERAGE(K57)</f>
        <v>95200</v>
      </c>
      <c r="W57" s="40">
        <f>_xlfn.STDEV.P(K57)</f>
        <v>0</v>
      </c>
      <c r="X57" s="41">
        <f t="shared" si="13"/>
        <v>0</v>
      </c>
      <c r="Y57" s="42">
        <f t="shared" si="14"/>
        <v>285600</v>
      </c>
    </row>
    <row r="58" spans="1:25" s="62" customFormat="1" ht="148.5" customHeight="1" x14ac:dyDescent="0.25">
      <c r="A58" s="31">
        <v>17</v>
      </c>
      <c r="B58" s="52">
        <v>27112003</v>
      </c>
      <c r="C58" s="38" t="s">
        <v>137</v>
      </c>
      <c r="D58" s="52"/>
      <c r="E58" s="78" t="s">
        <v>138</v>
      </c>
      <c r="F58" s="31" t="s">
        <v>39</v>
      </c>
      <c r="G58" s="36">
        <v>3</v>
      </c>
      <c r="H58" s="37" t="s">
        <v>30</v>
      </c>
      <c r="I58" s="32" t="s">
        <v>30</v>
      </c>
      <c r="J58" s="32">
        <f t="shared" si="12"/>
        <v>46331.092436974795</v>
      </c>
      <c r="K58" s="32">
        <v>55134</v>
      </c>
      <c r="L58" s="37" t="s">
        <v>136</v>
      </c>
      <c r="M58" s="79" t="s">
        <v>41</v>
      </c>
      <c r="N58" s="35" t="s">
        <v>30</v>
      </c>
      <c r="O58" s="35" t="s">
        <v>30</v>
      </c>
      <c r="P58" s="35" t="s">
        <v>30</v>
      </c>
      <c r="Q58" s="35" t="s">
        <v>30</v>
      </c>
      <c r="R58" s="35" t="s">
        <v>30</v>
      </c>
      <c r="S58" s="35" t="s">
        <v>30</v>
      </c>
      <c r="T58" s="35" t="s">
        <v>30</v>
      </c>
      <c r="U58" s="35" t="s">
        <v>30</v>
      </c>
      <c r="V58" s="40">
        <f>AVERAGE(K58)</f>
        <v>55134</v>
      </c>
      <c r="W58" s="40">
        <f>_xlfn.STDEV.P(K58)</f>
        <v>0</v>
      </c>
      <c r="X58" s="41">
        <f t="shared" si="13"/>
        <v>0</v>
      </c>
      <c r="Y58" s="42">
        <f t="shared" si="14"/>
        <v>165402</v>
      </c>
    </row>
    <row r="59" spans="1:25" s="62" customFormat="1" ht="156" customHeight="1" x14ac:dyDescent="0.25">
      <c r="A59" s="31">
        <v>18</v>
      </c>
      <c r="B59" s="52">
        <v>27112000</v>
      </c>
      <c r="C59" s="38" t="s">
        <v>314</v>
      </c>
      <c r="D59" s="52"/>
      <c r="E59" s="78" t="s">
        <v>315</v>
      </c>
      <c r="F59" s="31" t="s">
        <v>39</v>
      </c>
      <c r="G59" s="36">
        <v>5</v>
      </c>
      <c r="H59" s="37" t="s">
        <v>30</v>
      </c>
      <c r="I59" s="32" t="s">
        <v>30</v>
      </c>
      <c r="J59" s="32">
        <f t="shared" si="12"/>
        <v>10084.033613445379</v>
      </c>
      <c r="K59" s="32">
        <v>12000</v>
      </c>
      <c r="L59" s="52"/>
      <c r="M59" s="39" t="s">
        <v>288</v>
      </c>
      <c r="N59" s="37">
        <f>O59/1.19</f>
        <v>9243.6974789915967</v>
      </c>
      <c r="O59" s="32">
        <v>11000</v>
      </c>
      <c r="P59" s="37"/>
      <c r="Q59" s="79" t="s">
        <v>289</v>
      </c>
      <c r="R59" s="37">
        <f>S59/1.19</f>
        <v>9631.9327731092435</v>
      </c>
      <c r="S59" s="32">
        <v>11462</v>
      </c>
      <c r="T59" s="37"/>
      <c r="U59" s="79" t="s">
        <v>290</v>
      </c>
      <c r="V59" s="40">
        <f>AVERAGE(K59,O59,S59)</f>
        <v>11487.333333333334</v>
      </c>
      <c r="W59" s="40">
        <f>_xlfn.STDEV.P(K59,O59,S59)</f>
        <v>408.64110849932308</v>
      </c>
      <c r="X59" s="41">
        <f t="shared" si="13"/>
        <v>3.5573191500724542E-2</v>
      </c>
      <c r="Y59" s="42">
        <f t="shared" si="14"/>
        <v>57436.666666666672</v>
      </c>
    </row>
    <row r="60" spans="1:25" s="62" customFormat="1" ht="252" x14ac:dyDescent="0.25">
      <c r="A60" s="31">
        <v>19</v>
      </c>
      <c r="B60" s="52">
        <v>30152000</v>
      </c>
      <c r="C60" s="38" t="s">
        <v>316</v>
      </c>
      <c r="D60" s="52"/>
      <c r="E60" s="78" t="s">
        <v>317</v>
      </c>
      <c r="F60" s="31" t="s">
        <v>39</v>
      </c>
      <c r="G60" s="36">
        <v>10</v>
      </c>
      <c r="H60" s="37">
        <f>I60/1.19</f>
        <v>262074.78991596639</v>
      </c>
      <c r="I60" s="32">
        <v>311869</v>
      </c>
      <c r="J60" s="32">
        <f t="shared" si="12"/>
        <v>275440.60420168063</v>
      </c>
      <c r="K60" s="32">
        <f>I60*(1+5.1%)</f>
        <v>327774.31899999996</v>
      </c>
      <c r="L60" s="38" t="s">
        <v>44</v>
      </c>
      <c r="M60" s="39" t="s">
        <v>45</v>
      </c>
      <c r="N60" s="35" t="s">
        <v>30</v>
      </c>
      <c r="O60" s="35" t="s">
        <v>30</v>
      </c>
      <c r="P60" s="35" t="s">
        <v>30</v>
      </c>
      <c r="Q60" s="35" t="s">
        <v>30</v>
      </c>
      <c r="R60" s="35" t="s">
        <v>30</v>
      </c>
      <c r="S60" s="35" t="s">
        <v>30</v>
      </c>
      <c r="T60" s="35" t="s">
        <v>30</v>
      </c>
      <c r="U60" s="35" t="s">
        <v>30</v>
      </c>
      <c r="V60" s="40">
        <f>AVERAGE(K60)</f>
        <v>327774.31899999996</v>
      </c>
      <c r="W60" s="40">
        <f>_xlfn.STDEV.P(K60)</f>
        <v>0</v>
      </c>
      <c r="X60" s="41">
        <f t="shared" si="13"/>
        <v>0</v>
      </c>
      <c r="Y60" s="42">
        <f t="shared" si="14"/>
        <v>3277743.1899999995</v>
      </c>
    </row>
    <row r="61" spans="1:25" s="62" customFormat="1" ht="156.75" customHeight="1" x14ac:dyDescent="0.25">
      <c r="A61" s="31">
        <v>20</v>
      </c>
      <c r="B61" s="52">
        <v>10161800</v>
      </c>
      <c r="C61" s="38" t="s">
        <v>318</v>
      </c>
      <c r="D61" s="52"/>
      <c r="E61" s="78" t="s">
        <v>319</v>
      </c>
      <c r="F61" s="31" t="s">
        <v>39</v>
      </c>
      <c r="G61" s="36">
        <v>20</v>
      </c>
      <c r="H61" s="37">
        <f>I61/1.19</f>
        <v>19393.277310924372</v>
      </c>
      <c r="I61" s="32">
        <v>23078</v>
      </c>
      <c r="J61" s="32">
        <f t="shared" si="12"/>
        <v>20382.334453781514</v>
      </c>
      <c r="K61" s="32">
        <f>I61*(1+5.1%)</f>
        <v>24254.977999999999</v>
      </c>
      <c r="L61" s="38" t="s">
        <v>44</v>
      </c>
      <c r="M61" s="39" t="s">
        <v>45</v>
      </c>
      <c r="N61" s="35" t="s">
        <v>30</v>
      </c>
      <c r="O61" s="35" t="s">
        <v>30</v>
      </c>
      <c r="P61" s="35" t="s">
        <v>30</v>
      </c>
      <c r="Q61" s="35" t="s">
        <v>30</v>
      </c>
      <c r="R61" s="35" t="s">
        <v>30</v>
      </c>
      <c r="S61" s="35" t="s">
        <v>30</v>
      </c>
      <c r="T61" s="35" t="s">
        <v>30</v>
      </c>
      <c r="U61" s="35" t="s">
        <v>30</v>
      </c>
      <c r="V61" s="40">
        <f>AVERAGE(K61)</f>
        <v>24254.977999999999</v>
      </c>
      <c r="W61" s="40">
        <f>_xlfn.STDEV.P(K61)</f>
        <v>0</v>
      </c>
      <c r="X61" s="41">
        <f t="shared" si="13"/>
        <v>0</v>
      </c>
      <c r="Y61" s="42">
        <f t="shared" si="14"/>
        <v>485099.56</v>
      </c>
    </row>
    <row r="62" spans="1:25" s="62" customFormat="1" ht="149.25" customHeight="1" x14ac:dyDescent="0.25">
      <c r="A62" s="31">
        <v>21</v>
      </c>
      <c r="B62" s="52">
        <v>10161504</v>
      </c>
      <c r="C62" s="38" t="s">
        <v>320</v>
      </c>
      <c r="D62" s="52"/>
      <c r="E62" s="78" t="s">
        <v>321</v>
      </c>
      <c r="F62" s="31" t="s">
        <v>39</v>
      </c>
      <c r="G62" s="36">
        <v>20</v>
      </c>
      <c r="H62" s="37">
        <f>I62/1.19</f>
        <v>19394.117647058825</v>
      </c>
      <c r="I62" s="32">
        <v>23079</v>
      </c>
      <c r="J62" s="32">
        <f t="shared" si="12"/>
        <v>20383.217647058824</v>
      </c>
      <c r="K62" s="32">
        <f>I62*(1+5.1%)</f>
        <v>24256.028999999999</v>
      </c>
      <c r="L62" s="38" t="s">
        <v>44</v>
      </c>
      <c r="M62" s="39" t="s">
        <v>45</v>
      </c>
      <c r="N62" s="35" t="s">
        <v>30</v>
      </c>
      <c r="O62" s="35" t="s">
        <v>30</v>
      </c>
      <c r="P62" s="35" t="s">
        <v>30</v>
      </c>
      <c r="Q62" s="35" t="s">
        <v>30</v>
      </c>
      <c r="R62" s="35" t="s">
        <v>30</v>
      </c>
      <c r="S62" s="35" t="s">
        <v>30</v>
      </c>
      <c r="T62" s="35" t="s">
        <v>30</v>
      </c>
      <c r="U62" s="35" t="s">
        <v>30</v>
      </c>
      <c r="V62" s="40">
        <f>AVERAGE(K62)</f>
        <v>24256.028999999999</v>
      </c>
      <c r="W62" s="40">
        <f>_xlfn.STDEV.P(K62)</f>
        <v>0</v>
      </c>
      <c r="X62" s="41">
        <f t="shared" si="13"/>
        <v>0</v>
      </c>
      <c r="Y62" s="42">
        <f t="shared" si="14"/>
        <v>485120.57999999996</v>
      </c>
    </row>
    <row r="63" spans="1:25" s="62" customFormat="1" ht="106.5" customHeight="1" x14ac:dyDescent="0.25">
      <c r="A63" s="31">
        <v>22</v>
      </c>
      <c r="B63" s="52">
        <v>30161800</v>
      </c>
      <c r="C63" s="38" t="s">
        <v>293</v>
      </c>
      <c r="D63" s="52" t="s">
        <v>30</v>
      </c>
      <c r="E63" s="78" t="s">
        <v>322</v>
      </c>
      <c r="F63" s="31" t="s">
        <v>323</v>
      </c>
      <c r="G63" s="36">
        <v>20</v>
      </c>
      <c r="H63" s="37">
        <f>I63/1.19</f>
        <v>0</v>
      </c>
      <c r="I63" s="32">
        <v>0</v>
      </c>
      <c r="J63" s="32">
        <f t="shared" si="12"/>
        <v>9243.6974789915967</v>
      </c>
      <c r="K63" s="32">
        <v>11000</v>
      </c>
      <c r="L63" s="37" t="s">
        <v>295</v>
      </c>
      <c r="M63" s="39" t="s">
        <v>41</v>
      </c>
      <c r="N63" s="35" t="s">
        <v>30</v>
      </c>
      <c r="O63" s="35" t="s">
        <v>30</v>
      </c>
      <c r="P63" s="35" t="s">
        <v>30</v>
      </c>
      <c r="Q63" s="35" t="s">
        <v>30</v>
      </c>
      <c r="R63" s="35" t="s">
        <v>30</v>
      </c>
      <c r="S63" s="35" t="s">
        <v>30</v>
      </c>
      <c r="T63" s="35" t="s">
        <v>30</v>
      </c>
      <c r="U63" s="35" t="s">
        <v>30</v>
      </c>
      <c r="V63" s="40">
        <f>AVERAGE(K63)</f>
        <v>11000</v>
      </c>
      <c r="W63" s="40">
        <f>_xlfn.STDEV.P(K63)</f>
        <v>0</v>
      </c>
      <c r="X63" s="41">
        <f t="shared" si="13"/>
        <v>0</v>
      </c>
      <c r="Y63" s="42">
        <f t="shared" si="14"/>
        <v>220000</v>
      </c>
    </row>
    <row r="64" spans="1:25" s="62" customFormat="1" ht="143.25" customHeight="1" x14ac:dyDescent="0.25">
      <c r="A64" s="31">
        <v>23</v>
      </c>
      <c r="B64" s="52">
        <v>10151700</v>
      </c>
      <c r="C64" s="139" t="s">
        <v>324</v>
      </c>
      <c r="D64" s="52"/>
      <c r="E64" s="78" t="s">
        <v>325</v>
      </c>
      <c r="F64" s="31" t="s">
        <v>39</v>
      </c>
      <c r="G64" s="36">
        <v>20</v>
      </c>
      <c r="H64" s="37">
        <f>I64/1.19</f>
        <v>0</v>
      </c>
      <c r="I64" s="32">
        <v>0</v>
      </c>
      <c r="J64" s="32">
        <v>0</v>
      </c>
      <c r="K64" s="32">
        <v>459</v>
      </c>
      <c r="L64" s="37" t="s">
        <v>136</v>
      </c>
      <c r="M64" s="79" t="s">
        <v>41</v>
      </c>
      <c r="N64" s="35" t="s">
        <v>30</v>
      </c>
      <c r="O64" s="35" t="s">
        <v>30</v>
      </c>
      <c r="P64" s="35" t="s">
        <v>30</v>
      </c>
      <c r="Q64" s="35" t="s">
        <v>30</v>
      </c>
      <c r="R64" s="35" t="s">
        <v>30</v>
      </c>
      <c r="S64" s="35" t="s">
        <v>30</v>
      </c>
      <c r="T64" s="35" t="s">
        <v>30</v>
      </c>
      <c r="U64" s="35" t="s">
        <v>30</v>
      </c>
      <c r="V64" s="40">
        <f>AVERAGE(K64)</f>
        <v>459</v>
      </c>
      <c r="W64" s="40">
        <f>_xlfn.STDEV.P(K64)</f>
        <v>0</v>
      </c>
      <c r="X64" s="41">
        <f t="shared" si="13"/>
        <v>0</v>
      </c>
      <c r="Y64" s="42">
        <f t="shared" si="14"/>
        <v>9180</v>
      </c>
    </row>
    <row r="65" spans="1:25" s="62" customFormat="1" ht="156.75" customHeight="1" x14ac:dyDescent="0.25">
      <c r="A65" s="31">
        <v>24</v>
      </c>
      <c r="B65" s="52">
        <v>10171800</v>
      </c>
      <c r="C65" s="38" t="s">
        <v>326</v>
      </c>
      <c r="D65" s="52"/>
      <c r="E65" s="78" t="s">
        <v>327</v>
      </c>
      <c r="F65" s="31" t="s">
        <v>39</v>
      </c>
      <c r="G65" s="36">
        <v>3</v>
      </c>
      <c r="H65" s="37" t="s">
        <v>30</v>
      </c>
      <c r="I65" s="32" t="s">
        <v>30</v>
      </c>
      <c r="J65" s="32">
        <v>0</v>
      </c>
      <c r="K65" s="32">
        <v>38750</v>
      </c>
      <c r="L65" s="37"/>
      <c r="M65" s="79" t="s">
        <v>328</v>
      </c>
      <c r="N65" s="37">
        <f>O65/1.19</f>
        <v>27941.176470588238</v>
      </c>
      <c r="O65" s="32">
        <v>33250</v>
      </c>
      <c r="P65" s="37"/>
      <c r="Q65" s="79" t="s">
        <v>329</v>
      </c>
      <c r="R65" s="35" t="s">
        <v>30</v>
      </c>
      <c r="S65" s="35" t="s">
        <v>30</v>
      </c>
      <c r="T65" s="35" t="s">
        <v>30</v>
      </c>
      <c r="U65" s="35" t="s">
        <v>30</v>
      </c>
      <c r="V65" s="40">
        <f>AVERAGE(K65,O65,S65)</f>
        <v>36000</v>
      </c>
      <c r="W65" s="40">
        <f>_xlfn.STDEV.P(K65,O65,S65)</f>
        <v>2750</v>
      </c>
      <c r="X65" s="41">
        <f t="shared" si="13"/>
        <v>7.6388888888888895E-2</v>
      </c>
      <c r="Y65" s="42">
        <f t="shared" si="14"/>
        <v>108000</v>
      </c>
    </row>
    <row r="66" spans="1:25" s="62" customFormat="1" ht="138" customHeight="1" x14ac:dyDescent="0.25">
      <c r="A66" s="31">
        <v>25</v>
      </c>
      <c r="B66" s="52">
        <v>10171800</v>
      </c>
      <c r="C66" s="38" t="s">
        <v>330</v>
      </c>
      <c r="D66" s="52"/>
      <c r="E66" s="78" t="s">
        <v>331</v>
      </c>
      <c r="F66" s="31" t="s">
        <v>39</v>
      </c>
      <c r="G66" s="36">
        <v>3</v>
      </c>
      <c r="H66" s="37" t="s">
        <v>30</v>
      </c>
      <c r="I66" s="37" t="s">
        <v>30</v>
      </c>
      <c r="J66" s="32">
        <f>K66/1.19</f>
        <v>58823.529411764706</v>
      </c>
      <c r="K66" s="32">
        <v>70000</v>
      </c>
      <c r="L66" s="37" t="s">
        <v>136</v>
      </c>
      <c r="M66" s="79" t="s">
        <v>41</v>
      </c>
      <c r="N66" s="37" t="s">
        <v>30</v>
      </c>
      <c r="O66" s="35" t="s">
        <v>30</v>
      </c>
      <c r="P66" s="35" t="s">
        <v>30</v>
      </c>
      <c r="Q66" s="35" t="s">
        <v>30</v>
      </c>
      <c r="R66" s="35" t="s">
        <v>30</v>
      </c>
      <c r="S66" s="35" t="s">
        <v>30</v>
      </c>
      <c r="T66" s="35" t="s">
        <v>30</v>
      </c>
      <c r="U66" s="35" t="s">
        <v>30</v>
      </c>
      <c r="V66" s="40">
        <f>AVERAGE(K66)</f>
        <v>70000</v>
      </c>
      <c r="W66" s="40">
        <f>_xlfn.STDEV.P(K66)</f>
        <v>0</v>
      </c>
      <c r="X66" s="41">
        <f t="shared" si="13"/>
        <v>0</v>
      </c>
      <c r="Y66" s="42">
        <f t="shared" si="14"/>
        <v>210000</v>
      </c>
    </row>
    <row r="67" spans="1:25" s="62" customFormat="1" ht="159.75" customHeight="1" x14ac:dyDescent="0.25">
      <c r="A67" s="31">
        <v>26</v>
      </c>
      <c r="B67" s="52">
        <v>10171800</v>
      </c>
      <c r="C67" s="38" t="s">
        <v>332</v>
      </c>
      <c r="D67" s="52"/>
      <c r="E67" s="78" t="s">
        <v>333</v>
      </c>
      <c r="F67" s="31" t="s">
        <v>39</v>
      </c>
      <c r="G67" s="36">
        <v>3</v>
      </c>
      <c r="H67" s="37" t="s">
        <v>30</v>
      </c>
      <c r="I67" s="37" t="s">
        <v>30</v>
      </c>
      <c r="J67" s="32">
        <f t="shared" ref="J67:J76" si="15">K67/1.19</f>
        <v>32563.025210084033</v>
      </c>
      <c r="K67" s="32">
        <v>38750</v>
      </c>
      <c r="L67" s="37"/>
      <c r="M67" s="79" t="s">
        <v>334</v>
      </c>
      <c r="N67" s="37">
        <f t="shared" ref="N67:N76" si="16">O67/1.19</f>
        <v>43033.613445378156</v>
      </c>
      <c r="O67" s="32">
        <v>51210</v>
      </c>
      <c r="P67" s="37"/>
      <c r="Q67" s="79" t="s">
        <v>335</v>
      </c>
      <c r="R67" s="35" t="s">
        <v>30</v>
      </c>
      <c r="S67" s="35" t="s">
        <v>30</v>
      </c>
      <c r="T67" s="35" t="s">
        <v>30</v>
      </c>
      <c r="U67" s="35" t="s">
        <v>30</v>
      </c>
      <c r="V67" s="40">
        <f>AVERAGE(K67,O67)</f>
        <v>44980</v>
      </c>
      <c r="W67" s="40">
        <f>_xlfn.STDEV.P(K67,O67)</f>
        <v>6230</v>
      </c>
      <c r="X67" s="41">
        <f t="shared" si="13"/>
        <v>0.13850600266785237</v>
      </c>
      <c r="Y67" s="42">
        <f t="shared" si="14"/>
        <v>134940</v>
      </c>
    </row>
    <row r="68" spans="1:25" s="62" customFormat="1" ht="174.75" customHeight="1" x14ac:dyDescent="0.25">
      <c r="A68" s="31">
        <v>27</v>
      </c>
      <c r="B68" s="52">
        <v>10171800</v>
      </c>
      <c r="C68" s="38" t="s">
        <v>336</v>
      </c>
      <c r="D68" s="52"/>
      <c r="E68" s="78" t="s">
        <v>337</v>
      </c>
      <c r="F68" s="31" t="s">
        <v>39</v>
      </c>
      <c r="G68" s="36">
        <v>3</v>
      </c>
      <c r="H68" s="37" t="s">
        <v>30</v>
      </c>
      <c r="I68" s="37" t="s">
        <v>30</v>
      </c>
      <c r="J68" s="32">
        <f t="shared" si="15"/>
        <v>23521.008403361346</v>
      </c>
      <c r="K68" s="32">
        <v>27990</v>
      </c>
      <c r="L68" s="37"/>
      <c r="M68" s="79" t="s">
        <v>338</v>
      </c>
      <c r="N68" s="37">
        <f t="shared" si="16"/>
        <v>21008.403361344539</v>
      </c>
      <c r="O68" s="32">
        <v>25000</v>
      </c>
      <c r="P68" s="37"/>
      <c r="Q68" s="79" t="s">
        <v>339</v>
      </c>
      <c r="R68" s="37">
        <f>S68/1.19</f>
        <v>25126.050420168067</v>
      </c>
      <c r="S68" s="32">
        <v>29900</v>
      </c>
      <c r="T68" s="37"/>
      <c r="U68" s="79" t="s">
        <v>340</v>
      </c>
      <c r="V68" s="40">
        <f>AVERAGE(K68,O68,S68)</f>
        <v>27630</v>
      </c>
      <c r="W68" s="40">
        <f>_xlfn.STDEV.P(K68,O68,S68)</f>
        <v>2016.5482058871457</v>
      </c>
      <c r="X68" s="41">
        <f t="shared" si="13"/>
        <v>7.2984010346983194E-2</v>
      </c>
      <c r="Y68" s="42">
        <f t="shared" si="14"/>
        <v>82890</v>
      </c>
    </row>
    <row r="69" spans="1:25" s="62" customFormat="1" ht="147" customHeight="1" x14ac:dyDescent="0.25">
      <c r="A69" s="31">
        <v>28</v>
      </c>
      <c r="B69" s="52">
        <v>10171500</v>
      </c>
      <c r="C69" s="38" t="s">
        <v>341</v>
      </c>
      <c r="D69" s="52"/>
      <c r="E69" s="78" t="s">
        <v>342</v>
      </c>
      <c r="F69" s="31" t="s">
        <v>39</v>
      </c>
      <c r="G69" s="36">
        <v>3</v>
      </c>
      <c r="H69" s="37" t="s">
        <v>30</v>
      </c>
      <c r="I69" s="37" t="s">
        <v>30</v>
      </c>
      <c r="J69" s="32">
        <f t="shared" si="15"/>
        <v>4285.7142857142862</v>
      </c>
      <c r="K69" s="32">
        <v>5100</v>
      </c>
      <c r="L69" s="37" t="s">
        <v>136</v>
      </c>
      <c r="M69" s="79" t="s">
        <v>41</v>
      </c>
      <c r="N69" s="37" t="s">
        <v>30</v>
      </c>
      <c r="O69" s="35" t="s">
        <v>30</v>
      </c>
      <c r="P69" s="35" t="s">
        <v>30</v>
      </c>
      <c r="Q69" s="35" t="s">
        <v>30</v>
      </c>
      <c r="R69" s="37" t="s">
        <v>30</v>
      </c>
      <c r="S69" s="35" t="s">
        <v>30</v>
      </c>
      <c r="T69" s="35" t="s">
        <v>30</v>
      </c>
      <c r="U69" s="35" t="s">
        <v>30</v>
      </c>
      <c r="V69" s="40">
        <f>AVERAGE(K69)</f>
        <v>5100</v>
      </c>
      <c r="W69" s="40">
        <f>_xlfn.STDEV.P(K69)</f>
        <v>0</v>
      </c>
      <c r="X69" s="41">
        <f t="shared" si="13"/>
        <v>0</v>
      </c>
      <c r="Y69" s="42">
        <f t="shared" si="14"/>
        <v>15300</v>
      </c>
    </row>
    <row r="70" spans="1:25" s="62" customFormat="1" ht="145.5" customHeight="1" x14ac:dyDescent="0.25">
      <c r="A70" s="31">
        <v>29</v>
      </c>
      <c r="B70" s="52">
        <v>44122100</v>
      </c>
      <c r="C70" s="38" t="s">
        <v>343</v>
      </c>
      <c r="D70" s="87" t="s">
        <v>30</v>
      </c>
      <c r="E70" s="78" t="s">
        <v>344</v>
      </c>
      <c r="F70" s="31" t="s">
        <v>345</v>
      </c>
      <c r="G70" s="36">
        <v>2</v>
      </c>
      <c r="H70" s="37" t="s">
        <v>30</v>
      </c>
      <c r="I70" s="32" t="s">
        <v>30</v>
      </c>
      <c r="J70" s="32">
        <f t="shared" si="15"/>
        <v>11344.53781512605</v>
      </c>
      <c r="K70" s="32">
        <v>13500</v>
      </c>
      <c r="L70" s="37"/>
      <c r="M70" s="79" t="s">
        <v>346</v>
      </c>
      <c r="N70" s="37">
        <f t="shared" si="16"/>
        <v>13361.344537815126</v>
      </c>
      <c r="O70" s="32">
        <v>15900</v>
      </c>
      <c r="P70" s="37"/>
      <c r="Q70" s="79" t="s">
        <v>347</v>
      </c>
      <c r="R70" s="37">
        <f>S70/1.19</f>
        <v>8636.134453781513</v>
      </c>
      <c r="S70" s="32">
        <v>10277</v>
      </c>
      <c r="T70" s="37"/>
      <c r="U70" s="79" t="s">
        <v>348</v>
      </c>
      <c r="V70" s="40">
        <f>AVERAGE(K70,O70,S70)</f>
        <v>13225.666666666666</v>
      </c>
      <c r="W70" s="40">
        <f>_xlfn.STDEV.P(K70,O70,S70)</f>
        <v>2303.7616099665252</v>
      </c>
      <c r="X70" s="41">
        <f t="shared" si="13"/>
        <v>0.17418869445521526</v>
      </c>
      <c r="Y70" s="42">
        <f t="shared" si="14"/>
        <v>26451.333333333332</v>
      </c>
    </row>
    <row r="71" spans="1:25" s="62" customFormat="1" ht="145.5" customHeight="1" x14ac:dyDescent="0.25">
      <c r="A71" s="31">
        <v>30</v>
      </c>
      <c r="B71" s="52">
        <v>30111600</v>
      </c>
      <c r="C71" s="38" t="s">
        <v>349</v>
      </c>
      <c r="D71" s="87" t="s">
        <v>30</v>
      </c>
      <c r="E71" s="78" t="s">
        <v>350</v>
      </c>
      <c r="F71" s="31" t="s">
        <v>351</v>
      </c>
      <c r="G71" s="36">
        <v>2</v>
      </c>
      <c r="H71" s="37" t="s">
        <v>30</v>
      </c>
      <c r="I71" s="32" t="s">
        <v>30</v>
      </c>
      <c r="J71" s="32">
        <f t="shared" si="15"/>
        <v>14495.798319327732</v>
      </c>
      <c r="K71" s="32">
        <v>17250</v>
      </c>
      <c r="L71" s="37"/>
      <c r="M71" s="79" t="s">
        <v>352</v>
      </c>
      <c r="N71" s="37">
        <f t="shared" si="16"/>
        <v>19900</v>
      </c>
      <c r="O71" s="32">
        <v>23681</v>
      </c>
      <c r="P71" s="37"/>
      <c r="Q71" s="79" t="s">
        <v>353</v>
      </c>
      <c r="R71" s="37">
        <f>S71/1.19</f>
        <v>15462.18487394958</v>
      </c>
      <c r="S71" s="32">
        <v>18400</v>
      </c>
      <c r="T71" s="37"/>
      <c r="U71" s="79" t="s">
        <v>354</v>
      </c>
      <c r="V71" s="40">
        <f>AVERAGE(K71,O71,S71)</f>
        <v>19777</v>
      </c>
      <c r="W71" s="40">
        <f>_xlfn.STDEV.P(K71,O71,S71)</f>
        <v>2800.1829702122445</v>
      </c>
      <c r="X71" s="41">
        <f t="shared" si="13"/>
        <v>0.14158785307236915</v>
      </c>
      <c r="Y71" s="42">
        <f t="shared" si="14"/>
        <v>39554</v>
      </c>
    </row>
    <row r="72" spans="1:25" s="62" customFormat="1" ht="120.75" customHeight="1" x14ac:dyDescent="0.25">
      <c r="A72" s="31">
        <v>31</v>
      </c>
      <c r="B72" s="52">
        <v>11111600</v>
      </c>
      <c r="C72" s="38" t="s">
        <v>355</v>
      </c>
      <c r="D72" s="87" t="s">
        <v>30</v>
      </c>
      <c r="E72" s="78" t="s">
        <v>356</v>
      </c>
      <c r="F72" s="31" t="s">
        <v>351</v>
      </c>
      <c r="G72" s="36">
        <v>2</v>
      </c>
      <c r="H72" s="37">
        <f>I72/1.19</f>
        <v>0</v>
      </c>
      <c r="I72" s="32"/>
      <c r="J72" s="32">
        <f t="shared" si="15"/>
        <v>18991.596638655465</v>
      </c>
      <c r="K72" s="32">
        <v>22600</v>
      </c>
      <c r="L72" s="37"/>
      <c r="M72" s="79" t="s">
        <v>357</v>
      </c>
      <c r="N72" s="37">
        <f t="shared" si="16"/>
        <v>16806.722689075632</v>
      </c>
      <c r="O72" s="32">
        <v>20000</v>
      </c>
      <c r="P72" s="37"/>
      <c r="Q72" s="79" t="s">
        <v>358</v>
      </c>
      <c r="R72" s="35">
        <v>0</v>
      </c>
      <c r="S72" s="35" t="s">
        <v>30</v>
      </c>
      <c r="T72" s="35" t="s">
        <v>30</v>
      </c>
      <c r="U72" s="35" t="s">
        <v>30</v>
      </c>
      <c r="V72" s="40">
        <f>AVERAGE(K72,O72)</f>
        <v>21300</v>
      </c>
      <c r="W72" s="40">
        <f>_xlfn.STDEV.P(K72,O72)</f>
        <v>1300</v>
      </c>
      <c r="X72" s="41">
        <f t="shared" si="13"/>
        <v>6.1032863849765258E-2</v>
      </c>
      <c r="Y72" s="42">
        <f t="shared" si="14"/>
        <v>42600</v>
      </c>
    </row>
    <row r="73" spans="1:25" s="62" customFormat="1" ht="78.75" x14ac:dyDescent="0.25">
      <c r="A73" s="31">
        <v>32</v>
      </c>
      <c r="B73" s="52">
        <v>30101506</v>
      </c>
      <c r="C73" s="88" t="s">
        <v>359</v>
      </c>
      <c r="D73" s="87" t="s">
        <v>30</v>
      </c>
      <c r="E73" s="78" t="s">
        <v>360</v>
      </c>
      <c r="F73" s="31" t="s">
        <v>302</v>
      </c>
      <c r="G73" s="36">
        <v>4</v>
      </c>
      <c r="H73" s="37">
        <f>I73/1.19</f>
        <v>9958.8235294117658</v>
      </c>
      <c r="I73" s="32">
        <v>11851</v>
      </c>
      <c r="J73" s="32">
        <f t="shared" si="15"/>
        <v>10466.723529411765</v>
      </c>
      <c r="K73" s="32">
        <f>I73*(1+5.1%)</f>
        <v>12455.401</v>
      </c>
      <c r="L73" s="38" t="s">
        <v>44</v>
      </c>
      <c r="M73" s="39" t="s">
        <v>45</v>
      </c>
      <c r="N73" s="37" t="s">
        <v>30</v>
      </c>
      <c r="O73" s="35" t="s">
        <v>30</v>
      </c>
      <c r="P73" s="35" t="s">
        <v>30</v>
      </c>
      <c r="Q73" s="35" t="s">
        <v>30</v>
      </c>
      <c r="R73" s="35" t="s">
        <v>30</v>
      </c>
      <c r="S73" s="35" t="s">
        <v>30</v>
      </c>
      <c r="T73" s="35" t="s">
        <v>30</v>
      </c>
      <c r="U73" s="35" t="s">
        <v>30</v>
      </c>
      <c r="V73" s="40">
        <f>AVERAGE(K73)</f>
        <v>12455.401</v>
      </c>
      <c r="W73" s="40">
        <f>_xlfn.STDEV.P(K73)</f>
        <v>0</v>
      </c>
      <c r="X73" s="41">
        <f t="shared" si="13"/>
        <v>0</v>
      </c>
      <c r="Y73" s="42">
        <f t="shared" si="14"/>
        <v>49821.603999999999</v>
      </c>
    </row>
    <row r="74" spans="1:25" s="62" customFormat="1" ht="171" customHeight="1" x14ac:dyDescent="0.25">
      <c r="A74" s="188">
        <v>33</v>
      </c>
      <c r="B74" s="210">
        <v>46181500</v>
      </c>
      <c r="C74" s="194" t="s">
        <v>361</v>
      </c>
      <c r="D74" s="231" t="s">
        <v>362</v>
      </c>
      <c r="E74" s="78" t="s">
        <v>363</v>
      </c>
      <c r="F74" s="31" t="s">
        <v>39</v>
      </c>
      <c r="G74" s="36">
        <v>1</v>
      </c>
      <c r="H74" s="37" t="s">
        <v>30</v>
      </c>
      <c r="I74" s="32" t="s">
        <v>30</v>
      </c>
      <c r="J74" s="32">
        <f t="shared" si="15"/>
        <v>63025.210084033613</v>
      </c>
      <c r="K74" s="32">
        <v>75000</v>
      </c>
      <c r="L74" s="37"/>
      <c r="M74" s="79" t="s">
        <v>364</v>
      </c>
      <c r="N74" s="37">
        <f t="shared" si="16"/>
        <v>92352.941176470587</v>
      </c>
      <c r="O74" s="32">
        <v>109900</v>
      </c>
      <c r="P74" s="37"/>
      <c r="Q74" s="79" t="s">
        <v>365</v>
      </c>
      <c r="R74" s="35" t="s">
        <v>30</v>
      </c>
      <c r="S74" s="35" t="s">
        <v>30</v>
      </c>
      <c r="T74" s="35" t="s">
        <v>30</v>
      </c>
      <c r="U74" s="35" t="s">
        <v>30</v>
      </c>
      <c r="V74" s="40">
        <f>AVERAGE(K74,O74)</f>
        <v>92450</v>
      </c>
      <c r="W74" s="40">
        <f>_xlfn.STDEV.P(K74,O74)</f>
        <v>17450</v>
      </c>
      <c r="X74" s="41">
        <f t="shared" si="13"/>
        <v>0.18875067604110329</v>
      </c>
      <c r="Y74" s="42">
        <f t="shared" si="14"/>
        <v>92450</v>
      </c>
    </row>
    <row r="75" spans="1:25" s="62" customFormat="1" ht="184.5" customHeight="1" x14ac:dyDescent="0.25">
      <c r="A75" s="189"/>
      <c r="B75" s="211"/>
      <c r="C75" s="195"/>
      <c r="D75" s="232"/>
      <c r="E75" s="78" t="s">
        <v>366</v>
      </c>
      <c r="F75" s="31" t="s">
        <v>39</v>
      </c>
      <c r="G75" s="36">
        <v>1</v>
      </c>
      <c r="H75" s="37" t="s">
        <v>30</v>
      </c>
      <c r="I75" s="32" t="s">
        <v>30</v>
      </c>
      <c r="J75" s="32">
        <f t="shared" si="15"/>
        <v>105983.19327731093</v>
      </c>
      <c r="K75" s="32">
        <v>126120</v>
      </c>
      <c r="L75" s="37"/>
      <c r="M75" s="79" t="s">
        <v>367</v>
      </c>
      <c r="N75" s="37">
        <f t="shared" si="16"/>
        <v>102436.97478991597</v>
      </c>
      <c r="O75" s="32">
        <v>121900</v>
      </c>
      <c r="P75" s="37"/>
      <c r="Q75" s="79" t="s">
        <v>368</v>
      </c>
      <c r="R75" s="37">
        <f>S75/1.19</f>
        <v>79831.932773109249</v>
      </c>
      <c r="S75" s="32">
        <v>95000</v>
      </c>
      <c r="T75" s="37"/>
      <c r="U75" s="79" t="s">
        <v>369</v>
      </c>
      <c r="V75" s="40">
        <f>AVERAGE(K75,O75,S75)</f>
        <v>114340</v>
      </c>
      <c r="W75" s="40">
        <f>_xlfn.STDEV.P(K75,O75,S75)</f>
        <v>13783.536072672594</v>
      </c>
      <c r="X75" s="41">
        <f t="shared" si="13"/>
        <v>0.12054868001287908</v>
      </c>
      <c r="Y75" s="42">
        <f t="shared" si="14"/>
        <v>114340</v>
      </c>
    </row>
    <row r="76" spans="1:25" s="62" customFormat="1" ht="175.5" customHeight="1" x14ac:dyDescent="0.25">
      <c r="A76" s="190"/>
      <c r="B76" s="212"/>
      <c r="C76" s="196"/>
      <c r="D76" s="233"/>
      <c r="E76" s="78" t="s">
        <v>131</v>
      </c>
      <c r="F76" s="31" t="s">
        <v>39</v>
      </c>
      <c r="G76" s="36">
        <v>1</v>
      </c>
      <c r="H76" s="37" t="s">
        <v>30</v>
      </c>
      <c r="I76" s="32" t="s">
        <v>30</v>
      </c>
      <c r="J76" s="32">
        <f t="shared" si="15"/>
        <v>10840.336134453783</v>
      </c>
      <c r="K76" s="32">
        <v>12900</v>
      </c>
      <c r="L76" s="37"/>
      <c r="M76" s="79" t="s">
        <v>370</v>
      </c>
      <c r="N76" s="37">
        <f t="shared" si="16"/>
        <v>5882.3529411764712</v>
      </c>
      <c r="O76" s="32">
        <v>7000</v>
      </c>
      <c r="P76" s="37"/>
      <c r="Q76" s="79" t="s">
        <v>371</v>
      </c>
      <c r="R76" s="37">
        <f>S76/1.19</f>
        <v>8319.3277310924368</v>
      </c>
      <c r="S76" s="32">
        <v>9900</v>
      </c>
      <c r="T76" s="37"/>
      <c r="U76" s="79" t="s">
        <v>372</v>
      </c>
      <c r="V76" s="40">
        <f>AVERAGE(K76,O76,S76)</f>
        <v>9933.3333333333339</v>
      </c>
      <c r="W76" s="40">
        <f>_xlfn.STDEV.P(K76,O76,S76)</f>
        <v>2408.7802353519555</v>
      </c>
      <c r="X76" s="41">
        <f t="shared" si="13"/>
        <v>0.2424946545656331</v>
      </c>
      <c r="Y76" s="42">
        <f t="shared" si="14"/>
        <v>9933.3333333333339</v>
      </c>
    </row>
    <row r="77" spans="1:25" s="62" customFormat="1" ht="78.75" x14ac:dyDescent="0.25">
      <c r="A77" s="31">
        <v>34</v>
      </c>
      <c r="B77" s="52">
        <v>27112009</v>
      </c>
      <c r="C77" s="38" t="s">
        <v>373</v>
      </c>
      <c r="D77" s="87" t="s">
        <v>30</v>
      </c>
      <c r="E77" s="78" t="s">
        <v>374</v>
      </c>
      <c r="F77" s="31" t="s">
        <v>39</v>
      </c>
      <c r="G77" s="36">
        <v>5</v>
      </c>
      <c r="H77" s="37">
        <f>I77/1.19</f>
        <v>41093.277310924372</v>
      </c>
      <c r="I77" s="32">
        <v>48901</v>
      </c>
      <c r="J77" s="32">
        <f t="shared" ref="J77:J82" si="17">K77/1.19</f>
        <v>43189.034453781511</v>
      </c>
      <c r="K77" s="32">
        <f>I77*(1+5.1%)</f>
        <v>51394.950999999994</v>
      </c>
      <c r="L77" s="38" t="s">
        <v>44</v>
      </c>
      <c r="M77" s="39" t="s">
        <v>45</v>
      </c>
      <c r="N77" s="35" t="s">
        <v>30</v>
      </c>
      <c r="O77" s="35" t="s">
        <v>30</v>
      </c>
      <c r="P77" s="35" t="s">
        <v>30</v>
      </c>
      <c r="Q77" s="35" t="s">
        <v>30</v>
      </c>
      <c r="R77" s="35" t="s">
        <v>30</v>
      </c>
      <c r="S77" s="35" t="s">
        <v>30</v>
      </c>
      <c r="T77" s="35" t="s">
        <v>30</v>
      </c>
      <c r="U77" s="35" t="s">
        <v>30</v>
      </c>
      <c r="V77" s="40">
        <f>AVERAGE(K77)</f>
        <v>51394.950999999994</v>
      </c>
      <c r="W77" s="40">
        <f>_xlfn.STDEV.P(K77)</f>
        <v>0</v>
      </c>
      <c r="X77" s="41">
        <f t="shared" si="13"/>
        <v>0</v>
      </c>
      <c r="Y77" s="42">
        <f t="shared" si="14"/>
        <v>256974.75499999998</v>
      </c>
    </row>
    <row r="78" spans="1:25" s="62" customFormat="1" ht="126" x14ac:dyDescent="0.25">
      <c r="A78" s="189">
        <v>35</v>
      </c>
      <c r="B78" s="211">
        <v>40141700</v>
      </c>
      <c r="C78" s="195" t="s">
        <v>375</v>
      </c>
      <c r="D78" s="222"/>
      <c r="E78" s="89" t="s">
        <v>376</v>
      </c>
      <c r="F78" s="31" t="s">
        <v>39</v>
      </c>
      <c r="G78" s="31">
        <v>3</v>
      </c>
      <c r="H78" s="90" t="s">
        <v>30</v>
      </c>
      <c r="I78" s="90" t="s">
        <v>30</v>
      </c>
      <c r="J78" s="90">
        <f t="shared" si="17"/>
        <v>168067.22689075631</v>
      </c>
      <c r="K78" s="90">
        <v>200000</v>
      </c>
      <c r="L78" s="90" t="s">
        <v>377</v>
      </c>
      <c r="M78" s="91" t="s">
        <v>41</v>
      </c>
      <c r="N78" s="35" t="s">
        <v>30</v>
      </c>
      <c r="O78" s="35" t="s">
        <v>30</v>
      </c>
      <c r="P78" s="35" t="s">
        <v>30</v>
      </c>
      <c r="Q78" s="35" t="s">
        <v>30</v>
      </c>
      <c r="R78" s="35" t="s">
        <v>30</v>
      </c>
      <c r="S78" s="35" t="s">
        <v>30</v>
      </c>
      <c r="T78" s="35" t="s">
        <v>30</v>
      </c>
      <c r="U78" s="35" t="s">
        <v>30</v>
      </c>
      <c r="V78" s="40">
        <f>AVERAGE(K78)</f>
        <v>200000</v>
      </c>
      <c r="W78" s="40">
        <f>_xlfn.STDEV.P(K78)</f>
        <v>0</v>
      </c>
      <c r="X78" s="41">
        <f t="shared" si="13"/>
        <v>0</v>
      </c>
      <c r="Y78" s="42">
        <f t="shared" si="14"/>
        <v>600000</v>
      </c>
    </row>
    <row r="79" spans="1:25" s="62" customFormat="1" ht="189" x14ac:dyDescent="0.25">
      <c r="A79" s="189"/>
      <c r="B79" s="211"/>
      <c r="C79" s="195"/>
      <c r="D79" s="222"/>
      <c r="E79" s="89" t="s">
        <v>378</v>
      </c>
      <c r="F79" s="31" t="s">
        <v>39</v>
      </c>
      <c r="G79" s="31">
        <v>1</v>
      </c>
      <c r="H79" s="90" t="s">
        <v>30</v>
      </c>
      <c r="I79" s="90" t="s">
        <v>30</v>
      </c>
      <c r="J79" s="90">
        <f t="shared" si="17"/>
        <v>2731092.4369747899</v>
      </c>
      <c r="K79" s="90">
        <v>3250000</v>
      </c>
      <c r="L79" s="90" t="s">
        <v>377</v>
      </c>
      <c r="M79" s="91" t="s">
        <v>41</v>
      </c>
      <c r="N79" s="35" t="s">
        <v>30</v>
      </c>
      <c r="O79" s="35" t="s">
        <v>30</v>
      </c>
      <c r="P79" s="35" t="s">
        <v>30</v>
      </c>
      <c r="Q79" s="35" t="s">
        <v>30</v>
      </c>
      <c r="R79" s="35" t="s">
        <v>30</v>
      </c>
      <c r="S79" s="35" t="s">
        <v>30</v>
      </c>
      <c r="T79" s="35" t="s">
        <v>30</v>
      </c>
      <c r="U79" s="35" t="s">
        <v>30</v>
      </c>
      <c r="V79" s="40">
        <f>AVERAGE(K79)</f>
        <v>3250000</v>
      </c>
      <c r="W79" s="40">
        <f>_xlfn.STDEV.P(K79)</f>
        <v>0</v>
      </c>
      <c r="X79" s="41">
        <f t="shared" si="13"/>
        <v>0</v>
      </c>
      <c r="Y79" s="42">
        <f t="shared" si="14"/>
        <v>3250000</v>
      </c>
    </row>
    <row r="80" spans="1:25" s="62" customFormat="1" ht="141.75" x14ac:dyDescent="0.25">
      <c r="A80" s="189"/>
      <c r="B80" s="211"/>
      <c r="C80" s="195"/>
      <c r="D80" s="222"/>
      <c r="E80" s="89" t="s">
        <v>379</v>
      </c>
      <c r="F80" s="31" t="s">
        <v>39</v>
      </c>
      <c r="G80" s="31">
        <v>2</v>
      </c>
      <c r="H80" s="90" t="s">
        <v>30</v>
      </c>
      <c r="I80" s="90" t="s">
        <v>30</v>
      </c>
      <c r="J80" s="90">
        <f t="shared" si="17"/>
        <v>798319.32773109246</v>
      </c>
      <c r="K80" s="90">
        <v>950000</v>
      </c>
      <c r="L80" s="90" t="s">
        <v>377</v>
      </c>
      <c r="M80" s="91" t="s">
        <v>41</v>
      </c>
      <c r="N80" s="35" t="s">
        <v>30</v>
      </c>
      <c r="O80" s="35" t="s">
        <v>30</v>
      </c>
      <c r="P80" s="35" t="s">
        <v>30</v>
      </c>
      <c r="Q80" s="35" t="s">
        <v>30</v>
      </c>
      <c r="R80" s="35" t="s">
        <v>30</v>
      </c>
      <c r="S80" s="35" t="s">
        <v>30</v>
      </c>
      <c r="T80" s="35" t="s">
        <v>30</v>
      </c>
      <c r="U80" s="35" t="s">
        <v>30</v>
      </c>
      <c r="V80" s="40">
        <f>AVERAGE(K80)</f>
        <v>950000</v>
      </c>
      <c r="W80" s="40">
        <f>_xlfn.STDEV.P(K80)</f>
        <v>0</v>
      </c>
      <c r="X80" s="41">
        <f t="shared" si="13"/>
        <v>0</v>
      </c>
      <c r="Y80" s="42">
        <f t="shared" si="14"/>
        <v>1900000</v>
      </c>
    </row>
    <row r="81" spans="1:25" s="62" customFormat="1" ht="189" x14ac:dyDescent="0.25">
      <c r="A81" s="190"/>
      <c r="B81" s="212"/>
      <c r="C81" s="196"/>
      <c r="D81" s="223"/>
      <c r="E81" s="89" t="s">
        <v>380</v>
      </c>
      <c r="F81" s="31" t="s">
        <v>39</v>
      </c>
      <c r="G81" s="31">
        <v>1</v>
      </c>
      <c r="H81" s="90" t="s">
        <v>30</v>
      </c>
      <c r="I81" s="90" t="s">
        <v>30</v>
      </c>
      <c r="J81" s="90">
        <f t="shared" si="17"/>
        <v>919531.09243697487</v>
      </c>
      <c r="K81" s="90">
        <v>1094242</v>
      </c>
      <c r="L81" s="90" t="s">
        <v>377</v>
      </c>
      <c r="M81" s="91" t="s">
        <v>41</v>
      </c>
      <c r="N81" s="35" t="s">
        <v>30</v>
      </c>
      <c r="O81" s="35" t="s">
        <v>30</v>
      </c>
      <c r="P81" s="35" t="s">
        <v>30</v>
      </c>
      <c r="Q81" s="35" t="s">
        <v>30</v>
      </c>
      <c r="R81" s="35" t="s">
        <v>30</v>
      </c>
      <c r="S81" s="35" t="s">
        <v>30</v>
      </c>
      <c r="T81" s="35" t="s">
        <v>30</v>
      </c>
      <c r="U81" s="35" t="s">
        <v>30</v>
      </c>
      <c r="V81" s="40">
        <f>AVERAGE(K81)</f>
        <v>1094242</v>
      </c>
      <c r="W81" s="40">
        <f>_xlfn.STDEV.P(K81)</f>
        <v>0</v>
      </c>
      <c r="X81" s="41">
        <f t="shared" si="13"/>
        <v>0</v>
      </c>
      <c r="Y81" s="42">
        <f t="shared" si="14"/>
        <v>1094242</v>
      </c>
    </row>
    <row r="82" spans="1:25" s="62" customFormat="1" ht="173.25" x14ac:dyDescent="0.25">
      <c r="A82" s="31">
        <v>36</v>
      </c>
      <c r="B82" s="52">
        <v>39111500</v>
      </c>
      <c r="C82" s="38" t="s">
        <v>381</v>
      </c>
      <c r="D82" s="52"/>
      <c r="E82" s="78" t="s">
        <v>382</v>
      </c>
      <c r="F82" s="31" t="s">
        <v>39</v>
      </c>
      <c r="G82" s="36">
        <v>2</v>
      </c>
      <c r="H82" s="90" t="s">
        <v>30</v>
      </c>
      <c r="I82" s="90" t="s">
        <v>30</v>
      </c>
      <c r="J82" s="32">
        <f t="shared" si="17"/>
        <v>54537.815126050424</v>
      </c>
      <c r="K82" s="32">
        <v>64900</v>
      </c>
      <c r="L82" s="37"/>
      <c r="M82" s="79" t="s">
        <v>383</v>
      </c>
      <c r="N82" s="37">
        <f>O82/1.19</f>
        <v>68654.621848739494</v>
      </c>
      <c r="O82" s="32">
        <v>81699</v>
      </c>
      <c r="P82" s="37"/>
      <c r="Q82" s="79" t="s">
        <v>384</v>
      </c>
      <c r="R82" s="37">
        <f>S82/1.19</f>
        <v>50420.168067226892</v>
      </c>
      <c r="S82" s="32">
        <v>60000</v>
      </c>
      <c r="T82" s="37"/>
      <c r="U82" s="79" t="s">
        <v>385</v>
      </c>
      <c r="V82" s="90">
        <f>AVERAGE(K83,O82,S82)</f>
        <v>70849.5</v>
      </c>
      <c r="W82" s="40">
        <f>_xlfn.STDEV.P(K82,O82,S82)</f>
        <v>9291.9499329018963</v>
      </c>
      <c r="X82" s="41">
        <f t="shared" si="13"/>
        <v>0.13115053645970537</v>
      </c>
      <c r="Y82" s="42">
        <f t="shared" si="14"/>
        <v>141699</v>
      </c>
    </row>
    <row r="83" spans="1:25" x14ac:dyDescent="0.25">
      <c r="A83" s="224" t="s">
        <v>386</v>
      </c>
      <c r="B83" s="225"/>
      <c r="C83" s="225"/>
      <c r="D83" s="225"/>
      <c r="E83" s="225"/>
      <c r="F83" s="225"/>
      <c r="G83" s="225"/>
      <c r="H83" s="225"/>
      <c r="I83" s="225"/>
      <c r="J83" s="225"/>
      <c r="K83" s="225"/>
      <c r="L83" s="225"/>
      <c r="M83" s="225"/>
      <c r="N83" s="225"/>
      <c r="O83" s="225"/>
      <c r="P83" s="225"/>
      <c r="Q83" s="225"/>
      <c r="R83" s="225"/>
      <c r="S83" s="225"/>
      <c r="T83" s="225"/>
      <c r="U83" s="225"/>
      <c r="V83" s="225"/>
      <c r="W83" s="225"/>
      <c r="X83" s="226"/>
      <c r="Y83" s="92">
        <f>SUM(Y56:Y82)</f>
        <v>13336884.792333331</v>
      </c>
    </row>
    <row r="84" spans="1:25" ht="15.75" x14ac:dyDescent="0.25">
      <c r="A84" s="227" t="s">
        <v>122</v>
      </c>
      <c r="B84" s="228"/>
      <c r="C84" s="228"/>
      <c r="D84" s="228"/>
      <c r="E84" s="228"/>
      <c r="F84" s="228"/>
      <c r="G84" s="228"/>
      <c r="H84" s="228"/>
      <c r="I84" s="228"/>
      <c r="J84" s="228"/>
      <c r="K84" s="228"/>
      <c r="L84" s="228"/>
      <c r="M84" s="228"/>
      <c r="N84" s="228"/>
      <c r="O84" s="228"/>
      <c r="P84" s="228"/>
      <c r="Q84" s="228"/>
      <c r="R84" s="228"/>
      <c r="S84" s="228"/>
      <c r="T84" s="228"/>
      <c r="U84" s="228"/>
      <c r="V84" s="228"/>
      <c r="W84" s="228"/>
      <c r="X84" s="229"/>
      <c r="Y84" s="93">
        <f>Y54+Y83</f>
        <v>83782568.019000009</v>
      </c>
    </row>
    <row r="85" spans="1:25" s="62" customFormat="1" ht="15.75" x14ac:dyDescent="0.25">
      <c r="A85" s="148" t="s">
        <v>3</v>
      </c>
      <c r="B85" s="149"/>
      <c r="C85" s="149"/>
      <c r="D85" s="149"/>
      <c r="E85" s="149"/>
      <c r="F85" s="149"/>
      <c r="G85" s="150"/>
      <c r="H85" s="157" t="s">
        <v>4</v>
      </c>
      <c r="I85" s="158"/>
      <c r="J85" s="158"/>
      <c r="K85" s="158"/>
      <c r="L85" s="158"/>
      <c r="M85" s="158"/>
      <c r="N85" s="158"/>
      <c r="O85" s="158"/>
      <c r="P85" s="158"/>
      <c r="Q85" s="158"/>
      <c r="R85" s="158"/>
      <c r="S85" s="158"/>
      <c r="T85" s="3"/>
      <c r="U85" s="3"/>
      <c r="V85" s="157" t="s">
        <v>5</v>
      </c>
      <c r="W85" s="158"/>
      <c r="X85" s="158"/>
      <c r="Y85" s="159"/>
    </row>
    <row r="86" spans="1:25" s="11" customFormat="1" ht="27.6" customHeight="1" x14ac:dyDescent="0.25">
      <c r="A86" s="141" t="s">
        <v>6</v>
      </c>
      <c r="B86" s="141" t="s">
        <v>7</v>
      </c>
      <c r="C86" s="141" t="s">
        <v>8</v>
      </c>
      <c r="D86" s="141" t="s">
        <v>9</v>
      </c>
      <c r="E86" s="141" t="s">
        <v>10</v>
      </c>
      <c r="F86" s="5"/>
      <c r="G86" s="141" t="s">
        <v>11</v>
      </c>
      <c r="H86" s="148" t="s">
        <v>12</v>
      </c>
      <c r="I86" s="149"/>
      <c r="J86" s="149"/>
      <c r="K86" s="149"/>
      <c r="L86" s="149"/>
      <c r="M86" s="150"/>
      <c r="N86" s="148" t="s">
        <v>13</v>
      </c>
      <c r="O86" s="149"/>
      <c r="P86" s="149"/>
      <c r="Q86" s="150"/>
      <c r="R86" s="151" t="s">
        <v>14</v>
      </c>
      <c r="S86" s="152"/>
      <c r="T86" s="152"/>
      <c r="U86" s="153"/>
      <c r="V86" s="141" t="s">
        <v>15</v>
      </c>
      <c r="W86" s="141" t="s">
        <v>16</v>
      </c>
      <c r="X86" s="141" t="s">
        <v>17</v>
      </c>
      <c r="Y86" s="141" t="s">
        <v>18</v>
      </c>
    </row>
    <row r="87" spans="1:25" s="11" customFormat="1" ht="63" customHeight="1" x14ac:dyDescent="0.25">
      <c r="A87" s="142"/>
      <c r="B87" s="142"/>
      <c r="C87" s="142"/>
      <c r="D87" s="142"/>
      <c r="E87" s="142"/>
      <c r="F87" s="8" t="s">
        <v>19</v>
      </c>
      <c r="G87" s="142"/>
      <c r="H87" s="9" t="s">
        <v>224</v>
      </c>
      <c r="I87" s="9" t="s">
        <v>225</v>
      </c>
      <c r="J87" s="9" t="s">
        <v>22</v>
      </c>
      <c r="K87" s="9" t="s">
        <v>23</v>
      </c>
      <c r="L87" s="9" t="s">
        <v>24</v>
      </c>
      <c r="M87" s="9" t="s">
        <v>25</v>
      </c>
      <c r="N87" s="9" t="s">
        <v>26</v>
      </c>
      <c r="O87" s="9" t="s">
        <v>27</v>
      </c>
      <c r="P87" s="9" t="s">
        <v>24</v>
      </c>
      <c r="Q87" s="9" t="s">
        <v>25</v>
      </c>
      <c r="R87" s="9" t="s">
        <v>26</v>
      </c>
      <c r="S87" s="9" t="s">
        <v>27</v>
      </c>
      <c r="T87" s="9" t="s">
        <v>24</v>
      </c>
      <c r="U87" s="9" t="s">
        <v>25</v>
      </c>
      <c r="V87" s="142"/>
      <c r="W87" s="142"/>
      <c r="X87" s="142"/>
      <c r="Y87" s="142"/>
    </row>
    <row r="88" spans="1:25" ht="75" customHeight="1" x14ac:dyDescent="0.25">
      <c r="A88" s="178" t="s">
        <v>387</v>
      </c>
      <c r="B88" s="179"/>
      <c r="C88" s="179"/>
      <c r="D88" s="179"/>
      <c r="E88" s="179"/>
      <c r="F88" s="179"/>
      <c r="G88" s="179"/>
      <c r="H88" s="179"/>
      <c r="I88" s="179"/>
      <c r="J88" s="179"/>
      <c r="K88" s="179"/>
      <c r="L88" s="179"/>
      <c r="M88" s="179"/>
      <c r="N88" s="179"/>
      <c r="O88" s="179"/>
      <c r="P88" s="179"/>
      <c r="Q88" s="179"/>
      <c r="R88" s="179"/>
      <c r="S88" s="179"/>
      <c r="T88" s="179"/>
      <c r="U88" s="179"/>
      <c r="V88" s="179"/>
      <c r="W88" s="179"/>
      <c r="X88" s="179"/>
      <c r="Y88" s="180"/>
    </row>
    <row r="89" spans="1:25" ht="63" x14ac:dyDescent="0.25">
      <c r="A89" s="94">
        <v>1</v>
      </c>
      <c r="B89" s="95">
        <v>80111600</v>
      </c>
      <c r="C89" s="38" t="s">
        <v>388</v>
      </c>
      <c r="D89" s="52" t="s">
        <v>30</v>
      </c>
      <c r="E89" s="78" t="s">
        <v>389</v>
      </c>
      <c r="F89" s="31" t="s">
        <v>390</v>
      </c>
      <c r="G89" s="36">
        <v>2</v>
      </c>
      <c r="H89" s="38" t="s">
        <v>30</v>
      </c>
      <c r="I89" s="38" t="s">
        <v>30</v>
      </c>
      <c r="J89" s="38" t="s">
        <v>30</v>
      </c>
      <c r="K89" s="49">
        <v>5860001</v>
      </c>
      <c r="L89" s="37" t="s">
        <v>391</v>
      </c>
      <c r="M89" s="79" t="s">
        <v>34</v>
      </c>
      <c r="N89" s="37" t="s">
        <v>30</v>
      </c>
      <c r="O89" s="37" t="s">
        <v>30</v>
      </c>
      <c r="P89" s="37" t="s">
        <v>30</v>
      </c>
      <c r="Q89" s="37" t="s">
        <v>30</v>
      </c>
      <c r="R89" s="37" t="s">
        <v>30</v>
      </c>
      <c r="S89" s="37" t="s">
        <v>30</v>
      </c>
      <c r="T89" s="37" t="s">
        <v>30</v>
      </c>
      <c r="U89" s="37" t="s">
        <v>30</v>
      </c>
      <c r="V89" s="96">
        <f>AVERAGE(K89,O89,S89)</f>
        <v>5860001</v>
      </c>
      <c r="W89" s="96">
        <f>_xlfn.STDEV.P(K89)</f>
        <v>0</v>
      </c>
      <c r="X89" s="41">
        <f t="shared" ref="X89:X105" si="18">W89/V89</f>
        <v>0</v>
      </c>
      <c r="Y89" s="97">
        <f t="shared" ref="Y89:Y97" si="19">V89*G89</f>
        <v>11720002</v>
      </c>
    </row>
    <row r="90" spans="1:25" s="62" customFormat="1" ht="63" x14ac:dyDescent="0.25">
      <c r="A90" s="31">
        <v>2</v>
      </c>
      <c r="B90" s="71">
        <v>80111600</v>
      </c>
      <c r="C90" s="38" t="s">
        <v>392</v>
      </c>
      <c r="D90" s="52" t="s">
        <v>30</v>
      </c>
      <c r="E90" s="78" t="s">
        <v>283</v>
      </c>
      <c r="F90" s="31" t="s">
        <v>276</v>
      </c>
      <c r="G90" s="36">
        <v>2</v>
      </c>
      <c r="H90" s="37" t="s">
        <v>30</v>
      </c>
      <c r="I90" s="37" t="s">
        <v>30</v>
      </c>
      <c r="J90" s="37" t="s">
        <v>30</v>
      </c>
      <c r="K90" s="49">
        <v>3095000</v>
      </c>
      <c r="L90" s="37" t="s">
        <v>391</v>
      </c>
      <c r="M90" s="79" t="s">
        <v>34</v>
      </c>
      <c r="N90" s="37" t="s">
        <v>30</v>
      </c>
      <c r="O90" s="37" t="s">
        <v>30</v>
      </c>
      <c r="P90" s="37" t="s">
        <v>30</v>
      </c>
      <c r="Q90" s="37" t="s">
        <v>30</v>
      </c>
      <c r="R90" s="37" t="s">
        <v>30</v>
      </c>
      <c r="S90" s="37" t="s">
        <v>30</v>
      </c>
      <c r="T90" s="37" t="s">
        <v>30</v>
      </c>
      <c r="U90" s="37" t="s">
        <v>30</v>
      </c>
      <c r="V90" s="96">
        <f>AVERAGE(K90,O90,S90)</f>
        <v>3095000</v>
      </c>
      <c r="W90" s="96">
        <f>_xlfn.STDEV.P(K90)</f>
        <v>0</v>
      </c>
      <c r="X90" s="41">
        <f t="shared" si="18"/>
        <v>0</v>
      </c>
      <c r="Y90" s="97">
        <f t="shared" si="19"/>
        <v>6190000</v>
      </c>
    </row>
    <row r="91" spans="1:25" s="62" customFormat="1" ht="87.75" customHeight="1" x14ac:dyDescent="0.25">
      <c r="A91" s="188">
        <v>3</v>
      </c>
      <c r="B91" s="210">
        <v>24112005</v>
      </c>
      <c r="C91" s="194" t="s">
        <v>393</v>
      </c>
      <c r="D91" s="210"/>
      <c r="E91" s="213" t="s">
        <v>394</v>
      </c>
      <c r="F91" s="215" t="s">
        <v>39</v>
      </c>
      <c r="G91" s="215">
        <v>4</v>
      </c>
      <c r="H91" s="201" t="s">
        <v>30</v>
      </c>
      <c r="I91" s="201" t="s">
        <v>30</v>
      </c>
      <c r="J91" s="204">
        <f>K91/1.19</f>
        <v>621764.70588235301</v>
      </c>
      <c r="K91" s="207">
        <v>739900</v>
      </c>
      <c r="L91" s="194"/>
      <c r="M91" s="200" t="s">
        <v>395</v>
      </c>
      <c r="N91" s="204">
        <f>O91/1.19</f>
        <v>596554.62184873957</v>
      </c>
      <c r="O91" s="207">
        <v>709900</v>
      </c>
      <c r="P91" s="194"/>
      <c r="Q91" s="200" t="s">
        <v>396</v>
      </c>
      <c r="R91" s="201" t="s">
        <v>30</v>
      </c>
      <c r="S91" s="201" t="s">
        <v>30</v>
      </c>
      <c r="T91" s="201" t="s">
        <v>30</v>
      </c>
      <c r="U91" s="201" t="s">
        <v>30</v>
      </c>
      <c r="V91" s="216">
        <f>AVERAGE(K91,O91)</f>
        <v>724900</v>
      </c>
      <c r="W91" s="216">
        <f>_xlfn.STDEV.P(I91,O91)</f>
        <v>0</v>
      </c>
      <c r="X91" s="216">
        <f t="shared" si="18"/>
        <v>0</v>
      </c>
      <c r="Y91" s="219">
        <f t="shared" si="19"/>
        <v>2899600</v>
      </c>
    </row>
    <row r="92" spans="1:25" s="62" customFormat="1" ht="87.75" customHeight="1" x14ac:dyDescent="0.25">
      <c r="A92" s="189"/>
      <c r="B92" s="211"/>
      <c r="C92" s="195"/>
      <c r="D92" s="211"/>
      <c r="E92" s="214"/>
      <c r="F92" s="215"/>
      <c r="G92" s="215"/>
      <c r="H92" s="202"/>
      <c r="I92" s="202"/>
      <c r="J92" s="205"/>
      <c r="K92" s="208"/>
      <c r="L92" s="195"/>
      <c r="M92" s="195"/>
      <c r="N92" s="205"/>
      <c r="O92" s="208"/>
      <c r="P92" s="195"/>
      <c r="Q92" s="195"/>
      <c r="R92" s="202"/>
      <c r="S92" s="202" t="s">
        <v>30</v>
      </c>
      <c r="T92" s="202" t="s">
        <v>30</v>
      </c>
      <c r="U92" s="202" t="s">
        <v>30</v>
      </c>
      <c r="V92" s="217"/>
      <c r="W92" s="217" t="e">
        <f>_xlfn.STDEV.P(I92,O92,S92)</f>
        <v>#DIV/0!</v>
      </c>
      <c r="X92" s="217" t="e">
        <f t="shared" si="18"/>
        <v>#DIV/0!</v>
      </c>
      <c r="Y92" s="220">
        <f t="shared" si="19"/>
        <v>0</v>
      </c>
    </row>
    <row r="93" spans="1:25" s="62" customFormat="1" ht="87.75" customHeight="1" x14ac:dyDescent="0.25">
      <c r="A93" s="189"/>
      <c r="B93" s="211"/>
      <c r="C93" s="195"/>
      <c r="D93" s="211"/>
      <c r="E93" s="214"/>
      <c r="F93" s="215"/>
      <c r="G93" s="215"/>
      <c r="H93" s="202"/>
      <c r="I93" s="202"/>
      <c r="J93" s="205"/>
      <c r="K93" s="208"/>
      <c r="L93" s="195"/>
      <c r="M93" s="195"/>
      <c r="N93" s="205"/>
      <c r="O93" s="208"/>
      <c r="P93" s="195"/>
      <c r="Q93" s="195"/>
      <c r="R93" s="202"/>
      <c r="S93" s="202" t="s">
        <v>30</v>
      </c>
      <c r="T93" s="202" t="s">
        <v>30</v>
      </c>
      <c r="U93" s="202" t="s">
        <v>30</v>
      </c>
      <c r="V93" s="217"/>
      <c r="W93" s="217" t="e">
        <f>_xlfn.STDEV.P(I93,O93,S93)</f>
        <v>#DIV/0!</v>
      </c>
      <c r="X93" s="217" t="e">
        <f t="shared" si="18"/>
        <v>#DIV/0!</v>
      </c>
      <c r="Y93" s="220">
        <f t="shared" si="19"/>
        <v>0</v>
      </c>
    </row>
    <row r="94" spans="1:25" s="62" customFormat="1" ht="87.75" customHeight="1" x14ac:dyDescent="0.25">
      <c r="A94" s="189"/>
      <c r="B94" s="211"/>
      <c r="C94" s="195"/>
      <c r="D94" s="211"/>
      <c r="E94" s="214"/>
      <c r="F94" s="215"/>
      <c r="G94" s="215"/>
      <c r="H94" s="202"/>
      <c r="I94" s="202"/>
      <c r="J94" s="205"/>
      <c r="K94" s="208"/>
      <c r="L94" s="195"/>
      <c r="M94" s="195"/>
      <c r="N94" s="205"/>
      <c r="O94" s="208"/>
      <c r="P94" s="195"/>
      <c r="Q94" s="195"/>
      <c r="R94" s="202"/>
      <c r="S94" s="202" t="s">
        <v>30</v>
      </c>
      <c r="T94" s="202" t="s">
        <v>30</v>
      </c>
      <c r="U94" s="202" t="s">
        <v>30</v>
      </c>
      <c r="V94" s="217"/>
      <c r="W94" s="217" t="e">
        <f>_xlfn.STDEV.P(I94,O94,S94)</f>
        <v>#DIV/0!</v>
      </c>
      <c r="X94" s="217" t="e">
        <f t="shared" si="18"/>
        <v>#DIV/0!</v>
      </c>
      <c r="Y94" s="220">
        <f t="shared" si="19"/>
        <v>0</v>
      </c>
    </row>
    <row r="95" spans="1:25" s="62" customFormat="1" ht="87.75" customHeight="1" x14ac:dyDescent="0.25">
      <c r="A95" s="190"/>
      <c r="B95" s="212"/>
      <c r="C95" s="196"/>
      <c r="D95" s="212"/>
      <c r="E95" s="214"/>
      <c r="F95" s="215"/>
      <c r="G95" s="215"/>
      <c r="H95" s="203"/>
      <c r="I95" s="203"/>
      <c r="J95" s="206"/>
      <c r="K95" s="209"/>
      <c r="L95" s="196"/>
      <c r="M95" s="196"/>
      <c r="N95" s="206"/>
      <c r="O95" s="209"/>
      <c r="P95" s="196"/>
      <c r="Q95" s="196"/>
      <c r="R95" s="203"/>
      <c r="S95" s="203" t="s">
        <v>30</v>
      </c>
      <c r="T95" s="203" t="s">
        <v>30</v>
      </c>
      <c r="U95" s="203" t="s">
        <v>30</v>
      </c>
      <c r="V95" s="218"/>
      <c r="W95" s="218" t="e">
        <f>_xlfn.STDEV.P(I95,O95,S95)</f>
        <v>#DIV/0!</v>
      </c>
      <c r="X95" s="218" t="e">
        <f t="shared" si="18"/>
        <v>#DIV/0!</v>
      </c>
      <c r="Y95" s="221">
        <f t="shared" si="19"/>
        <v>0</v>
      </c>
    </row>
    <row r="96" spans="1:25" s="62" customFormat="1" ht="362.25" customHeight="1" x14ac:dyDescent="0.25">
      <c r="A96" s="31">
        <v>5</v>
      </c>
      <c r="B96" s="71">
        <v>55101500</v>
      </c>
      <c r="C96" s="38" t="s">
        <v>397</v>
      </c>
      <c r="D96" s="52"/>
      <c r="E96" s="128" t="s">
        <v>398</v>
      </c>
      <c r="F96" s="98" t="s">
        <v>39</v>
      </c>
      <c r="G96" s="98">
        <v>200</v>
      </c>
      <c r="H96" s="35">
        <f>I96/1.19</f>
        <v>9281.5126050420167</v>
      </c>
      <c r="I96" s="49">
        <v>11045</v>
      </c>
      <c r="J96" s="49">
        <f>K96/1.19</f>
        <v>9754.8697478991598</v>
      </c>
      <c r="K96" s="50">
        <f>I96*(1+5.1%)</f>
        <v>11608.295</v>
      </c>
      <c r="L96" s="38" t="s">
        <v>44</v>
      </c>
      <c r="M96" s="39" t="s">
        <v>45</v>
      </c>
      <c r="N96" s="35" t="s">
        <v>30</v>
      </c>
      <c r="O96" s="35" t="s">
        <v>30</v>
      </c>
      <c r="P96" s="35" t="s">
        <v>30</v>
      </c>
      <c r="Q96" s="35" t="s">
        <v>30</v>
      </c>
      <c r="R96" s="35" t="s">
        <v>30</v>
      </c>
      <c r="S96" s="35" t="s">
        <v>30</v>
      </c>
      <c r="T96" s="35" t="s">
        <v>30</v>
      </c>
      <c r="U96" s="35" t="s">
        <v>30</v>
      </c>
      <c r="V96" s="96">
        <f>AVERAGE(K96)</f>
        <v>11608.295</v>
      </c>
      <c r="W96" s="96">
        <f>_xlfn.STDEV.P(K96)</f>
        <v>0</v>
      </c>
      <c r="X96" s="41">
        <f t="shared" si="18"/>
        <v>0</v>
      </c>
      <c r="Y96" s="97">
        <f t="shared" si="19"/>
        <v>2321659</v>
      </c>
    </row>
    <row r="97" spans="1:25" s="62" customFormat="1" ht="321.75" customHeight="1" x14ac:dyDescent="0.25">
      <c r="A97" s="71">
        <v>3</v>
      </c>
      <c r="B97" s="71">
        <v>24111500</v>
      </c>
      <c r="C97" s="48" t="s">
        <v>230</v>
      </c>
      <c r="D97" s="71"/>
      <c r="E97" s="77" t="s">
        <v>231</v>
      </c>
      <c r="F97" s="71" t="s">
        <v>39</v>
      </c>
      <c r="G97" s="48">
        <v>200</v>
      </c>
      <c r="H97" s="35">
        <f>I97/1.19</f>
        <v>12928.571428571429</v>
      </c>
      <c r="I97" s="49">
        <v>15385</v>
      </c>
      <c r="J97" s="49">
        <f>K97/1.19</f>
        <v>13587.928571428571</v>
      </c>
      <c r="K97" s="50">
        <f>I97*(1+5.1%)</f>
        <v>16169.634999999998</v>
      </c>
      <c r="L97" s="38" t="s">
        <v>44</v>
      </c>
      <c r="M97" s="39" t="s">
        <v>45</v>
      </c>
      <c r="N97" s="35" t="s">
        <v>30</v>
      </c>
      <c r="O97" s="35" t="s">
        <v>30</v>
      </c>
      <c r="P97" s="35" t="s">
        <v>30</v>
      </c>
      <c r="Q97" s="35" t="s">
        <v>30</v>
      </c>
      <c r="R97" s="35" t="s">
        <v>30</v>
      </c>
      <c r="S97" s="35" t="s">
        <v>30</v>
      </c>
      <c r="T97" s="35" t="s">
        <v>30</v>
      </c>
      <c r="U97" s="35" t="s">
        <v>30</v>
      </c>
      <c r="V97" s="40">
        <f t="shared" ref="V97:V104" si="20">AVERAGE(K97,O97,S97)</f>
        <v>16169.634999999998</v>
      </c>
      <c r="W97" s="40">
        <f>_xlfn.STDEV.P(K97)</f>
        <v>0</v>
      </c>
      <c r="X97" s="51">
        <f t="shared" si="18"/>
        <v>0</v>
      </c>
      <c r="Y97" s="42">
        <f t="shared" si="19"/>
        <v>3233926.9999999995</v>
      </c>
    </row>
    <row r="98" spans="1:25" s="62" customFormat="1" ht="108.75" customHeight="1" x14ac:dyDescent="0.25">
      <c r="A98" s="31">
        <v>7</v>
      </c>
      <c r="B98" s="136">
        <v>44111500</v>
      </c>
      <c r="C98" s="38" t="s">
        <v>399</v>
      </c>
      <c r="D98" s="52"/>
      <c r="E98" s="128" t="s">
        <v>400</v>
      </c>
      <c r="F98" s="98" t="s">
        <v>39</v>
      </c>
      <c r="G98" s="98">
        <v>200</v>
      </c>
      <c r="H98" s="35" t="s">
        <v>30</v>
      </c>
      <c r="I98" s="49" t="s">
        <v>30</v>
      </c>
      <c r="J98" s="49">
        <v>5200</v>
      </c>
      <c r="K98" s="50">
        <f>J98*1.19</f>
        <v>6188</v>
      </c>
      <c r="L98" s="75"/>
      <c r="M98" s="75" t="s">
        <v>236</v>
      </c>
      <c r="N98" s="35">
        <f>O98/1.19</f>
        <v>5042.0168067226896</v>
      </c>
      <c r="O98" s="49">
        <v>6000</v>
      </c>
      <c r="P98" s="75"/>
      <c r="Q98" s="75" t="s">
        <v>237</v>
      </c>
      <c r="R98" s="35">
        <v>5190</v>
      </c>
      <c r="S98" s="49">
        <f>R98*1.19</f>
        <v>6176.0999999999995</v>
      </c>
      <c r="T98" s="75"/>
      <c r="U98" s="75" t="s">
        <v>238</v>
      </c>
      <c r="V98" s="96">
        <f t="shared" si="20"/>
        <v>6121.3666666666659</v>
      </c>
      <c r="W98" s="96">
        <f>_xlfn.STDEV.P(K98)</f>
        <v>0</v>
      </c>
      <c r="X98" s="41">
        <f t="shared" si="18"/>
        <v>0</v>
      </c>
      <c r="Y98" s="97">
        <f t="shared" ref="Y98:Y105" si="21">V98*G98</f>
        <v>1224273.3333333333</v>
      </c>
    </row>
    <row r="99" spans="1:25" s="62" customFormat="1" ht="270" customHeight="1" x14ac:dyDescent="0.25">
      <c r="A99" s="31">
        <v>7</v>
      </c>
      <c r="B99" s="135">
        <v>24112005</v>
      </c>
      <c r="C99" s="38" t="s">
        <v>246</v>
      </c>
      <c r="D99" s="137"/>
      <c r="E99" s="78" t="s">
        <v>247</v>
      </c>
      <c r="F99" s="52" t="s">
        <v>39</v>
      </c>
      <c r="G99" s="38">
        <v>200</v>
      </c>
      <c r="H99" s="37" t="s">
        <v>30</v>
      </c>
      <c r="I99" s="32" t="s">
        <v>30</v>
      </c>
      <c r="J99" s="49">
        <f t="shared" ref="J99:J104" si="22">K99/1.19</f>
        <v>82352.941176470587</v>
      </c>
      <c r="K99" s="32">
        <v>98000</v>
      </c>
      <c r="L99" s="79"/>
      <c r="M99" s="79" t="s">
        <v>248</v>
      </c>
      <c r="N99" s="35">
        <f>O99/1.19</f>
        <v>83949.579831932773</v>
      </c>
      <c r="O99" s="32">
        <v>99900</v>
      </c>
      <c r="P99" s="79"/>
      <c r="Q99" s="79" t="s">
        <v>249</v>
      </c>
      <c r="R99" s="37">
        <f>S99/1.19</f>
        <v>112605.04201680672</v>
      </c>
      <c r="S99" s="32">
        <v>134000</v>
      </c>
      <c r="T99" s="79"/>
      <c r="U99" s="79" t="s">
        <v>250</v>
      </c>
      <c r="V99" s="40">
        <f t="shared" si="20"/>
        <v>110633.33333333333</v>
      </c>
      <c r="W99" s="40">
        <f>_xlfn.STDEV.P(K99,O99,S99)</f>
        <v>16540.92567609873</v>
      </c>
      <c r="X99" s="51">
        <f t="shared" si="18"/>
        <v>0.14951122937118466</v>
      </c>
      <c r="Y99" s="42">
        <f t="shared" si="21"/>
        <v>22126666.666666664</v>
      </c>
    </row>
    <row r="100" spans="1:25" s="62" customFormat="1" ht="270" customHeight="1" x14ac:dyDescent="0.25">
      <c r="A100" s="31">
        <v>8</v>
      </c>
      <c r="B100" s="135">
        <v>24111500</v>
      </c>
      <c r="C100" s="38" t="s">
        <v>251</v>
      </c>
      <c r="D100" s="210"/>
      <c r="E100" s="78" t="s">
        <v>252</v>
      </c>
      <c r="F100" s="52" t="s">
        <v>39</v>
      </c>
      <c r="G100" s="38">
        <v>100</v>
      </c>
      <c r="H100" s="37" t="s">
        <v>30</v>
      </c>
      <c r="I100" s="32" t="s">
        <v>30</v>
      </c>
      <c r="J100" s="49">
        <f t="shared" si="22"/>
        <v>23529.411764705885</v>
      </c>
      <c r="K100" s="32">
        <v>28000</v>
      </c>
      <c r="L100" s="79" t="s">
        <v>253</v>
      </c>
      <c r="M100" s="79" t="s">
        <v>41</v>
      </c>
      <c r="N100" s="35" t="s">
        <v>30</v>
      </c>
      <c r="O100" s="35" t="s">
        <v>30</v>
      </c>
      <c r="P100" s="35" t="s">
        <v>30</v>
      </c>
      <c r="Q100" s="35" t="s">
        <v>30</v>
      </c>
      <c r="R100" s="35" t="s">
        <v>30</v>
      </c>
      <c r="S100" s="35" t="s">
        <v>30</v>
      </c>
      <c r="T100" s="35" t="s">
        <v>30</v>
      </c>
      <c r="U100" s="35" t="s">
        <v>30</v>
      </c>
      <c r="V100" s="40">
        <f t="shared" si="20"/>
        <v>28000</v>
      </c>
      <c r="W100" s="40">
        <f t="shared" ref="W100:W107" si="23">_xlfn.STDEV.P(K100)</f>
        <v>0</v>
      </c>
      <c r="X100" s="51">
        <f t="shared" si="18"/>
        <v>0</v>
      </c>
      <c r="Y100" s="42">
        <f t="shared" si="21"/>
        <v>2800000</v>
      </c>
    </row>
    <row r="101" spans="1:25" s="62" customFormat="1" ht="270" customHeight="1" x14ac:dyDescent="0.25">
      <c r="A101" s="31">
        <v>9</v>
      </c>
      <c r="B101" s="135">
        <v>24111500</v>
      </c>
      <c r="C101" s="38" t="s">
        <v>254</v>
      </c>
      <c r="D101" s="211"/>
      <c r="E101" s="78" t="s">
        <v>255</v>
      </c>
      <c r="F101" s="52" t="s">
        <v>39</v>
      </c>
      <c r="G101" s="38">
        <v>100</v>
      </c>
      <c r="H101" s="37" t="s">
        <v>30</v>
      </c>
      <c r="I101" s="32" t="s">
        <v>30</v>
      </c>
      <c r="J101" s="49">
        <f t="shared" si="22"/>
        <v>23529.411764705885</v>
      </c>
      <c r="K101" s="32">
        <v>28000</v>
      </c>
      <c r="L101" s="79" t="s">
        <v>253</v>
      </c>
      <c r="M101" s="79" t="s">
        <v>41</v>
      </c>
      <c r="N101" s="35" t="s">
        <v>30</v>
      </c>
      <c r="O101" s="35" t="s">
        <v>30</v>
      </c>
      <c r="P101" s="35" t="s">
        <v>30</v>
      </c>
      <c r="Q101" s="35" t="s">
        <v>30</v>
      </c>
      <c r="R101" s="35" t="s">
        <v>30</v>
      </c>
      <c r="S101" s="35" t="s">
        <v>30</v>
      </c>
      <c r="T101" s="35" t="s">
        <v>30</v>
      </c>
      <c r="U101" s="35" t="s">
        <v>30</v>
      </c>
      <c r="V101" s="40">
        <f t="shared" si="20"/>
        <v>28000</v>
      </c>
      <c r="W101" s="40">
        <f t="shared" si="23"/>
        <v>0</v>
      </c>
      <c r="X101" s="51">
        <f t="shared" si="18"/>
        <v>0</v>
      </c>
      <c r="Y101" s="42">
        <f t="shared" si="21"/>
        <v>2800000</v>
      </c>
    </row>
    <row r="102" spans="1:25" s="62" customFormat="1" ht="270" customHeight="1" x14ac:dyDescent="0.25">
      <c r="A102" s="31">
        <v>10</v>
      </c>
      <c r="B102" s="135">
        <v>24111500</v>
      </c>
      <c r="C102" s="38" t="s">
        <v>254</v>
      </c>
      <c r="D102" s="211"/>
      <c r="E102" s="78" t="s">
        <v>256</v>
      </c>
      <c r="F102" s="52" t="s">
        <v>39</v>
      </c>
      <c r="G102" s="38">
        <v>100</v>
      </c>
      <c r="H102" s="37" t="s">
        <v>30</v>
      </c>
      <c r="I102" s="32" t="s">
        <v>30</v>
      </c>
      <c r="J102" s="49">
        <f t="shared" si="22"/>
        <v>23529.411764705885</v>
      </c>
      <c r="K102" s="32">
        <v>28000</v>
      </c>
      <c r="L102" s="79" t="s">
        <v>253</v>
      </c>
      <c r="M102" s="81" t="s">
        <v>41</v>
      </c>
      <c r="N102" s="35" t="s">
        <v>30</v>
      </c>
      <c r="O102" s="35" t="s">
        <v>30</v>
      </c>
      <c r="P102" s="35" t="s">
        <v>30</v>
      </c>
      <c r="Q102" s="35" t="s">
        <v>30</v>
      </c>
      <c r="R102" s="35" t="s">
        <v>30</v>
      </c>
      <c r="S102" s="35" t="s">
        <v>30</v>
      </c>
      <c r="T102" s="35" t="s">
        <v>30</v>
      </c>
      <c r="U102" s="35" t="s">
        <v>30</v>
      </c>
      <c r="V102" s="40">
        <f t="shared" si="20"/>
        <v>28000</v>
      </c>
      <c r="W102" s="40">
        <f t="shared" si="23"/>
        <v>0</v>
      </c>
      <c r="X102" s="51">
        <f t="shared" si="18"/>
        <v>0</v>
      </c>
      <c r="Y102" s="42">
        <f t="shared" si="21"/>
        <v>2800000</v>
      </c>
    </row>
    <row r="103" spans="1:25" s="62" customFormat="1" ht="270" customHeight="1" x14ac:dyDescent="0.25">
      <c r="A103" s="31">
        <v>11</v>
      </c>
      <c r="B103" s="135">
        <v>24111500</v>
      </c>
      <c r="C103" s="38" t="s">
        <v>254</v>
      </c>
      <c r="D103" s="212"/>
      <c r="E103" s="78" t="s">
        <v>257</v>
      </c>
      <c r="F103" s="52" t="s">
        <v>39</v>
      </c>
      <c r="G103" s="38">
        <v>100</v>
      </c>
      <c r="H103" s="37" t="s">
        <v>30</v>
      </c>
      <c r="I103" s="32" t="s">
        <v>30</v>
      </c>
      <c r="J103" s="49">
        <f t="shared" si="22"/>
        <v>23529.411764705885</v>
      </c>
      <c r="K103" s="32">
        <v>28000</v>
      </c>
      <c r="L103" s="79" t="s">
        <v>253</v>
      </c>
      <c r="M103" s="79" t="s">
        <v>41</v>
      </c>
      <c r="N103" s="35" t="s">
        <v>30</v>
      </c>
      <c r="O103" s="35" t="s">
        <v>30</v>
      </c>
      <c r="P103" s="35" t="s">
        <v>30</v>
      </c>
      <c r="Q103" s="35" t="s">
        <v>30</v>
      </c>
      <c r="R103" s="35" t="s">
        <v>30</v>
      </c>
      <c r="S103" s="35" t="s">
        <v>30</v>
      </c>
      <c r="T103" s="35" t="s">
        <v>30</v>
      </c>
      <c r="U103" s="35" t="s">
        <v>30</v>
      </c>
      <c r="V103" s="40">
        <f t="shared" si="20"/>
        <v>28000</v>
      </c>
      <c r="W103" s="40">
        <f t="shared" si="23"/>
        <v>0</v>
      </c>
      <c r="X103" s="41">
        <f t="shared" si="18"/>
        <v>0</v>
      </c>
      <c r="Y103" s="42">
        <f t="shared" si="21"/>
        <v>2800000</v>
      </c>
    </row>
    <row r="104" spans="1:25" s="62" customFormat="1" ht="270" customHeight="1" x14ac:dyDescent="0.25">
      <c r="A104" s="31">
        <v>12</v>
      </c>
      <c r="B104" s="135">
        <v>47121800</v>
      </c>
      <c r="C104" s="38" t="s">
        <v>401</v>
      </c>
      <c r="D104" s="116"/>
      <c r="E104" s="78" t="s">
        <v>402</v>
      </c>
      <c r="F104" s="52" t="s">
        <v>403</v>
      </c>
      <c r="G104" s="38">
        <v>200</v>
      </c>
      <c r="H104" s="37" t="s">
        <v>30</v>
      </c>
      <c r="I104" s="32" t="s">
        <v>30</v>
      </c>
      <c r="J104" s="49">
        <f t="shared" si="22"/>
        <v>33529.411764705881</v>
      </c>
      <c r="K104" s="32">
        <v>39900</v>
      </c>
      <c r="L104" s="79"/>
      <c r="M104" s="79" t="s">
        <v>404</v>
      </c>
      <c r="N104" s="35">
        <f>O104/1.19</f>
        <v>29327.731092436978</v>
      </c>
      <c r="O104" s="35">
        <v>34900</v>
      </c>
      <c r="Q104" s="35" t="s">
        <v>405</v>
      </c>
      <c r="R104" s="35">
        <f>S104/1.19</f>
        <v>33529.411764705881</v>
      </c>
      <c r="S104" s="35">
        <v>39900</v>
      </c>
      <c r="T104" s="35"/>
      <c r="U104" s="35" t="s">
        <v>406</v>
      </c>
      <c r="V104" s="40">
        <f t="shared" si="20"/>
        <v>38233.333333333336</v>
      </c>
      <c r="W104" s="40">
        <f t="shared" si="23"/>
        <v>0</v>
      </c>
      <c r="X104" s="41">
        <f>W104/V104</f>
        <v>0</v>
      </c>
      <c r="Y104" s="42">
        <f>V104*G104</f>
        <v>7646666.666666667</v>
      </c>
    </row>
    <row r="105" spans="1:25" s="62" customFormat="1" ht="149.25" customHeight="1" x14ac:dyDescent="0.25">
      <c r="A105" s="31">
        <v>14</v>
      </c>
      <c r="B105" s="136">
        <v>44121700</v>
      </c>
      <c r="C105" s="38" t="s">
        <v>407</v>
      </c>
      <c r="D105" s="52"/>
      <c r="E105" s="128" t="s">
        <v>240</v>
      </c>
      <c r="F105" s="98" t="s">
        <v>39</v>
      </c>
      <c r="G105" s="98">
        <v>200</v>
      </c>
      <c r="H105" s="35">
        <f>I105/1.19</f>
        <v>1677.3109243697479</v>
      </c>
      <c r="I105" s="49">
        <v>1996</v>
      </c>
      <c r="J105" s="49">
        <f t="shared" ref="J105:J114" si="24">K105/1.19</f>
        <v>1762.8537815126049</v>
      </c>
      <c r="K105" s="50">
        <f>I105*(1+5.1%)</f>
        <v>2097.7959999999998</v>
      </c>
      <c r="L105" s="38" t="s">
        <v>44</v>
      </c>
      <c r="M105" s="39" t="s">
        <v>45</v>
      </c>
      <c r="N105" s="35" t="s">
        <v>30</v>
      </c>
      <c r="O105" s="35" t="s">
        <v>30</v>
      </c>
      <c r="P105" s="35" t="s">
        <v>30</v>
      </c>
      <c r="Q105" s="35" t="s">
        <v>30</v>
      </c>
      <c r="R105" s="35" t="s">
        <v>30</v>
      </c>
      <c r="S105" s="35" t="s">
        <v>30</v>
      </c>
      <c r="T105" s="35" t="s">
        <v>30</v>
      </c>
      <c r="U105" s="35" t="s">
        <v>30</v>
      </c>
      <c r="V105" s="96">
        <f>AVERAGE(K105)</f>
        <v>2097.7959999999998</v>
      </c>
      <c r="W105" s="96">
        <f t="shared" si="23"/>
        <v>0</v>
      </c>
      <c r="X105" s="41">
        <f t="shared" si="18"/>
        <v>0</v>
      </c>
      <c r="Y105" s="97">
        <f t="shared" si="21"/>
        <v>419559.19999999995</v>
      </c>
    </row>
    <row r="106" spans="1:25" s="62" customFormat="1" ht="149.25" customHeight="1" x14ac:dyDescent="0.25">
      <c r="A106" s="115">
        <v>15</v>
      </c>
      <c r="B106" s="28">
        <v>52151504</v>
      </c>
      <c r="C106" s="29" t="s">
        <v>408</v>
      </c>
      <c r="D106" s="30"/>
      <c r="E106" s="26" t="s">
        <v>409</v>
      </c>
      <c r="F106" s="31" t="s">
        <v>39</v>
      </c>
      <c r="G106" s="36">
        <v>200</v>
      </c>
      <c r="H106" s="18" t="s">
        <v>30</v>
      </c>
      <c r="I106" s="18" t="s">
        <v>30</v>
      </c>
      <c r="J106" s="49">
        <f t="shared" si="24"/>
        <v>31932.773109243699</v>
      </c>
      <c r="K106" s="19">
        <v>38000</v>
      </c>
      <c r="L106" s="33" t="s">
        <v>253</v>
      </c>
      <c r="M106" s="34" t="s">
        <v>41</v>
      </c>
      <c r="N106" s="18" t="s">
        <v>30</v>
      </c>
      <c r="O106" s="18" t="s">
        <v>30</v>
      </c>
      <c r="P106" s="18" t="s">
        <v>30</v>
      </c>
      <c r="Q106" s="18" t="s">
        <v>30</v>
      </c>
      <c r="R106" s="18" t="s">
        <v>30</v>
      </c>
      <c r="S106" s="18" t="s">
        <v>30</v>
      </c>
      <c r="T106" s="18" t="s">
        <v>30</v>
      </c>
      <c r="U106" s="18" t="s">
        <v>30</v>
      </c>
      <c r="V106" s="40">
        <f>AVERAGE(K106,O106,S106)</f>
        <v>38000</v>
      </c>
      <c r="W106" s="40">
        <f t="shared" si="23"/>
        <v>0</v>
      </c>
      <c r="X106" s="51">
        <f t="shared" ref="X106:X114" si="25">W106/V106</f>
        <v>0</v>
      </c>
      <c r="Y106" s="42">
        <f t="shared" ref="Y106:Y114" si="26">V106*G106</f>
        <v>7600000</v>
      </c>
    </row>
    <row r="107" spans="1:25" s="62" customFormat="1" ht="149.25" customHeight="1" x14ac:dyDescent="0.25">
      <c r="A107" s="115">
        <v>16</v>
      </c>
      <c r="B107" s="135">
        <v>55101519</v>
      </c>
      <c r="C107" s="29" t="s">
        <v>68</v>
      </c>
      <c r="D107" s="30"/>
      <c r="E107" s="26" t="s">
        <v>69</v>
      </c>
      <c r="F107" s="52" t="s">
        <v>39</v>
      </c>
      <c r="G107" s="36">
        <v>200</v>
      </c>
      <c r="H107" s="37">
        <f>I107/1.19</f>
        <v>3501.6806722689075</v>
      </c>
      <c r="I107" s="32">
        <v>4167</v>
      </c>
      <c r="J107" s="32">
        <f t="shared" si="24"/>
        <v>3680.2663865546219</v>
      </c>
      <c r="K107" s="32">
        <f>I107*(1+5.1%)</f>
        <v>4379.5169999999998</v>
      </c>
      <c r="L107" s="38" t="s">
        <v>44</v>
      </c>
      <c r="M107" s="39" t="s">
        <v>45</v>
      </c>
      <c r="N107" s="18" t="s">
        <v>30</v>
      </c>
      <c r="O107" s="32" t="s">
        <v>30</v>
      </c>
      <c r="P107" s="35" t="s">
        <v>30</v>
      </c>
      <c r="Q107" s="35" t="s">
        <v>30</v>
      </c>
      <c r="R107" s="35" t="s">
        <v>30</v>
      </c>
      <c r="S107" s="35" t="s">
        <v>30</v>
      </c>
      <c r="T107" s="35" t="s">
        <v>30</v>
      </c>
      <c r="U107" s="35" t="s">
        <v>30</v>
      </c>
      <c r="V107" s="40">
        <f>AVERAGE(K107)</f>
        <v>4379.5169999999998</v>
      </c>
      <c r="W107" s="40">
        <f t="shared" si="23"/>
        <v>0</v>
      </c>
      <c r="X107" s="41">
        <f t="shared" si="25"/>
        <v>0</v>
      </c>
      <c r="Y107" s="42">
        <f t="shared" si="26"/>
        <v>875903.39999999991</v>
      </c>
    </row>
    <row r="108" spans="1:25" s="62" customFormat="1" ht="149.25" customHeight="1" x14ac:dyDescent="0.25">
      <c r="A108" s="115">
        <v>17</v>
      </c>
      <c r="B108" s="135">
        <v>10161500</v>
      </c>
      <c r="C108" s="38" t="s">
        <v>263</v>
      </c>
      <c r="D108" s="52"/>
      <c r="E108" s="78" t="s">
        <v>264</v>
      </c>
      <c r="F108" s="52" t="s">
        <v>39</v>
      </c>
      <c r="G108" s="38">
        <v>200</v>
      </c>
      <c r="H108" s="37" t="s">
        <v>30</v>
      </c>
      <c r="I108" s="32" t="s">
        <v>30</v>
      </c>
      <c r="J108" s="32">
        <f t="shared" si="24"/>
        <v>15546.218487394959</v>
      </c>
      <c r="K108" s="32">
        <v>18500</v>
      </c>
      <c r="L108" s="79"/>
      <c r="M108" s="79" t="s">
        <v>265</v>
      </c>
      <c r="N108" s="37">
        <f>O108/1.19</f>
        <v>15042.01680672269</v>
      </c>
      <c r="O108" s="32">
        <v>17900</v>
      </c>
      <c r="P108" s="79"/>
      <c r="Q108" s="79" t="s">
        <v>266</v>
      </c>
      <c r="R108" s="37">
        <f>S108/1.19</f>
        <v>21008.403361344539</v>
      </c>
      <c r="S108" s="32">
        <v>25000</v>
      </c>
      <c r="T108" s="79"/>
      <c r="U108" s="79" t="s">
        <v>267</v>
      </c>
      <c r="V108" s="40">
        <f>AVERAGE(K108,O108,S108)</f>
        <v>20466.666666666668</v>
      </c>
      <c r="W108" s="40">
        <f>_xlfn.STDEV.P(K108,O108,S108)</f>
        <v>3214.895885647863</v>
      </c>
      <c r="X108" s="41">
        <f t="shared" si="25"/>
        <v>0.15707960353328321</v>
      </c>
      <c r="Y108" s="42">
        <f t="shared" si="26"/>
        <v>4093333.3333333335</v>
      </c>
    </row>
    <row r="109" spans="1:25" s="62" customFormat="1" ht="15.75" x14ac:dyDescent="0.25">
      <c r="A109" s="188">
        <v>18</v>
      </c>
      <c r="B109" s="191">
        <v>50192700</v>
      </c>
      <c r="C109" s="194" t="s">
        <v>111</v>
      </c>
      <c r="D109" s="194" t="s">
        <v>112</v>
      </c>
      <c r="E109" s="78" t="s">
        <v>113</v>
      </c>
      <c r="F109" s="52" t="s">
        <v>39</v>
      </c>
      <c r="G109" s="36">
        <v>205</v>
      </c>
      <c r="H109" s="37" t="s">
        <v>30</v>
      </c>
      <c r="I109" s="32" t="s">
        <v>30</v>
      </c>
      <c r="J109" s="32">
        <f t="shared" si="24"/>
        <v>6050.4201680672268</v>
      </c>
      <c r="K109" s="32">
        <v>7200</v>
      </c>
      <c r="L109" s="194" t="s">
        <v>114</v>
      </c>
      <c r="M109" s="197" t="s">
        <v>41</v>
      </c>
      <c r="N109" s="35" t="s">
        <v>30</v>
      </c>
      <c r="O109" s="35" t="s">
        <v>30</v>
      </c>
      <c r="P109" s="35" t="s">
        <v>30</v>
      </c>
      <c r="Q109" s="35" t="s">
        <v>30</v>
      </c>
      <c r="R109" s="35" t="s">
        <v>30</v>
      </c>
      <c r="S109" s="35" t="s">
        <v>30</v>
      </c>
      <c r="T109" s="35" t="s">
        <v>30</v>
      </c>
      <c r="U109" s="35" t="s">
        <v>30</v>
      </c>
      <c r="V109" s="35">
        <f t="shared" ref="V109:V114" si="27">AVERAGE(K109)</f>
        <v>7200</v>
      </c>
      <c r="W109" s="35">
        <f t="shared" ref="W109:W114" si="28">_xlfn.STDEV.P(K109)</f>
        <v>0</v>
      </c>
      <c r="X109" s="35">
        <f t="shared" si="25"/>
        <v>0</v>
      </c>
      <c r="Y109" s="85">
        <f t="shared" si="26"/>
        <v>1476000</v>
      </c>
    </row>
    <row r="110" spans="1:25" s="62" customFormat="1" ht="15.75" x14ac:dyDescent="0.25">
      <c r="A110" s="189"/>
      <c r="B110" s="192"/>
      <c r="C110" s="195"/>
      <c r="D110" s="195"/>
      <c r="E110" s="78" t="s">
        <v>115</v>
      </c>
      <c r="F110" s="52" t="s">
        <v>39</v>
      </c>
      <c r="G110" s="36">
        <v>205</v>
      </c>
      <c r="H110" s="37" t="s">
        <v>30</v>
      </c>
      <c r="I110" s="32" t="s">
        <v>30</v>
      </c>
      <c r="J110" s="32">
        <f t="shared" si="24"/>
        <v>5882.3529411764712</v>
      </c>
      <c r="K110" s="32">
        <v>7000</v>
      </c>
      <c r="L110" s="195"/>
      <c r="M110" s="198"/>
      <c r="N110" s="35" t="s">
        <v>30</v>
      </c>
      <c r="O110" s="35" t="s">
        <v>30</v>
      </c>
      <c r="P110" s="35" t="s">
        <v>30</v>
      </c>
      <c r="Q110" s="35" t="s">
        <v>30</v>
      </c>
      <c r="R110" s="35" t="s">
        <v>30</v>
      </c>
      <c r="S110" s="35" t="s">
        <v>30</v>
      </c>
      <c r="T110" s="35" t="s">
        <v>30</v>
      </c>
      <c r="U110" s="35" t="s">
        <v>30</v>
      </c>
      <c r="V110" s="35">
        <f t="shared" si="27"/>
        <v>7000</v>
      </c>
      <c r="W110" s="35">
        <f t="shared" si="28"/>
        <v>0</v>
      </c>
      <c r="X110" s="35">
        <f t="shared" si="25"/>
        <v>0</v>
      </c>
      <c r="Y110" s="85">
        <f t="shared" si="26"/>
        <v>1435000</v>
      </c>
    </row>
    <row r="111" spans="1:25" s="62" customFormat="1" ht="15.75" x14ac:dyDescent="0.25">
      <c r="A111" s="189"/>
      <c r="B111" s="192"/>
      <c r="C111" s="195"/>
      <c r="D111" s="195"/>
      <c r="E111" s="78" t="s">
        <v>116</v>
      </c>
      <c r="F111" s="52" t="s">
        <v>39</v>
      </c>
      <c r="G111" s="36">
        <v>205</v>
      </c>
      <c r="H111" s="37" t="s">
        <v>30</v>
      </c>
      <c r="I111" s="32" t="s">
        <v>30</v>
      </c>
      <c r="J111" s="32">
        <f t="shared" si="24"/>
        <v>5630.2521008403364</v>
      </c>
      <c r="K111" s="32">
        <v>6700</v>
      </c>
      <c r="L111" s="195"/>
      <c r="M111" s="198"/>
      <c r="N111" s="35" t="s">
        <v>30</v>
      </c>
      <c r="O111" s="35" t="s">
        <v>30</v>
      </c>
      <c r="P111" s="35" t="s">
        <v>30</v>
      </c>
      <c r="Q111" s="35" t="s">
        <v>30</v>
      </c>
      <c r="R111" s="35" t="s">
        <v>30</v>
      </c>
      <c r="S111" s="35" t="s">
        <v>30</v>
      </c>
      <c r="T111" s="35" t="s">
        <v>30</v>
      </c>
      <c r="U111" s="35" t="s">
        <v>30</v>
      </c>
      <c r="V111" s="35">
        <f t="shared" si="27"/>
        <v>6700</v>
      </c>
      <c r="W111" s="35">
        <f t="shared" si="28"/>
        <v>0</v>
      </c>
      <c r="X111" s="35">
        <f t="shared" si="25"/>
        <v>0</v>
      </c>
      <c r="Y111" s="85">
        <f t="shared" si="26"/>
        <v>1373500</v>
      </c>
    </row>
    <row r="112" spans="1:25" s="62" customFormat="1" ht="15.75" x14ac:dyDescent="0.25">
      <c r="A112" s="189"/>
      <c r="B112" s="192"/>
      <c r="C112" s="195"/>
      <c r="D112" s="195"/>
      <c r="E112" s="78" t="s">
        <v>117</v>
      </c>
      <c r="F112" s="52" t="s">
        <v>39</v>
      </c>
      <c r="G112" s="36">
        <v>205</v>
      </c>
      <c r="H112" s="37" t="s">
        <v>30</v>
      </c>
      <c r="I112" s="32" t="s">
        <v>30</v>
      </c>
      <c r="J112" s="32">
        <f t="shared" si="24"/>
        <v>5210.0840336134452</v>
      </c>
      <c r="K112" s="32">
        <v>6200</v>
      </c>
      <c r="L112" s="195"/>
      <c r="M112" s="198"/>
      <c r="N112" s="35" t="s">
        <v>30</v>
      </c>
      <c r="O112" s="35" t="s">
        <v>30</v>
      </c>
      <c r="P112" s="35" t="s">
        <v>30</v>
      </c>
      <c r="Q112" s="35" t="s">
        <v>30</v>
      </c>
      <c r="R112" s="35" t="s">
        <v>30</v>
      </c>
      <c r="S112" s="35" t="s">
        <v>30</v>
      </c>
      <c r="T112" s="35" t="s">
        <v>30</v>
      </c>
      <c r="U112" s="35" t="s">
        <v>30</v>
      </c>
      <c r="V112" s="35">
        <f t="shared" si="27"/>
        <v>6200</v>
      </c>
      <c r="W112" s="35">
        <f t="shared" si="28"/>
        <v>0</v>
      </c>
      <c r="X112" s="35">
        <f t="shared" si="25"/>
        <v>0</v>
      </c>
      <c r="Y112" s="85">
        <f t="shared" si="26"/>
        <v>1271000</v>
      </c>
    </row>
    <row r="113" spans="1:25" s="62" customFormat="1" ht="15.75" x14ac:dyDescent="0.25">
      <c r="A113" s="190"/>
      <c r="B113" s="193"/>
      <c r="C113" s="196"/>
      <c r="D113" s="196"/>
      <c r="E113" s="78" t="s">
        <v>118</v>
      </c>
      <c r="F113" s="52" t="s">
        <v>39</v>
      </c>
      <c r="G113" s="36">
        <v>205</v>
      </c>
      <c r="H113" s="37" t="s">
        <v>30</v>
      </c>
      <c r="I113" s="32" t="s">
        <v>30</v>
      </c>
      <c r="J113" s="32">
        <f t="shared" si="24"/>
        <v>4285.7142857142862</v>
      </c>
      <c r="K113" s="32">
        <v>5100</v>
      </c>
      <c r="L113" s="196"/>
      <c r="M113" s="199"/>
      <c r="N113" s="35" t="s">
        <v>30</v>
      </c>
      <c r="O113" s="35" t="s">
        <v>30</v>
      </c>
      <c r="P113" s="35" t="s">
        <v>30</v>
      </c>
      <c r="Q113" s="35" t="s">
        <v>30</v>
      </c>
      <c r="R113" s="35" t="s">
        <v>30</v>
      </c>
      <c r="S113" s="35" t="s">
        <v>30</v>
      </c>
      <c r="T113" s="35" t="s">
        <v>30</v>
      </c>
      <c r="U113" s="35" t="s">
        <v>30</v>
      </c>
      <c r="V113" s="35">
        <f t="shared" si="27"/>
        <v>5100</v>
      </c>
      <c r="W113" s="35">
        <f t="shared" si="28"/>
        <v>0</v>
      </c>
      <c r="X113" s="35">
        <f t="shared" si="25"/>
        <v>0</v>
      </c>
      <c r="Y113" s="85">
        <f t="shared" si="26"/>
        <v>1045500</v>
      </c>
    </row>
    <row r="114" spans="1:25" s="62" customFormat="1" ht="110.25" x14ac:dyDescent="0.25">
      <c r="A114" s="31">
        <v>19</v>
      </c>
      <c r="B114" s="135">
        <v>90101700</v>
      </c>
      <c r="C114" s="38" t="s">
        <v>410</v>
      </c>
      <c r="D114" s="52" t="s">
        <v>30</v>
      </c>
      <c r="E114" s="128" t="s">
        <v>411</v>
      </c>
      <c r="F114" s="98" t="s">
        <v>39</v>
      </c>
      <c r="G114" s="36">
        <v>5</v>
      </c>
      <c r="H114" s="37" t="s">
        <v>30</v>
      </c>
      <c r="I114" s="32" t="s">
        <v>30</v>
      </c>
      <c r="J114" s="32">
        <f t="shared" si="24"/>
        <v>39889.915966386558</v>
      </c>
      <c r="K114" s="32">
        <v>47469</v>
      </c>
      <c r="L114" s="79" t="s">
        <v>309</v>
      </c>
      <c r="M114" s="79" t="s">
        <v>41</v>
      </c>
      <c r="N114" s="35" t="s">
        <v>30</v>
      </c>
      <c r="O114" s="35" t="s">
        <v>30</v>
      </c>
      <c r="P114" s="35" t="s">
        <v>30</v>
      </c>
      <c r="Q114" s="35" t="s">
        <v>30</v>
      </c>
      <c r="R114" s="35" t="s">
        <v>30</v>
      </c>
      <c r="S114" s="35" t="s">
        <v>30</v>
      </c>
      <c r="T114" s="35" t="s">
        <v>30</v>
      </c>
      <c r="U114" s="35" t="s">
        <v>30</v>
      </c>
      <c r="V114" s="96">
        <f t="shared" si="27"/>
        <v>47469</v>
      </c>
      <c r="W114" s="96">
        <f t="shared" si="28"/>
        <v>0</v>
      </c>
      <c r="X114" s="41">
        <f t="shared" si="25"/>
        <v>0</v>
      </c>
      <c r="Y114" s="97">
        <f t="shared" si="26"/>
        <v>237345</v>
      </c>
    </row>
    <row r="115" spans="1:25" s="62" customFormat="1" ht="15.75" x14ac:dyDescent="0.25">
      <c r="A115" s="181" t="s">
        <v>412</v>
      </c>
      <c r="B115" s="182"/>
      <c r="C115" s="182"/>
      <c r="D115" s="182"/>
      <c r="E115" s="182"/>
      <c r="F115" s="182"/>
      <c r="G115" s="182"/>
      <c r="H115" s="182"/>
      <c r="I115" s="182"/>
      <c r="J115" s="182"/>
      <c r="K115" s="182"/>
      <c r="L115" s="182"/>
      <c r="M115" s="182"/>
      <c r="N115" s="182"/>
      <c r="O115" s="182"/>
      <c r="P115" s="182"/>
      <c r="Q115" s="182"/>
      <c r="R115" s="182"/>
      <c r="S115" s="182"/>
      <c r="T115" s="182"/>
      <c r="U115" s="182"/>
      <c r="V115" s="182"/>
      <c r="W115" s="182"/>
      <c r="X115" s="183"/>
      <c r="Y115" s="59">
        <f>SUM(Y89:Y114)</f>
        <v>88389935.600000009</v>
      </c>
    </row>
    <row r="116" spans="1:25" s="62" customFormat="1" ht="15.75" x14ac:dyDescent="0.25">
      <c r="A116" s="148" t="s">
        <v>3</v>
      </c>
      <c r="B116" s="149"/>
      <c r="C116" s="149"/>
      <c r="D116" s="149"/>
      <c r="E116" s="149"/>
      <c r="F116" s="149"/>
      <c r="G116" s="150"/>
      <c r="H116" s="157" t="s">
        <v>4</v>
      </c>
      <c r="I116" s="158"/>
      <c r="J116" s="158"/>
      <c r="K116" s="158"/>
      <c r="L116" s="158"/>
      <c r="M116" s="158"/>
      <c r="N116" s="158"/>
      <c r="O116" s="158"/>
      <c r="P116" s="158"/>
      <c r="Q116" s="158"/>
      <c r="R116" s="158"/>
      <c r="S116" s="158"/>
      <c r="T116" s="3"/>
      <c r="U116" s="3"/>
      <c r="V116" s="157" t="s">
        <v>5</v>
      </c>
      <c r="W116" s="158"/>
      <c r="X116" s="158"/>
      <c r="Y116" s="159"/>
    </row>
    <row r="117" spans="1:25" s="11" customFormat="1" ht="27.6" customHeight="1" x14ac:dyDescent="0.25">
      <c r="A117" s="141" t="s">
        <v>6</v>
      </c>
      <c r="B117" s="141" t="s">
        <v>7</v>
      </c>
      <c r="C117" s="141" t="s">
        <v>8</v>
      </c>
      <c r="D117" s="141" t="s">
        <v>9</v>
      </c>
      <c r="E117" s="141" t="s">
        <v>10</v>
      </c>
      <c r="F117" s="5"/>
      <c r="G117" s="141" t="s">
        <v>11</v>
      </c>
      <c r="H117" s="148" t="s">
        <v>12</v>
      </c>
      <c r="I117" s="149"/>
      <c r="J117" s="149"/>
      <c r="K117" s="149"/>
      <c r="L117" s="149"/>
      <c r="M117" s="150"/>
      <c r="N117" s="148" t="s">
        <v>13</v>
      </c>
      <c r="O117" s="149"/>
      <c r="P117" s="149"/>
      <c r="Q117" s="150"/>
      <c r="R117" s="151" t="s">
        <v>14</v>
      </c>
      <c r="S117" s="152"/>
      <c r="T117" s="152"/>
      <c r="U117" s="153"/>
      <c r="V117" s="141" t="s">
        <v>15</v>
      </c>
      <c r="W117" s="141" t="s">
        <v>16</v>
      </c>
      <c r="X117" s="141" t="s">
        <v>17</v>
      </c>
      <c r="Y117" s="141" t="s">
        <v>18</v>
      </c>
    </row>
    <row r="118" spans="1:25" s="11" customFormat="1" ht="63" customHeight="1" x14ac:dyDescent="0.25">
      <c r="A118" s="142"/>
      <c r="B118" s="142"/>
      <c r="C118" s="142"/>
      <c r="D118" s="142"/>
      <c r="E118" s="142"/>
      <c r="F118" s="8" t="s">
        <v>19</v>
      </c>
      <c r="G118" s="142"/>
      <c r="H118" s="9" t="s">
        <v>413</v>
      </c>
      <c r="I118" s="9" t="s">
        <v>414</v>
      </c>
      <c r="J118" s="9" t="s">
        <v>415</v>
      </c>
      <c r="K118" s="9" t="s">
        <v>416</v>
      </c>
      <c r="L118" s="9" t="s">
        <v>24</v>
      </c>
      <c r="M118" s="9" t="s">
        <v>25</v>
      </c>
      <c r="N118" s="9" t="s">
        <v>26</v>
      </c>
      <c r="O118" s="9" t="s">
        <v>27</v>
      </c>
      <c r="P118" s="9" t="s">
        <v>24</v>
      </c>
      <c r="Q118" s="9" t="s">
        <v>25</v>
      </c>
      <c r="R118" s="9" t="s">
        <v>26</v>
      </c>
      <c r="S118" s="9" t="s">
        <v>27</v>
      </c>
      <c r="T118" s="9" t="s">
        <v>24</v>
      </c>
      <c r="U118" s="9" t="s">
        <v>25</v>
      </c>
      <c r="V118" s="142"/>
      <c r="W118" s="142"/>
      <c r="X118" s="142"/>
      <c r="Y118" s="142"/>
    </row>
    <row r="119" spans="1:25" ht="18.75" x14ac:dyDescent="0.25">
      <c r="A119" s="178" t="s">
        <v>417</v>
      </c>
      <c r="B119" s="179"/>
      <c r="C119" s="179"/>
      <c r="D119" s="179"/>
      <c r="E119" s="179"/>
      <c r="F119" s="179"/>
      <c r="G119" s="179"/>
      <c r="H119" s="179"/>
      <c r="I119" s="179"/>
      <c r="J119" s="179"/>
      <c r="K119" s="179"/>
      <c r="L119" s="179"/>
      <c r="M119" s="179"/>
      <c r="N119" s="179"/>
      <c r="O119" s="179"/>
      <c r="P119" s="179"/>
      <c r="Q119" s="179"/>
      <c r="R119" s="179"/>
      <c r="S119" s="179"/>
      <c r="T119" s="179"/>
      <c r="U119" s="179"/>
      <c r="V119" s="179"/>
      <c r="W119" s="179"/>
      <c r="X119" s="179"/>
      <c r="Y119" s="180"/>
    </row>
    <row r="120" spans="1:25" s="62" customFormat="1" ht="153.75" customHeight="1" x14ac:dyDescent="0.25">
      <c r="A120" s="31">
        <v>1</v>
      </c>
      <c r="B120" s="72">
        <v>80111600</v>
      </c>
      <c r="C120" s="38" t="s">
        <v>418</v>
      </c>
      <c r="D120" s="52" t="s">
        <v>30</v>
      </c>
      <c r="E120" s="128" t="s">
        <v>419</v>
      </c>
      <c r="F120" s="31" t="s">
        <v>276</v>
      </c>
      <c r="G120" s="36">
        <v>3</v>
      </c>
      <c r="H120" s="38" t="s">
        <v>30</v>
      </c>
      <c r="I120" s="38" t="s">
        <v>30</v>
      </c>
      <c r="J120" s="38" t="s">
        <v>30</v>
      </c>
      <c r="K120" s="49">
        <v>5860001</v>
      </c>
      <c r="L120" s="37" t="s">
        <v>277</v>
      </c>
      <c r="M120" s="79" t="s">
        <v>34</v>
      </c>
      <c r="N120" s="37" t="s">
        <v>30</v>
      </c>
      <c r="O120" s="37" t="s">
        <v>30</v>
      </c>
      <c r="P120" s="37" t="s">
        <v>30</v>
      </c>
      <c r="Q120" s="37" t="s">
        <v>30</v>
      </c>
      <c r="R120" s="37" t="s">
        <v>30</v>
      </c>
      <c r="S120" s="37" t="s">
        <v>30</v>
      </c>
      <c r="T120" s="37" t="s">
        <v>30</v>
      </c>
      <c r="U120" s="37" t="s">
        <v>30</v>
      </c>
      <c r="V120" s="96">
        <v>4000000</v>
      </c>
      <c r="W120" s="96">
        <f>_xlfn.STDEV.P(K120)</f>
        <v>0</v>
      </c>
      <c r="X120" s="41">
        <f t="shared" ref="X120:X130" si="29">W120/V120</f>
        <v>0</v>
      </c>
      <c r="Y120" s="97">
        <f>V120*G120</f>
        <v>12000000</v>
      </c>
    </row>
    <row r="121" spans="1:25" s="62" customFormat="1" ht="110.25" x14ac:dyDescent="0.25">
      <c r="A121" s="31">
        <v>2</v>
      </c>
      <c r="B121" s="71">
        <v>80111600</v>
      </c>
      <c r="C121" s="38" t="s">
        <v>392</v>
      </c>
      <c r="D121" s="52" t="s">
        <v>30</v>
      </c>
      <c r="E121" s="132" t="s">
        <v>420</v>
      </c>
      <c r="F121" s="31" t="s">
        <v>276</v>
      </c>
      <c r="G121" s="36">
        <v>3</v>
      </c>
      <c r="H121" s="38" t="s">
        <v>30</v>
      </c>
      <c r="I121" s="38" t="s">
        <v>30</v>
      </c>
      <c r="J121" s="38" t="s">
        <v>30</v>
      </c>
      <c r="K121" s="49">
        <v>3095000</v>
      </c>
      <c r="L121" s="37" t="s">
        <v>277</v>
      </c>
      <c r="M121" s="79" t="s">
        <v>34</v>
      </c>
      <c r="N121" s="37" t="s">
        <v>30</v>
      </c>
      <c r="O121" s="37" t="s">
        <v>30</v>
      </c>
      <c r="P121" s="37" t="s">
        <v>30</v>
      </c>
      <c r="Q121" s="37" t="s">
        <v>30</v>
      </c>
      <c r="R121" s="37" t="s">
        <v>30</v>
      </c>
      <c r="S121" s="37" t="s">
        <v>30</v>
      </c>
      <c r="T121" s="37" t="s">
        <v>30</v>
      </c>
      <c r="U121" s="37" t="s">
        <v>30</v>
      </c>
      <c r="V121" s="96">
        <f t="shared" ref="V121:V130" si="30">AVERAGE(K121)</f>
        <v>3095000</v>
      </c>
      <c r="W121" s="96">
        <f t="shared" ref="W121:W130" si="31">_xlfn.STDEV.P(K121)</f>
        <v>0</v>
      </c>
      <c r="X121" s="41">
        <f t="shared" si="29"/>
        <v>0</v>
      </c>
      <c r="Y121" s="97">
        <f>(V121*G121)</f>
        <v>9285000</v>
      </c>
    </row>
    <row r="122" spans="1:25" s="62" customFormat="1" ht="195.75" customHeight="1" x14ac:dyDescent="0.25">
      <c r="A122" s="31">
        <v>3</v>
      </c>
      <c r="B122" s="52">
        <v>27112000</v>
      </c>
      <c r="C122" s="38" t="s">
        <v>421</v>
      </c>
      <c r="D122" s="52" t="s">
        <v>30</v>
      </c>
      <c r="E122" s="99" t="s">
        <v>422</v>
      </c>
      <c r="F122" s="100" t="s">
        <v>39</v>
      </c>
      <c r="G122" s="101">
        <v>1</v>
      </c>
      <c r="H122" s="102">
        <f t="shared" ref="H122:H127" si="32">I122/1.19</f>
        <v>22184.873949579833</v>
      </c>
      <c r="I122" s="84">
        <v>26400</v>
      </c>
      <c r="J122" s="84">
        <f t="shared" ref="J122:J127" si="33">K122/1.19</f>
        <v>23316.302521008402</v>
      </c>
      <c r="K122" s="84">
        <f t="shared" ref="K122:K127" si="34">I122*(1+5.1%)</f>
        <v>27746.399999999998</v>
      </c>
      <c r="L122" s="38" t="s">
        <v>423</v>
      </c>
      <c r="M122" s="39" t="s">
        <v>45</v>
      </c>
      <c r="N122" s="37" t="s">
        <v>30</v>
      </c>
      <c r="O122" s="37" t="s">
        <v>30</v>
      </c>
      <c r="P122" s="37" t="s">
        <v>30</v>
      </c>
      <c r="Q122" s="37" t="s">
        <v>30</v>
      </c>
      <c r="R122" s="37" t="s">
        <v>30</v>
      </c>
      <c r="S122" s="37" t="s">
        <v>30</v>
      </c>
      <c r="T122" s="37" t="s">
        <v>30</v>
      </c>
      <c r="U122" s="37" t="s">
        <v>30</v>
      </c>
      <c r="V122" s="96">
        <f t="shared" si="30"/>
        <v>27746.399999999998</v>
      </c>
      <c r="W122" s="96">
        <f t="shared" si="31"/>
        <v>0</v>
      </c>
      <c r="X122" s="41">
        <f t="shared" si="29"/>
        <v>0</v>
      </c>
      <c r="Y122" s="97">
        <f t="shared" ref="Y122:Y130" si="35">V122*G122</f>
        <v>27746.399999999998</v>
      </c>
    </row>
    <row r="123" spans="1:25" s="62" customFormat="1" ht="110.25" x14ac:dyDescent="0.25">
      <c r="A123" s="31">
        <v>4</v>
      </c>
      <c r="B123" s="52">
        <v>80101700</v>
      </c>
      <c r="C123" s="38" t="s">
        <v>424</v>
      </c>
      <c r="D123" s="52" t="s">
        <v>30</v>
      </c>
      <c r="E123" s="99" t="s">
        <v>425</v>
      </c>
      <c r="F123" s="100" t="s">
        <v>426</v>
      </c>
      <c r="G123" s="101">
        <v>1</v>
      </c>
      <c r="H123" s="102">
        <f t="shared" si="32"/>
        <v>7126.0504201680678</v>
      </c>
      <c r="I123" s="84">
        <v>8480</v>
      </c>
      <c r="J123" s="84">
        <f t="shared" si="33"/>
        <v>7489.4789915966385</v>
      </c>
      <c r="K123" s="84">
        <f t="shared" si="34"/>
        <v>8912.48</v>
      </c>
      <c r="L123" s="38" t="s">
        <v>44</v>
      </c>
      <c r="M123" s="39" t="s">
        <v>45</v>
      </c>
      <c r="N123" s="52" t="s">
        <v>30</v>
      </c>
      <c r="O123" s="52" t="s">
        <v>30</v>
      </c>
      <c r="P123" s="52" t="s">
        <v>30</v>
      </c>
      <c r="Q123" s="52" t="s">
        <v>30</v>
      </c>
      <c r="R123" s="52" t="s">
        <v>30</v>
      </c>
      <c r="S123" s="52" t="s">
        <v>30</v>
      </c>
      <c r="T123" s="52" t="s">
        <v>30</v>
      </c>
      <c r="U123" s="52" t="s">
        <v>30</v>
      </c>
      <c r="V123" s="96">
        <f t="shared" si="30"/>
        <v>8912.48</v>
      </c>
      <c r="W123" s="96">
        <f t="shared" si="31"/>
        <v>0</v>
      </c>
      <c r="X123" s="41">
        <f t="shared" si="29"/>
        <v>0</v>
      </c>
      <c r="Y123" s="97">
        <f t="shared" si="35"/>
        <v>8912.48</v>
      </c>
    </row>
    <row r="124" spans="1:25" s="62" customFormat="1" ht="78.75" x14ac:dyDescent="0.25">
      <c r="A124" s="31">
        <v>5</v>
      </c>
      <c r="B124" s="52">
        <v>70111500</v>
      </c>
      <c r="C124" s="38" t="s">
        <v>427</v>
      </c>
      <c r="D124" s="52" t="s">
        <v>30</v>
      </c>
      <c r="E124" s="99" t="s">
        <v>428</v>
      </c>
      <c r="F124" s="100" t="s">
        <v>39</v>
      </c>
      <c r="G124" s="101">
        <v>1</v>
      </c>
      <c r="H124" s="102">
        <f t="shared" si="32"/>
        <v>15000</v>
      </c>
      <c r="I124" s="84">
        <v>17850</v>
      </c>
      <c r="J124" s="84">
        <f t="shared" si="33"/>
        <v>15765</v>
      </c>
      <c r="K124" s="84">
        <f t="shared" si="34"/>
        <v>18760.349999999999</v>
      </c>
      <c r="L124" s="38" t="s">
        <v>44</v>
      </c>
      <c r="M124" s="39" t="s">
        <v>45</v>
      </c>
      <c r="N124" s="52" t="s">
        <v>30</v>
      </c>
      <c r="O124" s="52" t="s">
        <v>30</v>
      </c>
      <c r="P124" s="52" t="s">
        <v>30</v>
      </c>
      <c r="Q124" s="52" t="s">
        <v>30</v>
      </c>
      <c r="R124" s="52" t="s">
        <v>30</v>
      </c>
      <c r="S124" s="52" t="s">
        <v>30</v>
      </c>
      <c r="T124" s="52" t="s">
        <v>30</v>
      </c>
      <c r="U124" s="52" t="s">
        <v>30</v>
      </c>
      <c r="V124" s="96">
        <f>AVERAGE(K124)</f>
        <v>18760.349999999999</v>
      </c>
      <c r="W124" s="96">
        <f>_xlfn.STDEV.P(K124)</f>
        <v>0</v>
      </c>
      <c r="X124" s="41">
        <f>W124/V124</f>
        <v>0</v>
      </c>
      <c r="Y124" s="97">
        <f>V124*G124</f>
        <v>18760.349999999999</v>
      </c>
    </row>
    <row r="125" spans="1:25" s="62" customFormat="1" ht="141.75" x14ac:dyDescent="0.25">
      <c r="A125" s="31">
        <v>6</v>
      </c>
      <c r="B125" s="52">
        <v>12111700</v>
      </c>
      <c r="C125" s="38" t="s">
        <v>429</v>
      </c>
      <c r="D125" s="52" t="s">
        <v>30</v>
      </c>
      <c r="E125" s="99" t="s">
        <v>430</v>
      </c>
      <c r="F125" s="100" t="s">
        <v>39</v>
      </c>
      <c r="G125" s="101">
        <v>1</v>
      </c>
      <c r="H125" s="102">
        <f t="shared" si="32"/>
        <v>10246.218487394959</v>
      </c>
      <c r="I125" s="84">
        <v>12193</v>
      </c>
      <c r="J125" s="84">
        <f t="shared" si="33"/>
        <v>10768.775630252101</v>
      </c>
      <c r="K125" s="84">
        <f t="shared" si="34"/>
        <v>12814.842999999999</v>
      </c>
      <c r="L125" s="38" t="s">
        <v>44</v>
      </c>
      <c r="M125" s="39" t="s">
        <v>45</v>
      </c>
      <c r="N125" s="52" t="s">
        <v>30</v>
      </c>
      <c r="O125" s="52" t="s">
        <v>30</v>
      </c>
      <c r="P125" s="52" t="s">
        <v>30</v>
      </c>
      <c r="Q125" s="52" t="s">
        <v>30</v>
      </c>
      <c r="R125" s="52" t="s">
        <v>30</v>
      </c>
      <c r="S125" s="52" t="s">
        <v>30</v>
      </c>
      <c r="T125" s="52" t="s">
        <v>30</v>
      </c>
      <c r="U125" s="52" t="s">
        <v>30</v>
      </c>
      <c r="V125" s="96">
        <f t="shared" si="30"/>
        <v>12814.842999999999</v>
      </c>
      <c r="W125" s="96">
        <f t="shared" si="31"/>
        <v>0</v>
      </c>
      <c r="X125" s="41">
        <f t="shared" si="29"/>
        <v>0</v>
      </c>
      <c r="Y125" s="97">
        <f t="shared" si="35"/>
        <v>12814.842999999999</v>
      </c>
    </row>
    <row r="126" spans="1:25" s="62" customFormat="1" ht="94.5" x14ac:dyDescent="0.25">
      <c r="A126" s="31">
        <v>7</v>
      </c>
      <c r="B126" s="52">
        <v>70111700</v>
      </c>
      <c r="C126" s="38" t="s">
        <v>431</v>
      </c>
      <c r="D126" s="52" t="s">
        <v>30</v>
      </c>
      <c r="E126" s="99" t="s">
        <v>432</v>
      </c>
      <c r="F126" s="100" t="s">
        <v>143</v>
      </c>
      <c r="G126" s="101">
        <v>1</v>
      </c>
      <c r="H126" s="102">
        <f t="shared" si="32"/>
        <v>26134.453781512606</v>
      </c>
      <c r="I126" s="84">
        <v>31100</v>
      </c>
      <c r="J126" s="84">
        <f t="shared" si="33"/>
        <v>27467.310924369747</v>
      </c>
      <c r="K126" s="84">
        <f t="shared" si="34"/>
        <v>32686.1</v>
      </c>
      <c r="L126" s="38" t="s">
        <v>423</v>
      </c>
      <c r="M126" s="39" t="s">
        <v>45</v>
      </c>
      <c r="N126" s="52" t="s">
        <v>30</v>
      </c>
      <c r="O126" s="52" t="s">
        <v>30</v>
      </c>
      <c r="P126" s="52" t="s">
        <v>30</v>
      </c>
      <c r="Q126" s="52" t="s">
        <v>30</v>
      </c>
      <c r="R126" s="52" t="s">
        <v>30</v>
      </c>
      <c r="S126" s="52" t="s">
        <v>30</v>
      </c>
      <c r="T126" s="52" t="s">
        <v>30</v>
      </c>
      <c r="U126" s="52" t="s">
        <v>30</v>
      </c>
      <c r="V126" s="96">
        <f>AVERAGE(K126)</f>
        <v>32686.1</v>
      </c>
      <c r="W126" s="96">
        <f>_xlfn.STDEV.P(K126)</f>
        <v>0</v>
      </c>
      <c r="X126" s="41">
        <f>W126/V126</f>
        <v>0</v>
      </c>
      <c r="Y126" s="97">
        <f>V126*G126</f>
        <v>32686.1</v>
      </c>
    </row>
    <row r="127" spans="1:25" s="62" customFormat="1" ht="94.5" x14ac:dyDescent="0.25">
      <c r="A127" s="31">
        <v>8</v>
      </c>
      <c r="B127" s="52">
        <v>70111700</v>
      </c>
      <c r="C127" s="38" t="s">
        <v>433</v>
      </c>
      <c r="D127" s="52" t="s">
        <v>30</v>
      </c>
      <c r="E127" s="99" t="s">
        <v>434</v>
      </c>
      <c r="F127" s="100" t="s">
        <v>154</v>
      </c>
      <c r="G127" s="101">
        <v>1</v>
      </c>
      <c r="H127" s="102">
        <f t="shared" si="32"/>
        <v>124369.74789915967</v>
      </c>
      <c r="I127" s="84">
        <v>148000</v>
      </c>
      <c r="J127" s="84">
        <f t="shared" si="33"/>
        <v>130712.60504201682</v>
      </c>
      <c r="K127" s="84">
        <f t="shared" si="34"/>
        <v>155548</v>
      </c>
      <c r="L127" s="38" t="s">
        <v>423</v>
      </c>
      <c r="M127" s="39" t="s">
        <v>45</v>
      </c>
      <c r="N127" s="52" t="s">
        <v>30</v>
      </c>
      <c r="O127" s="52" t="s">
        <v>30</v>
      </c>
      <c r="P127" s="52" t="s">
        <v>30</v>
      </c>
      <c r="Q127" s="52" t="s">
        <v>30</v>
      </c>
      <c r="R127" s="52" t="s">
        <v>30</v>
      </c>
      <c r="S127" s="52" t="s">
        <v>30</v>
      </c>
      <c r="T127" s="52" t="s">
        <v>30</v>
      </c>
      <c r="U127" s="52" t="s">
        <v>30</v>
      </c>
      <c r="V127" s="96">
        <f>AVERAGE(K127)</f>
        <v>155548</v>
      </c>
      <c r="W127" s="96">
        <f>_xlfn.STDEV.P(K127)</f>
        <v>0</v>
      </c>
      <c r="X127" s="41">
        <f>W127/V127</f>
        <v>0</v>
      </c>
      <c r="Y127" s="97">
        <f>V127*G127</f>
        <v>155548</v>
      </c>
    </row>
    <row r="128" spans="1:25" s="62" customFormat="1" ht="110.25" x14ac:dyDescent="0.25">
      <c r="A128" s="31">
        <v>9</v>
      </c>
      <c r="B128" s="52">
        <v>80101500</v>
      </c>
      <c r="C128" s="38" t="s">
        <v>435</v>
      </c>
      <c r="D128" s="52" t="s">
        <v>30</v>
      </c>
      <c r="E128" s="99" t="s">
        <v>436</v>
      </c>
      <c r="F128" s="100" t="s">
        <v>39</v>
      </c>
      <c r="G128" s="101">
        <v>1</v>
      </c>
      <c r="H128" s="102">
        <f>I128/1.19</f>
        <v>6986.5546218487398</v>
      </c>
      <c r="I128" s="84">
        <v>8314</v>
      </c>
      <c r="J128" s="84">
        <f>K128/1.19</f>
        <v>7342.8689075630245</v>
      </c>
      <c r="K128" s="84">
        <f>I128*(1+5.1%)</f>
        <v>8738.0139999999992</v>
      </c>
      <c r="L128" s="38" t="s">
        <v>44</v>
      </c>
      <c r="M128" s="39" t="s">
        <v>45</v>
      </c>
      <c r="N128" s="52" t="s">
        <v>30</v>
      </c>
      <c r="O128" s="52" t="s">
        <v>30</v>
      </c>
      <c r="P128" s="52" t="s">
        <v>30</v>
      </c>
      <c r="Q128" s="52" t="s">
        <v>30</v>
      </c>
      <c r="R128" s="52" t="s">
        <v>30</v>
      </c>
      <c r="S128" s="52" t="s">
        <v>30</v>
      </c>
      <c r="T128" s="52" t="s">
        <v>30</v>
      </c>
      <c r="U128" s="52" t="s">
        <v>30</v>
      </c>
      <c r="V128" s="96">
        <f t="shared" si="30"/>
        <v>8738.0139999999992</v>
      </c>
      <c r="W128" s="96">
        <f t="shared" si="31"/>
        <v>0</v>
      </c>
      <c r="X128" s="41">
        <f t="shared" si="29"/>
        <v>0</v>
      </c>
      <c r="Y128" s="97">
        <f t="shared" si="35"/>
        <v>8738.0139999999992</v>
      </c>
    </row>
    <row r="129" spans="1:26" s="62" customFormat="1" ht="110.25" x14ac:dyDescent="0.25">
      <c r="A129" s="31">
        <v>10</v>
      </c>
      <c r="B129" s="52">
        <v>70111700</v>
      </c>
      <c r="C129" s="38" t="s">
        <v>437</v>
      </c>
      <c r="D129" s="52" t="s">
        <v>30</v>
      </c>
      <c r="E129" s="99" t="s">
        <v>438</v>
      </c>
      <c r="F129" s="100" t="s">
        <v>154</v>
      </c>
      <c r="G129" s="101">
        <v>1</v>
      </c>
      <c r="H129" s="102">
        <f>I129/1.19</f>
        <v>16176.470588235296</v>
      </c>
      <c r="I129" s="84">
        <v>19250</v>
      </c>
      <c r="J129" s="84">
        <f>K129/1.19</f>
        <v>17001.470588235294</v>
      </c>
      <c r="K129" s="84">
        <f>I129*(1+5.1%)</f>
        <v>20231.75</v>
      </c>
      <c r="L129" s="38" t="s">
        <v>423</v>
      </c>
      <c r="M129" s="39" t="s">
        <v>45</v>
      </c>
      <c r="N129" s="52" t="s">
        <v>30</v>
      </c>
      <c r="O129" s="52" t="s">
        <v>30</v>
      </c>
      <c r="P129" s="52" t="s">
        <v>30</v>
      </c>
      <c r="Q129" s="52" t="s">
        <v>30</v>
      </c>
      <c r="R129" s="52" t="s">
        <v>30</v>
      </c>
      <c r="S129" s="52" t="s">
        <v>30</v>
      </c>
      <c r="T129" s="52" t="s">
        <v>30</v>
      </c>
      <c r="U129" s="52" t="s">
        <v>30</v>
      </c>
      <c r="V129" s="96">
        <f t="shared" si="30"/>
        <v>20231.75</v>
      </c>
      <c r="W129" s="96">
        <f t="shared" si="31"/>
        <v>0</v>
      </c>
      <c r="X129" s="41">
        <f t="shared" si="29"/>
        <v>0</v>
      </c>
      <c r="Y129" s="97">
        <f t="shared" si="35"/>
        <v>20231.75</v>
      </c>
    </row>
    <row r="130" spans="1:26" s="62" customFormat="1" ht="110.25" x14ac:dyDescent="0.25">
      <c r="A130" s="31">
        <v>11</v>
      </c>
      <c r="B130" s="52">
        <v>76110000</v>
      </c>
      <c r="C130" s="38" t="s">
        <v>439</v>
      </c>
      <c r="D130" s="52" t="s">
        <v>30</v>
      </c>
      <c r="E130" s="99" t="s">
        <v>440</v>
      </c>
      <c r="F130" s="100" t="s">
        <v>39</v>
      </c>
      <c r="G130" s="101">
        <v>1</v>
      </c>
      <c r="H130" s="102">
        <f>I130/1.19</f>
        <v>19561.344537815126</v>
      </c>
      <c r="I130" s="84">
        <v>23278</v>
      </c>
      <c r="J130" s="84">
        <f>K130/1.19</f>
        <v>20558.9731092437</v>
      </c>
      <c r="K130" s="84">
        <f>I130*(1+5.1%)</f>
        <v>24465.178</v>
      </c>
      <c r="L130" s="38" t="s">
        <v>44</v>
      </c>
      <c r="M130" s="39" t="s">
        <v>45</v>
      </c>
      <c r="N130" s="52" t="s">
        <v>30</v>
      </c>
      <c r="O130" s="52" t="s">
        <v>30</v>
      </c>
      <c r="P130" s="52" t="s">
        <v>30</v>
      </c>
      <c r="Q130" s="52" t="s">
        <v>30</v>
      </c>
      <c r="R130" s="52" t="s">
        <v>30</v>
      </c>
      <c r="S130" s="52" t="s">
        <v>30</v>
      </c>
      <c r="T130" s="52" t="s">
        <v>30</v>
      </c>
      <c r="U130" s="52" t="s">
        <v>30</v>
      </c>
      <c r="V130" s="96">
        <f t="shared" si="30"/>
        <v>24465.178</v>
      </c>
      <c r="W130" s="96">
        <f t="shared" si="31"/>
        <v>0</v>
      </c>
      <c r="X130" s="41">
        <f t="shared" si="29"/>
        <v>0</v>
      </c>
      <c r="Y130" s="97">
        <f t="shared" si="35"/>
        <v>24465.178</v>
      </c>
    </row>
    <row r="131" spans="1:26" s="62" customFormat="1" ht="23.25" customHeight="1" x14ac:dyDescent="0.25">
      <c r="A131" s="181" t="s">
        <v>122</v>
      </c>
      <c r="B131" s="182"/>
      <c r="C131" s="182"/>
      <c r="D131" s="182"/>
      <c r="E131" s="182"/>
      <c r="F131" s="182"/>
      <c r="G131" s="182"/>
      <c r="H131" s="182"/>
      <c r="I131" s="182"/>
      <c r="J131" s="182"/>
      <c r="K131" s="182"/>
      <c r="L131" s="182"/>
      <c r="M131" s="182"/>
      <c r="N131" s="182"/>
      <c r="O131" s="182"/>
      <c r="P131" s="182"/>
      <c r="Q131" s="182"/>
      <c r="R131" s="182"/>
      <c r="S131" s="182"/>
      <c r="T131" s="182"/>
      <c r="U131" s="182"/>
      <c r="V131" s="182"/>
      <c r="W131" s="182"/>
      <c r="X131" s="183"/>
      <c r="Y131" s="134">
        <v>51938855</v>
      </c>
      <c r="Z131" s="133"/>
    </row>
    <row r="132" spans="1:26" ht="15" customHeight="1" x14ac:dyDescent="0.25">
      <c r="A132" s="184" t="s">
        <v>441</v>
      </c>
      <c r="B132" s="185"/>
      <c r="C132" s="185"/>
      <c r="D132" s="185"/>
      <c r="E132" s="185"/>
      <c r="F132" s="185"/>
      <c r="G132" s="185"/>
      <c r="H132" s="185"/>
      <c r="I132" s="185"/>
      <c r="J132" s="185"/>
      <c r="K132" s="185"/>
      <c r="L132" s="185"/>
      <c r="M132" s="185"/>
      <c r="N132" s="185"/>
      <c r="O132" s="185"/>
      <c r="P132" s="185"/>
      <c r="Q132" s="185"/>
      <c r="R132" s="185"/>
      <c r="S132" s="185"/>
      <c r="T132" s="185"/>
      <c r="U132" s="185"/>
      <c r="V132" s="185"/>
      <c r="W132" s="185"/>
      <c r="X132" s="185"/>
      <c r="Y132" s="186">
        <f>Y30+Y84+Y115+Y131</f>
        <v>254104097.40900004</v>
      </c>
      <c r="Z132" s="70"/>
    </row>
    <row r="133" spans="1:26" ht="15" customHeight="1" x14ac:dyDescent="0.25">
      <c r="A133" s="185"/>
      <c r="B133" s="185"/>
      <c r="C133" s="185"/>
      <c r="D133" s="185"/>
      <c r="E133" s="185"/>
      <c r="F133" s="185"/>
      <c r="G133" s="185"/>
      <c r="H133" s="185"/>
      <c r="I133" s="185"/>
      <c r="J133" s="185"/>
      <c r="K133" s="185"/>
      <c r="L133" s="185"/>
      <c r="M133" s="185"/>
      <c r="N133" s="185"/>
      <c r="O133" s="185"/>
      <c r="P133" s="185"/>
      <c r="Q133" s="185"/>
      <c r="R133" s="185"/>
      <c r="S133" s="185"/>
      <c r="T133" s="185"/>
      <c r="U133" s="185"/>
      <c r="V133" s="185"/>
      <c r="W133" s="185"/>
      <c r="X133" s="185"/>
      <c r="Y133" s="187"/>
    </row>
    <row r="134" spans="1:26" ht="18.75" customHeight="1" x14ac:dyDescent="0.25"/>
  </sheetData>
  <mergeCells count="133">
    <mergeCell ref="A1:Y1"/>
    <mergeCell ref="A2:Y2"/>
    <mergeCell ref="A3:Y3"/>
    <mergeCell ref="A4:G4"/>
    <mergeCell ref="H4:S4"/>
    <mergeCell ref="V4:Y4"/>
    <mergeCell ref="Y5:Y6"/>
    <mergeCell ref="A7:Y7"/>
    <mergeCell ref="D16:D19"/>
    <mergeCell ref="V5:V6"/>
    <mergeCell ref="W5:W6"/>
    <mergeCell ref="X5:X6"/>
    <mergeCell ref="A24:A28"/>
    <mergeCell ref="B24:B28"/>
    <mergeCell ref="C24:C28"/>
    <mergeCell ref="D24:D28"/>
    <mergeCell ref="L24:L28"/>
    <mergeCell ref="M24:M28"/>
    <mergeCell ref="H5:M5"/>
    <mergeCell ref="N5:Q5"/>
    <mergeCell ref="R5:U5"/>
    <mergeCell ref="A5:A6"/>
    <mergeCell ref="B5:B6"/>
    <mergeCell ref="C5:C6"/>
    <mergeCell ref="D5:D6"/>
    <mergeCell ref="E5:E6"/>
    <mergeCell ref="G5:G6"/>
    <mergeCell ref="A30:X30"/>
    <mergeCell ref="A31:G31"/>
    <mergeCell ref="H31:S31"/>
    <mergeCell ref="V31:Y31"/>
    <mergeCell ref="A32:A33"/>
    <mergeCell ref="B32:B33"/>
    <mergeCell ref="C32:C33"/>
    <mergeCell ref="D32:D33"/>
    <mergeCell ref="E32:E33"/>
    <mergeCell ref="G32:G33"/>
    <mergeCell ref="Y32:Y33"/>
    <mergeCell ref="A34:Y34"/>
    <mergeCell ref="A48:A52"/>
    <mergeCell ref="B48:B52"/>
    <mergeCell ref="C48:C52"/>
    <mergeCell ref="D48:D52"/>
    <mergeCell ref="L48:L52"/>
    <mergeCell ref="M48:M52"/>
    <mergeCell ref="H32:M32"/>
    <mergeCell ref="N32:Q32"/>
    <mergeCell ref="R32:U32"/>
    <mergeCell ref="V32:V33"/>
    <mergeCell ref="W32:W33"/>
    <mergeCell ref="X32:X33"/>
    <mergeCell ref="A78:A81"/>
    <mergeCell ref="B78:B81"/>
    <mergeCell ref="C78:C81"/>
    <mergeCell ref="D78:D81"/>
    <mergeCell ref="A83:X83"/>
    <mergeCell ref="A84:X84"/>
    <mergeCell ref="A54:X54"/>
    <mergeCell ref="A55:Y55"/>
    <mergeCell ref="A74:A76"/>
    <mergeCell ref="B74:B76"/>
    <mergeCell ref="C74:C76"/>
    <mergeCell ref="D74:D76"/>
    <mergeCell ref="N86:Q86"/>
    <mergeCell ref="R86:U86"/>
    <mergeCell ref="V86:V87"/>
    <mergeCell ref="W86:W87"/>
    <mergeCell ref="X86:X87"/>
    <mergeCell ref="Y86:Y87"/>
    <mergeCell ref="A85:G85"/>
    <mergeCell ref="H85:S85"/>
    <mergeCell ref="V85:Y85"/>
    <mergeCell ref="A86:A87"/>
    <mergeCell ref="B86:B87"/>
    <mergeCell ref="C86:C87"/>
    <mergeCell ref="D86:D87"/>
    <mergeCell ref="E86:E87"/>
    <mergeCell ref="G86:G87"/>
    <mergeCell ref="H86:M86"/>
    <mergeCell ref="A88:Y88"/>
    <mergeCell ref="A91:A95"/>
    <mergeCell ref="B91:B95"/>
    <mergeCell ref="C91:C95"/>
    <mergeCell ref="D91:D95"/>
    <mergeCell ref="E91:E95"/>
    <mergeCell ref="F91:F95"/>
    <mergeCell ref="G91:G95"/>
    <mergeCell ref="H91:H95"/>
    <mergeCell ref="I91:I95"/>
    <mergeCell ref="V91:V95"/>
    <mergeCell ref="W91:W95"/>
    <mergeCell ref="X91:X95"/>
    <mergeCell ref="Y91:Y95"/>
    <mergeCell ref="S91:S95"/>
    <mergeCell ref="T91:T95"/>
    <mergeCell ref="U91:U95"/>
    <mergeCell ref="A109:A113"/>
    <mergeCell ref="B109:B113"/>
    <mergeCell ref="C109:C113"/>
    <mergeCell ref="D109:D113"/>
    <mergeCell ref="L109:L113"/>
    <mergeCell ref="M109:M113"/>
    <mergeCell ref="P91:P95"/>
    <mergeCell ref="Q91:Q95"/>
    <mergeCell ref="R91:R95"/>
    <mergeCell ref="J91:J95"/>
    <mergeCell ref="K91:K95"/>
    <mergeCell ref="L91:L95"/>
    <mergeCell ref="M91:M95"/>
    <mergeCell ref="N91:N95"/>
    <mergeCell ref="O91:O95"/>
    <mergeCell ref="D100:D103"/>
    <mergeCell ref="A115:X115"/>
    <mergeCell ref="A116:G116"/>
    <mergeCell ref="H116:S116"/>
    <mergeCell ref="V116:Y116"/>
    <mergeCell ref="A117:A118"/>
    <mergeCell ref="B117:B118"/>
    <mergeCell ref="C117:C118"/>
    <mergeCell ref="D117:D118"/>
    <mergeCell ref="E117:E118"/>
    <mergeCell ref="G117:G118"/>
    <mergeCell ref="Y117:Y118"/>
    <mergeCell ref="A119:Y119"/>
    <mergeCell ref="A131:X131"/>
    <mergeCell ref="A132:X133"/>
    <mergeCell ref="Y132:Y133"/>
    <mergeCell ref="H117:M117"/>
    <mergeCell ref="N117:Q117"/>
    <mergeCell ref="R117:U117"/>
    <mergeCell ref="V117:V118"/>
    <mergeCell ref="W117:W118"/>
    <mergeCell ref="X117:X118"/>
  </mergeCells>
  <conditionalFormatting sqref="G24:G29 G120:G121">
    <cfRule type="cellIs" dxfId="6" priority="10" operator="equal">
      <formula>0</formula>
    </cfRule>
  </conditionalFormatting>
  <conditionalFormatting sqref="G35:G46 G48:G53">
    <cfRule type="cellIs" dxfId="5" priority="3" operator="equal">
      <formula>0</formula>
    </cfRule>
  </conditionalFormatting>
  <conditionalFormatting sqref="G56:G77">
    <cfRule type="cellIs" dxfId="4" priority="7" operator="equal">
      <formula>0</formula>
    </cfRule>
  </conditionalFormatting>
  <conditionalFormatting sqref="G82:G84">
    <cfRule type="cellIs" dxfId="3" priority="8" operator="equal">
      <formula>0</formula>
    </cfRule>
  </conditionalFormatting>
  <conditionalFormatting sqref="G89:G90">
    <cfRule type="cellIs" dxfId="2" priority="6" operator="equal">
      <formula>0</formula>
    </cfRule>
  </conditionalFormatting>
  <conditionalFormatting sqref="G106:G107">
    <cfRule type="cellIs" dxfId="1" priority="1" operator="equal">
      <formula>0</formula>
    </cfRule>
  </conditionalFormatting>
  <conditionalFormatting sqref="G109:G114">
    <cfRule type="cellIs" dxfId="0" priority="4" operator="equal">
      <formula>0</formula>
    </cfRule>
  </conditionalFormatting>
  <hyperlinks>
    <hyperlink ref="M38" r:id="rId1" xr:uid="{00000000-0004-0000-0100-000000000000}"/>
    <hyperlink ref="M36" r:id="rId2" xr:uid="{00000000-0004-0000-0100-000001000000}"/>
    <hyperlink ref="M35" r:id="rId3" xr:uid="{00000000-0004-0000-0100-000002000000}"/>
    <hyperlink ref="M37" r:id="rId4" xr:uid="{00000000-0004-0000-0100-000003000000}"/>
    <hyperlink ref="M123" r:id="rId5" xr:uid="{00000000-0004-0000-0100-000004000000}"/>
    <hyperlink ref="M125" r:id="rId6" xr:uid="{00000000-0004-0000-0100-000005000000}"/>
    <hyperlink ref="M128" r:id="rId7" xr:uid="{00000000-0004-0000-0100-000006000000}"/>
    <hyperlink ref="M130" r:id="rId8" xr:uid="{00000000-0004-0000-0100-000007000000}"/>
    <hyperlink ref="M8" r:id="rId9" xr:uid="{00000000-0004-0000-0100-000008000000}"/>
    <hyperlink ref="M9" r:id="rId10" xr:uid="{00000000-0004-0000-0100-000009000000}"/>
    <hyperlink ref="M11" r:id="rId11" xr:uid="{00000000-0004-0000-0100-00000A000000}"/>
    <hyperlink ref="M96" r:id="rId12" xr:uid="{00000000-0004-0000-0100-00000B000000}"/>
    <hyperlink ref="M39" r:id="rId13" xr:uid="{00000000-0004-0000-0100-00000C000000}"/>
    <hyperlink ref="M56" r:id="rId14" xr:uid="{00000000-0004-0000-0100-00000D000000}"/>
    <hyperlink ref="M45" r:id="rId15" xr:uid="{00000000-0004-0000-0100-00000E000000}"/>
    <hyperlink ref="M60" r:id="rId16" xr:uid="{00000000-0004-0000-0100-00000F000000}"/>
    <hyperlink ref="M61" r:id="rId17" xr:uid="{00000000-0004-0000-0100-000010000000}"/>
    <hyperlink ref="M62" r:id="rId18" xr:uid="{00000000-0004-0000-0100-000011000000}"/>
    <hyperlink ref="M73" r:id="rId19" xr:uid="{00000000-0004-0000-0100-000012000000}"/>
    <hyperlink ref="M77" r:id="rId20" xr:uid="{00000000-0004-0000-0100-000013000000}"/>
    <hyperlink ref="M13" r:id="rId21" xr:uid="{00000000-0004-0000-0100-000014000000}"/>
    <hyperlink ref="M105" r:id="rId22" xr:uid="{00000000-0004-0000-0100-000015000000}"/>
    <hyperlink ref="M10" r:id="rId23" xr:uid="{00000000-0004-0000-0100-000016000000}"/>
    <hyperlink ref="M90" r:id="rId24" xr:uid="{00000000-0004-0000-0100-000017000000}"/>
    <hyperlink ref="M89" r:id="rId25" xr:uid="{00000000-0004-0000-0100-000018000000}"/>
    <hyperlink ref="M66" r:id="rId26" xr:uid="{00000000-0004-0000-0100-000019000000}"/>
    <hyperlink ref="M69" r:id="rId27" xr:uid="{00000000-0004-0000-0100-00001A000000}"/>
    <hyperlink ref="M41" r:id="rId28" xr:uid="{00000000-0004-0000-0100-00001B000000}"/>
    <hyperlink ref="M57" r:id="rId29" xr:uid="{00000000-0004-0000-0100-00001C000000}"/>
    <hyperlink ref="M58" r:id="rId30" xr:uid="{00000000-0004-0000-0100-00001D000000}"/>
    <hyperlink ref="M42" r:id="rId31" xr:uid="{00000000-0004-0000-0100-00001E000000}"/>
    <hyperlink ref="M121" r:id="rId32" xr:uid="{00000000-0004-0000-0100-00001F000000}"/>
    <hyperlink ref="M120" r:id="rId33" xr:uid="{00000000-0004-0000-0100-000020000000}"/>
    <hyperlink ref="M29" r:id="rId34" xr:uid="{00000000-0004-0000-0100-000021000000}"/>
    <hyperlink ref="M53" r:id="rId35" xr:uid="{00000000-0004-0000-0100-000022000000}"/>
    <hyperlink ref="M114" r:id="rId36" xr:uid="{00000000-0004-0000-0100-000023000000}"/>
    <hyperlink ref="M44" r:id="rId37" xr:uid="{00000000-0004-0000-0100-000024000000}"/>
    <hyperlink ref="M46" r:id="rId38" xr:uid="{00000000-0004-0000-0100-000025000000}"/>
    <hyperlink ref="M63" r:id="rId39" xr:uid="{00000000-0004-0000-0100-000026000000}"/>
    <hyperlink ref="M64" r:id="rId40" xr:uid="{00000000-0004-0000-0100-000027000000}"/>
    <hyperlink ref="M12" r:id="rId41" xr:uid="{00000000-0004-0000-0100-000028000000}"/>
    <hyperlink ref="Q12" r:id="rId42" xr:uid="{00000000-0004-0000-0100-000029000000}"/>
    <hyperlink ref="U12" r:id="rId43" display="https://www.colombiangeek.com/products/libreta-ecologica-teen-of0500?variant=53470181851349&amp;country=CO&amp;currency=COP&amp;utm_medium=product_sync&amp;utm_source=google&amp;utm_content=sag_organic&amp;utm_campaign=sag_organic&amp;srsltid=AfmBOopJjS2VPmdyZi6ieDtHcQpVw-TZ96oABTgS1OYyA0jJazmDsG58C6Y" xr:uid="{00000000-0004-0000-0100-00002A000000}"/>
    <hyperlink ref="M14" r:id="rId44" xr:uid="{00000000-0004-0000-0100-00002B000000}"/>
    <hyperlink ref="U21" r:id="rId45" xr:uid="{00000000-0004-0000-0100-00002C000000}"/>
    <hyperlink ref="M98" r:id="rId46" xr:uid="{00000000-0004-0000-0100-00002D000000}"/>
    <hyperlink ref="Q98" r:id="rId47" xr:uid="{00000000-0004-0000-0100-00002E000000}"/>
    <hyperlink ref="U98" r:id="rId48" display="https://www.colombiangeek.com/products/libreta-ecologica-teen-of0500?variant=53470181851349&amp;country=CO&amp;currency=COP&amp;utm_medium=product_sync&amp;utm_source=google&amp;utm_content=sag_organic&amp;utm_campaign=sag_organic&amp;srsltid=AfmBOopJjS2VPmdyZi6ieDtHcQpVw-TZ96oABTgS1OYyA0jJazmDsG58C6Y" xr:uid="{00000000-0004-0000-0100-00002F000000}"/>
    <hyperlink ref="M78" r:id="rId49" xr:uid="{00000000-0004-0000-0100-000030000000}"/>
    <hyperlink ref="M79" r:id="rId50" xr:uid="{00000000-0004-0000-0100-000031000000}"/>
    <hyperlink ref="M80" r:id="rId51" xr:uid="{00000000-0004-0000-0100-000032000000}"/>
    <hyperlink ref="M81" r:id="rId52" xr:uid="{00000000-0004-0000-0100-000033000000}"/>
    <hyperlink ref="M23" r:id="rId53" xr:uid="{00000000-0004-0000-0100-000034000000}"/>
    <hyperlink ref="Q15" r:id="rId54" xr:uid="{00000000-0004-0000-0100-000035000000}"/>
    <hyperlink ref="Q20" r:id="rId55" display="https://www.bioambientar.com/producto/regalos-corporativos-sostenibles-kit-de-siembra-mi-primer-arbol/?utm_source=Google%20Shopping&amp;utm_campaign=Productos%20BioAmbientar&amp;utm_medium=cpc&amp;utm_term=2701&amp;srsltid=AfmBOopZQu5vT7NUpVEsTpP8xGxaTuOZu3X8UJAvNnxG0BIw1proNeHJui4" xr:uid="{00000000-0004-0000-0100-000036000000}"/>
    <hyperlink ref="M18" r:id="rId56" xr:uid="{00000000-0004-0000-0100-000037000000}"/>
    <hyperlink ref="M91" r:id="rId57" xr:uid="{00000000-0004-0000-0100-000038000000}"/>
    <hyperlink ref="Q91" r:id="rId58" xr:uid="{00000000-0004-0000-0100-000039000000}"/>
    <hyperlink ref="M126" r:id="rId59" xr:uid="{00000000-0004-0000-0100-00003A000000}"/>
    <hyperlink ref="M122" r:id="rId60" xr:uid="{00000000-0004-0000-0100-00003B000000}"/>
    <hyperlink ref="M127" r:id="rId61" xr:uid="{00000000-0004-0000-0100-00003C000000}"/>
    <hyperlink ref="M124" r:id="rId62" xr:uid="{00000000-0004-0000-0100-00003D000000}"/>
    <hyperlink ref="M129" r:id="rId63" xr:uid="{00000000-0004-0000-0100-00003E000000}"/>
    <hyperlink ref="M97" r:id="rId64" xr:uid="{00000000-0004-0000-0100-00003F000000}"/>
    <hyperlink ref="Q99" r:id="rId65" xr:uid="{00000000-0004-0000-0100-000040000000}"/>
    <hyperlink ref="M102" r:id="rId66" xr:uid="{00000000-0004-0000-0100-000041000000}"/>
    <hyperlink ref="M107" r:id="rId67" xr:uid="{00000000-0004-0000-0100-000042000000}"/>
    <hyperlink ref="M47" r:id="rId68" xr:uid="{00000000-0004-0000-0100-000043000000}"/>
    <hyperlink ref="U108" r:id="rId69" xr:uid="{00000000-0004-0000-0100-000044000000}"/>
  </hyperlinks>
  <pageMargins left="0.27559055118110237" right="0.27559055118110237" top="0.94" bottom="0.31496062992125984" header="0.23622047244094491" footer="0.31496062992125984"/>
  <pageSetup paperSize="5" scale="22" fitToHeight="0" orientation="landscape" horizontalDpi="300" verticalDpi="300" r:id="rId70"/>
  <headerFooter>
    <oddHeader>&amp;C&amp;G</oddHeader>
    <oddFooter>&amp;C&amp;"Garamond,Negrita"&amp;10Carrera 99 # 19-43 - Conmutador: 2670114 – Información Línea 195
Bogotá D.C. – Colombia       Página Web: www.fontibon.gov.co</oddFooter>
  </headerFooter>
  <drawing r:id="rId71"/>
  <legacyDrawingHF r:id="rId7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
  <sheetViews>
    <sheetView tabSelected="1" topLeftCell="C1" workbookViewId="0">
      <selection activeCell="D7" sqref="D7"/>
    </sheetView>
  </sheetViews>
  <sheetFormatPr baseColWidth="10" defaultColWidth="11.42578125" defaultRowHeight="15" x14ac:dyDescent="0.25"/>
  <cols>
    <col min="2" max="2" width="26.42578125" customWidth="1"/>
    <col min="3" max="3" width="52.42578125" customWidth="1"/>
    <col min="4" max="4" width="33.140625" customWidth="1"/>
  </cols>
  <sheetData>
    <row r="1" spans="1:4" ht="30" x14ac:dyDescent="0.25">
      <c r="A1" s="103" t="s">
        <v>442</v>
      </c>
      <c r="B1" s="103" t="s">
        <v>443</v>
      </c>
      <c r="C1" s="103" t="s">
        <v>444</v>
      </c>
      <c r="D1" s="103" t="s">
        <v>463</v>
      </c>
    </row>
    <row r="2" spans="1:4" ht="30" x14ac:dyDescent="0.25">
      <c r="A2" s="236">
        <v>2568</v>
      </c>
      <c r="B2" s="237" t="s">
        <v>448</v>
      </c>
      <c r="C2" s="104" t="s">
        <v>449</v>
      </c>
      <c r="D2" s="110">
        <v>29992739</v>
      </c>
    </row>
    <row r="3" spans="1:4" x14ac:dyDescent="0.25">
      <c r="A3" s="236"/>
      <c r="B3" s="237"/>
      <c r="C3" s="104" t="s">
        <v>450</v>
      </c>
      <c r="D3" s="110">
        <f>70445683+13336885</f>
        <v>83782568</v>
      </c>
    </row>
    <row r="4" spans="1:4" x14ac:dyDescent="0.25">
      <c r="A4" s="236"/>
      <c r="B4" s="237"/>
      <c r="C4" s="104" t="s">
        <v>451</v>
      </c>
      <c r="D4" s="111">
        <v>51938855</v>
      </c>
    </row>
    <row r="5" spans="1:4" ht="30" x14ac:dyDescent="0.25">
      <c r="A5" s="236"/>
      <c r="B5" s="237"/>
      <c r="C5" s="104" t="s">
        <v>452</v>
      </c>
      <c r="D5" s="110">
        <f>88389936</f>
        <v>88389936</v>
      </c>
    </row>
    <row r="6" spans="1:4" x14ac:dyDescent="0.25">
      <c r="A6" s="244" t="s">
        <v>464</v>
      </c>
      <c r="B6" s="244"/>
      <c r="C6" s="245"/>
      <c r="D6" s="131">
        <f>SUM(D2:D5)</f>
        <v>254104098</v>
      </c>
    </row>
    <row r="7" spans="1:4" ht="30" x14ac:dyDescent="0.25">
      <c r="A7" s="105" t="s">
        <v>442</v>
      </c>
      <c r="B7" s="105" t="s">
        <v>443</v>
      </c>
      <c r="C7" s="105" t="s">
        <v>444</v>
      </c>
      <c r="D7" s="105" t="s">
        <v>466</v>
      </c>
    </row>
    <row r="8" spans="1:4" ht="30" x14ac:dyDescent="0.25">
      <c r="A8" s="238">
        <v>2472</v>
      </c>
      <c r="B8" s="240" t="s">
        <v>457</v>
      </c>
      <c r="C8" s="106" t="s">
        <v>458</v>
      </c>
      <c r="D8" s="111">
        <v>40424915</v>
      </c>
    </row>
    <row r="9" spans="1:4" x14ac:dyDescent="0.25">
      <c r="A9" s="239"/>
      <c r="B9" s="241"/>
      <c r="C9" s="106" t="s">
        <v>459</v>
      </c>
      <c r="D9" s="123">
        <v>85138000</v>
      </c>
    </row>
    <row r="10" spans="1:4" x14ac:dyDescent="0.25">
      <c r="A10" s="244" t="s">
        <v>465</v>
      </c>
      <c r="B10" s="244"/>
      <c r="C10" s="245"/>
      <c r="D10" s="131">
        <f>SUM(D8:D9)</f>
        <v>125562915</v>
      </c>
    </row>
    <row r="11" spans="1:4" x14ac:dyDescent="0.25">
      <c r="A11" s="242" t="s">
        <v>460</v>
      </c>
      <c r="B11" s="243"/>
      <c r="C11" s="243"/>
      <c r="D11" s="131">
        <f>254104098+125562915</f>
        <v>379667013</v>
      </c>
    </row>
    <row r="14" spans="1:4" x14ac:dyDescent="0.25">
      <c r="D14" s="140"/>
    </row>
    <row r="18" spans="4:4" x14ac:dyDescent="0.25">
      <c r="D18" t="s">
        <v>462</v>
      </c>
    </row>
  </sheetData>
  <mergeCells count="7">
    <mergeCell ref="A2:A5"/>
    <mergeCell ref="B2:B5"/>
    <mergeCell ref="A8:A9"/>
    <mergeCell ref="B8:B9"/>
    <mergeCell ref="A11:C11"/>
    <mergeCell ref="A6:C6"/>
    <mergeCell ref="A10:C1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3"/>
  <sheetViews>
    <sheetView topLeftCell="A2" workbookViewId="0">
      <selection activeCell="G16" sqref="G16"/>
    </sheetView>
  </sheetViews>
  <sheetFormatPr baseColWidth="10" defaultColWidth="11.42578125" defaultRowHeight="15" x14ac:dyDescent="0.25"/>
  <cols>
    <col min="2" max="2" width="26.42578125" customWidth="1"/>
    <col min="3" max="3" width="52.42578125" customWidth="1"/>
    <col min="4" max="4" width="33.140625" customWidth="1"/>
    <col min="5" max="5" width="16.85546875" customWidth="1"/>
    <col min="6" max="6" width="18.28515625" customWidth="1"/>
    <col min="7" max="7" width="19.140625" customWidth="1"/>
    <col min="8" max="8" width="14" customWidth="1"/>
    <col min="9" max="9" width="14" bestFit="1" customWidth="1"/>
  </cols>
  <sheetData>
    <row r="1" spans="1:9" ht="30" x14ac:dyDescent="0.25">
      <c r="A1" s="103" t="s">
        <v>442</v>
      </c>
      <c r="B1" s="103" t="s">
        <v>443</v>
      </c>
      <c r="C1" s="103" t="s">
        <v>444</v>
      </c>
      <c r="D1" s="103" t="s">
        <v>445</v>
      </c>
      <c r="E1" s="113" t="s">
        <v>446</v>
      </c>
      <c r="F1" s="113" t="s">
        <v>447</v>
      </c>
    </row>
    <row r="2" spans="1:9" ht="30" x14ac:dyDescent="0.25">
      <c r="A2" s="236">
        <v>2568</v>
      </c>
      <c r="B2" s="237" t="s">
        <v>448</v>
      </c>
      <c r="C2" s="104" t="s">
        <v>449</v>
      </c>
      <c r="D2" s="110">
        <f>'EM AMBIENTE'!Y30</f>
        <v>29992738.790000003</v>
      </c>
      <c r="E2" s="110">
        <v>24418737</v>
      </c>
      <c r="F2" s="110">
        <f>D2-E2</f>
        <v>5574001.7900000028</v>
      </c>
    </row>
    <row r="3" spans="1:9" x14ac:dyDescent="0.25">
      <c r="A3" s="236"/>
      <c r="B3" s="237"/>
      <c r="C3" s="104" t="s">
        <v>450</v>
      </c>
      <c r="D3" s="110">
        <f>'EM AMBIENTE'!Y84</f>
        <v>83782568.019000009</v>
      </c>
      <c r="E3" s="110">
        <v>70461106</v>
      </c>
      <c r="F3" s="129">
        <f>D3-E3</f>
        <v>13321462.019000009</v>
      </c>
    </row>
    <row r="4" spans="1:9" x14ac:dyDescent="0.25">
      <c r="A4" s="236"/>
      <c r="B4" s="237"/>
      <c r="C4" s="104" t="s">
        <v>451</v>
      </c>
      <c r="D4" s="111">
        <f>'EM AMBIENTE'!Y131</f>
        <v>51938855</v>
      </c>
      <c r="E4" s="110">
        <v>43000000</v>
      </c>
      <c r="F4" s="129">
        <f>D4-E4</f>
        <v>8938855</v>
      </c>
    </row>
    <row r="5" spans="1:9" ht="30" x14ac:dyDescent="0.25">
      <c r="A5" s="236"/>
      <c r="B5" s="237"/>
      <c r="C5" s="104" t="s">
        <v>452</v>
      </c>
      <c r="D5" s="110">
        <f>'EM AMBIENTE'!Y115</f>
        <v>88389935.600000009</v>
      </c>
      <c r="E5" s="110">
        <v>24092637</v>
      </c>
      <c r="F5" s="110">
        <f>D5-E5</f>
        <v>64297298.600000009</v>
      </c>
      <c r="I5" t="s">
        <v>453</v>
      </c>
    </row>
    <row r="6" spans="1:9" x14ac:dyDescent="0.25">
      <c r="D6" s="125">
        <f>SUM(D2:D5)</f>
        <v>254104097.40900004</v>
      </c>
      <c r="E6" s="122">
        <f ca="1">SUM(E2:E6)</f>
        <v>161972480</v>
      </c>
      <c r="F6" s="117">
        <v>89482304</v>
      </c>
      <c r="G6" t="s">
        <v>454</v>
      </c>
      <c r="H6" s="119">
        <v>164679000</v>
      </c>
      <c r="I6" s="120">
        <f>H6+F6</f>
        <v>254161304</v>
      </c>
    </row>
    <row r="7" spans="1:9" x14ac:dyDescent="0.25">
      <c r="D7" t="s">
        <v>455</v>
      </c>
    </row>
    <row r="9" spans="1:9" ht="30" x14ac:dyDescent="0.25">
      <c r="A9" s="105" t="s">
        <v>442</v>
      </c>
      <c r="B9" s="105" t="s">
        <v>443</v>
      </c>
      <c r="C9" s="105" t="s">
        <v>444</v>
      </c>
      <c r="D9" s="105" t="s">
        <v>456</v>
      </c>
      <c r="E9" s="113" t="s">
        <v>446</v>
      </c>
      <c r="F9" s="112"/>
      <c r="I9" s="121">
        <f>I6-D6</f>
        <v>57206.590999960899</v>
      </c>
    </row>
    <row r="10" spans="1:9" ht="30" x14ac:dyDescent="0.25">
      <c r="A10" s="238">
        <v>2472</v>
      </c>
      <c r="B10" s="240" t="s">
        <v>457</v>
      </c>
      <c r="C10" s="106" t="s">
        <v>458</v>
      </c>
      <c r="D10" s="123">
        <f>'EM RIESGOS'!Y32</f>
        <v>40424914.960000008</v>
      </c>
      <c r="E10" s="107">
        <v>40427040</v>
      </c>
      <c r="F10" s="117"/>
      <c r="G10" s="121">
        <f>D10-E10</f>
        <v>-2125.0399999916553</v>
      </c>
    </row>
    <row r="11" spans="1:9" x14ac:dyDescent="0.25">
      <c r="A11" s="239"/>
      <c r="B11" s="241"/>
      <c r="C11" s="106" t="s">
        <v>459</v>
      </c>
      <c r="D11" s="123">
        <f>'EM RIESGOS'!Y93</f>
        <v>85138000</v>
      </c>
      <c r="E11" s="107">
        <v>85138000</v>
      </c>
      <c r="F11" s="118"/>
    </row>
    <row r="12" spans="1:9" x14ac:dyDescent="0.25">
      <c r="A12" s="108"/>
      <c r="B12" s="108"/>
      <c r="C12" s="108"/>
      <c r="D12" s="126">
        <f>SUM(D10:D11)</f>
        <v>125562914.96000001</v>
      </c>
      <c r="E12" s="124">
        <f>SUM(E10:E11)</f>
        <v>125565040</v>
      </c>
      <c r="F12" s="118"/>
    </row>
    <row r="15" spans="1:9" x14ac:dyDescent="0.25">
      <c r="A15" s="242" t="s">
        <v>460</v>
      </c>
      <c r="B15" s="243"/>
      <c r="C15" s="243"/>
      <c r="D15" s="127">
        <f>D6+D12</f>
        <v>379667012.36900008</v>
      </c>
      <c r="E15" s="109">
        <f ca="1">E6+E12</f>
        <v>287537520</v>
      </c>
    </row>
    <row r="16" spans="1:9" x14ac:dyDescent="0.25">
      <c r="G16" s="118">
        <f>D17-D15</f>
        <v>59331.630999922752</v>
      </c>
    </row>
    <row r="17" spans="1:7" x14ac:dyDescent="0.25">
      <c r="A17" s="242" t="s">
        <v>461</v>
      </c>
      <c r="B17" s="243"/>
      <c r="C17" s="243"/>
      <c r="D17" s="114">
        <f>E12+I6</f>
        <v>379726344</v>
      </c>
      <c r="E17" s="114">
        <v>379726344</v>
      </c>
    </row>
    <row r="18" spans="1:7" x14ac:dyDescent="0.25">
      <c r="G18" s="121"/>
    </row>
    <row r="23" spans="1:7" x14ac:dyDescent="0.25">
      <c r="D23" t="s">
        <v>462</v>
      </c>
    </row>
  </sheetData>
  <mergeCells count="6">
    <mergeCell ref="A17:C17"/>
    <mergeCell ref="A2:A5"/>
    <mergeCell ref="B2:B5"/>
    <mergeCell ref="A10:A11"/>
    <mergeCell ref="B10:B11"/>
    <mergeCell ref="A15:C15"/>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DA44F7AE129E740BB85019D8FAF5FB7" ma:contentTypeVersion="16" ma:contentTypeDescription="Crear nuevo documento." ma:contentTypeScope="" ma:versionID="7657a20d6448c626e2dc55d58cede19c">
  <xsd:schema xmlns:xsd="http://www.w3.org/2001/XMLSchema" xmlns:xs="http://www.w3.org/2001/XMLSchema" xmlns:p="http://schemas.microsoft.com/office/2006/metadata/properties" xmlns:ns3="662a7d9e-1b7e-4501-9473-210d1690b053" xmlns:ns4="cc6e43cf-54b3-4053-8f4c-fc403b65ed4d" targetNamespace="http://schemas.microsoft.com/office/2006/metadata/properties" ma:root="true" ma:fieldsID="0f77580c76cdeff888b2f22c6b1ea64c" ns3:_="" ns4:_="">
    <xsd:import namespace="662a7d9e-1b7e-4501-9473-210d1690b053"/>
    <xsd:import namespace="cc6e43cf-54b3-4053-8f4c-fc403b65ed4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element ref="ns3:MediaServiceLocation" minOccurs="0"/>
                <xsd:element ref="ns3:_activity" minOccurs="0"/>
                <xsd:element ref="ns4:SharedWithUsers" minOccurs="0"/>
                <xsd:element ref="ns4:SharedWithDetails" minOccurs="0"/>
                <xsd:element ref="ns4:SharingHintHash"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2a7d9e-1b7e-4501-9473-210d1690b0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MediaServiceLocation" ma:index="16" nillable="true" ma:displayName="Location" ma:description="" ma:indexed="true" ma:internalName="MediaServiceLocation" ma:readOnly="true">
      <xsd:simpleType>
        <xsd:restriction base="dms:Text"/>
      </xsd:simpleType>
    </xsd:element>
    <xsd:element name="_activity" ma:index="17" nillable="true" ma:displayName="_activity" ma:hidden="true" ma:internalName="_activity">
      <xsd:simpleType>
        <xsd:restriction base="dms:Note"/>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c6e43cf-54b3-4053-8f4c-fc403b65ed4d"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SharingHintHash" ma:index="20"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662a7d9e-1b7e-4501-9473-210d1690b053" xsi:nil="true"/>
  </documentManagement>
</p:properties>
</file>

<file path=customXml/itemProps1.xml><?xml version="1.0" encoding="utf-8"?>
<ds:datastoreItem xmlns:ds="http://schemas.openxmlformats.org/officeDocument/2006/customXml" ds:itemID="{9424E38A-77C7-4BF0-9F57-3ABFCA1A8F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2a7d9e-1b7e-4501-9473-210d1690b053"/>
    <ds:schemaRef ds:uri="cc6e43cf-54b3-4053-8f4c-fc403b65ed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9B6CBD4-A9FE-4CB0-93E0-C765DEE58626}">
  <ds:schemaRefs>
    <ds:schemaRef ds:uri="http://schemas.microsoft.com/sharepoint/v3/contenttype/forms"/>
  </ds:schemaRefs>
</ds:datastoreItem>
</file>

<file path=customXml/itemProps3.xml><?xml version="1.0" encoding="utf-8"?>
<ds:datastoreItem xmlns:ds="http://schemas.openxmlformats.org/officeDocument/2006/customXml" ds:itemID="{C7BFE0FB-A99B-4522-9673-A98CC6C8D693}">
  <ds:schemaRefs>
    <ds:schemaRef ds:uri="http://purl.org/dc/elements/1.1/"/>
    <ds:schemaRef ds:uri="http://purl.org/dc/terms/"/>
    <ds:schemaRef ds:uri="http://purl.org/dc/dcmitype/"/>
    <ds:schemaRef ds:uri="http://www.w3.org/XML/1998/namespace"/>
    <ds:schemaRef ds:uri="662a7d9e-1b7e-4501-9473-210d1690b053"/>
    <ds:schemaRef ds:uri="http://schemas.microsoft.com/office/2006/documentManagement/types"/>
    <ds:schemaRef ds:uri="http://schemas.openxmlformats.org/package/2006/metadata/core-properties"/>
    <ds:schemaRef ds:uri="http://schemas.microsoft.com/office/2006/metadata/properties"/>
    <ds:schemaRef ds:uri="http://schemas.microsoft.com/office/infopath/2007/PartnerControls"/>
    <ds:schemaRef ds:uri="cc6e43cf-54b3-4053-8f4c-fc403b65ed4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EM RIESGOS</vt:lpstr>
      <vt:lpstr>EM AMBIENTE</vt:lpstr>
      <vt:lpstr>Consolidado Final</vt:lpstr>
      <vt:lpstr>AP (borrador)</vt:lpstr>
      <vt:lpstr>'EM AMBIENTE'!Títulos_a_imprimir</vt:lpstr>
      <vt:lpstr>'EM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Mayra Jimena Wilches Gonzalez</dc:creator>
  <cp:keywords/>
  <dc:description/>
  <cp:lastModifiedBy>Mayra Jimena Wilches Gonzalez</cp:lastModifiedBy>
  <cp:revision/>
  <dcterms:created xsi:type="dcterms:W3CDTF">2026-06-10T17:21:06Z</dcterms:created>
  <dcterms:modified xsi:type="dcterms:W3CDTF">2026-08-19T12:51:43Z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0x010100DDA44F7AE129E740BB85019D8FAF5FB7</vt:lpwstr>
  </property>
</Properties>
</file>