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0"/>
  <workbookPr defaultThemeVersion="124226"/>
  <mc:AlternateContent xmlns:mc="http://schemas.openxmlformats.org/markup-compatibility/2006">
    <mc:Choice Requires="x15">
      <x15ac:absPath xmlns:x15ac="http://schemas.microsoft.com/office/spreadsheetml/2010/11/ac" url="/Users/juandavid/Documents/FDLAN/AMBIENTE/AMBIENTE 060826/"/>
    </mc:Choice>
  </mc:AlternateContent>
  <xr:revisionPtr revIDLastSave="0" documentId="8_{5EA5EBF7-8224-B743-A760-96277F549174}" xr6:coauthVersionLast="47" xr6:coauthVersionMax="47" xr10:uidLastSave="{00000000-0000-0000-0000-000000000000}"/>
  <bookViews>
    <workbookView xWindow="0" yWindow="660" windowWidth="29400" windowHeight="15760" activeTab="2" xr2:uid="{00000000-000D-0000-FFFF-FFFF00000000}"/>
  </bookViews>
  <sheets>
    <sheet name="N8130" sheetId="14" r:id="rId1"/>
    <sheet name="A0161" sheetId="9" r:id="rId2"/>
    <sheet name="ESTADISTICAS" sheetId="6" r:id="rId3"/>
    <sheet name="ANALISIS P." sheetId="21" state="hidden" r:id="rId4"/>
    <sheet name="RESULTADO" sheetId="7" r:id="rId5"/>
  </sheets>
  <definedNames>
    <definedName name="_xlnm._FilterDatabase" localSheetId="1" hidden="1">'A0161'!$A$6:$M$35</definedName>
    <definedName name="_xlnm._FilterDatabase" localSheetId="0" hidden="1">'N8130'!$A$4:$N$388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9" i="9" l="1"/>
  <c r="G29" i="9"/>
  <c r="H29" i="9"/>
  <c r="I29" i="9"/>
  <c r="J29" i="9"/>
  <c r="K29" i="9"/>
  <c r="L29" i="9"/>
  <c r="E29" i="9"/>
  <c r="F16" i="9"/>
  <c r="G16" i="9"/>
  <c r="H16" i="9"/>
  <c r="I16" i="9"/>
  <c r="J16" i="9"/>
  <c r="K16" i="9"/>
  <c r="L16" i="9"/>
  <c r="E16" i="9"/>
  <c r="F189" i="14"/>
  <c r="G189" i="14"/>
  <c r="H189" i="14"/>
  <c r="I189" i="14"/>
  <c r="J189" i="14"/>
  <c r="K189" i="14"/>
  <c r="L189" i="14"/>
  <c r="E189" i="14"/>
  <c r="M7" i="14"/>
  <c r="M8" i="14"/>
  <c r="M9" i="14"/>
  <c r="M10" i="14"/>
  <c r="M11" i="14"/>
  <c r="M12" i="14"/>
  <c r="M13" i="14"/>
  <c r="M14" i="14"/>
  <c r="M15" i="14"/>
  <c r="M16" i="14"/>
  <c r="M17" i="14"/>
  <c r="M18" i="14"/>
  <c r="M19" i="14"/>
  <c r="M20" i="14"/>
  <c r="M21" i="14"/>
  <c r="M22" i="14"/>
  <c r="M23" i="14"/>
  <c r="M24" i="14"/>
  <c r="M25" i="14"/>
  <c r="M26" i="14"/>
  <c r="M27" i="14"/>
  <c r="M28" i="14"/>
  <c r="M29" i="14"/>
  <c r="M30" i="14"/>
  <c r="M31" i="14"/>
  <c r="M32" i="14"/>
  <c r="M33" i="14"/>
  <c r="M34" i="14"/>
  <c r="M35" i="14"/>
  <c r="M36" i="14"/>
  <c r="M37" i="14"/>
  <c r="M38" i="14"/>
  <c r="M39" i="14"/>
  <c r="M40" i="14"/>
  <c r="M41" i="14"/>
  <c r="M42" i="14"/>
  <c r="M43" i="14"/>
  <c r="M44" i="14"/>
  <c r="M45" i="14"/>
  <c r="M46" i="14"/>
  <c r="M47" i="14"/>
  <c r="M48" i="14"/>
  <c r="M49" i="14"/>
  <c r="M50" i="14"/>
  <c r="M51" i="14"/>
  <c r="M52" i="14"/>
  <c r="M53" i="14"/>
  <c r="M54" i="14"/>
  <c r="M55" i="14"/>
  <c r="M56" i="14"/>
  <c r="M57" i="14"/>
  <c r="M58" i="14"/>
  <c r="M59" i="14"/>
  <c r="M60" i="14"/>
  <c r="M61" i="14"/>
  <c r="M62" i="14"/>
  <c r="M63" i="14"/>
  <c r="M64" i="14"/>
  <c r="M65" i="14"/>
  <c r="M66" i="14"/>
  <c r="M67" i="14"/>
  <c r="M68" i="14"/>
  <c r="M69" i="14"/>
  <c r="M70" i="14"/>
  <c r="M71" i="14"/>
  <c r="M72" i="14"/>
  <c r="M73" i="14"/>
  <c r="M74" i="14"/>
  <c r="M75" i="14"/>
  <c r="M76" i="14"/>
  <c r="M77" i="14"/>
  <c r="M78" i="14"/>
  <c r="M79" i="14"/>
  <c r="M80" i="14"/>
  <c r="M81" i="14"/>
  <c r="M82" i="14"/>
  <c r="M83" i="14"/>
  <c r="M84" i="14"/>
  <c r="M85" i="14"/>
  <c r="M86" i="14"/>
  <c r="M87" i="14"/>
  <c r="M88" i="14"/>
  <c r="M89" i="14"/>
  <c r="M90" i="14"/>
  <c r="M91" i="14"/>
  <c r="M92" i="14"/>
  <c r="M93" i="14"/>
  <c r="M94" i="14"/>
  <c r="M95" i="14"/>
  <c r="M96" i="14"/>
  <c r="M97" i="14"/>
  <c r="M98" i="14"/>
  <c r="M99" i="14"/>
  <c r="M100" i="14"/>
  <c r="M101" i="14"/>
  <c r="M102" i="14"/>
  <c r="M103" i="14"/>
  <c r="M104" i="14"/>
  <c r="M105" i="14"/>
  <c r="M106" i="14"/>
  <c r="M107" i="14"/>
  <c r="M108" i="14"/>
  <c r="M109" i="14"/>
  <c r="M110" i="14"/>
  <c r="M111" i="14"/>
  <c r="M112" i="14"/>
  <c r="M113" i="14"/>
  <c r="M114" i="14"/>
  <c r="M115" i="14"/>
  <c r="M116" i="14"/>
  <c r="M117" i="14"/>
  <c r="M118" i="14"/>
  <c r="M119" i="14"/>
  <c r="M120" i="14"/>
  <c r="M121" i="14"/>
  <c r="M122" i="14"/>
  <c r="M123" i="14"/>
  <c r="M124" i="14"/>
  <c r="M125" i="14"/>
  <c r="M126" i="14"/>
  <c r="M127" i="14"/>
  <c r="M128" i="14"/>
  <c r="M129" i="14"/>
  <c r="M130" i="14"/>
  <c r="M131" i="14"/>
  <c r="M132" i="14"/>
  <c r="M133" i="14"/>
  <c r="M134" i="14"/>
  <c r="M135" i="14"/>
  <c r="M136" i="14"/>
  <c r="M137" i="14"/>
  <c r="M138" i="14"/>
  <c r="M139" i="14"/>
  <c r="M140" i="14"/>
  <c r="M141" i="14"/>
  <c r="M142" i="14"/>
  <c r="M143" i="14"/>
  <c r="M144" i="14"/>
  <c r="M145" i="14"/>
  <c r="M146" i="14"/>
  <c r="M147" i="14"/>
  <c r="M148" i="14"/>
  <c r="M149" i="14"/>
  <c r="M150" i="14"/>
  <c r="M151" i="14"/>
  <c r="M152" i="14"/>
  <c r="M153" i="14"/>
  <c r="M154" i="14"/>
  <c r="M155" i="14"/>
  <c r="M156" i="14"/>
  <c r="M157" i="14"/>
  <c r="M158" i="14"/>
  <c r="M159" i="14"/>
  <c r="M160" i="14"/>
  <c r="M161" i="14"/>
  <c r="M162" i="14"/>
  <c r="M163" i="14"/>
  <c r="M164" i="14"/>
  <c r="M165" i="14"/>
  <c r="M166" i="14"/>
  <c r="M167" i="14"/>
  <c r="M168" i="14"/>
  <c r="M169" i="14"/>
  <c r="M170" i="14"/>
  <c r="M171" i="14"/>
  <c r="M172" i="14"/>
  <c r="M173" i="14"/>
  <c r="M174" i="14"/>
  <c r="M175" i="14"/>
  <c r="M176" i="14"/>
  <c r="M177" i="14"/>
  <c r="M178" i="14"/>
  <c r="M179" i="14"/>
  <c r="M180" i="14"/>
  <c r="M181" i="14"/>
  <c r="M182" i="14"/>
  <c r="M183" i="14"/>
  <c r="M184" i="14"/>
  <c r="M185" i="14"/>
  <c r="M186" i="14"/>
  <c r="M187" i="14"/>
  <c r="M188" i="14"/>
  <c r="M190" i="14"/>
  <c r="M191" i="14"/>
  <c r="M192" i="14"/>
  <c r="M193" i="14"/>
  <c r="M194" i="14"/>
  <c r="M195" i="14"/>
  <c r="M196" i="14"/>
  <c r="M197" i="14"/>
  <c r="M198" i="14"/>
  <c r="M199" i="14"/>
  <c r="M200" i="14"/>
  <c r="M201" i="14"/>
  <c r="M202" i="14"/>
  <c r="M203" i="14"/>
  <c r="M204" i="14"/>
  <c r="M205" i="14"/>
  <c r="M206" i="14"/>
  <c r="M207" i="14"/>
  <c r="M208" i="14"/>
  <c r="M209" i="14"/>
  <c r="M210" i="14"/>
  <c r="M211" i="14"/>
  <c r="M212" i="14"/>
  <c r="M213" i="14"/>
  <c r="M214" i="14"/>
  <c r="M215" i="14"/>
  <c r="M216" i="14"/>
  <c r="M217" i="14"/>
  <c r="M218" i="14"/>
  <c r="M219" i="14"/>
  <c r="M220" i="14"/>
  <c r="M221" i="14"/>
  <c r="M222" i="14"/>
  <c r="M223" i="14"/>
  <c r="M224" i="14"/>
  <c r="M225" i="14"/>
  <c r="M226" i="14"/>
  <c r="M227" i="14"/>
  <c r="M228" i="14"/>
  <c r="M229" i="14"/>
  <c r="M230" i="14"/>
  <c r="M231" i="14"/>
  <c r="M232" i="14"/>
  <c r="M233" i="14"/>
  <c r="M234" i="14"/>
  <c r="M235" i="14"/>
  <c r="M236" i="14"/>
  <c r="M237" i="14"/>
  <c r="M238" i="14"/>
  <c r="M239" i="14"/>
  <c r="M240" i="14"/>
  <c r="M241" i="14"/>
  <c r="M242" i="14"/>
  <c r="M243" i="14"/>
  <c r="M244" i="14"/>
  <c r="M245" i="14"/>
  <c r="M246" i="14"/>
  <c r="M247" i="14"/>
  <c r="M248" i="14"/>
  <c r="M249" i="14"/>
  <c r="M250" i="14"/>
  <c r="M251" i="14"/>
  <c r="M252" i="14"/>
  <c r="M253" i="14"/>
  <c r="M254" i="14"/>
  <c r="M255" i="14"/>
  <c r="M256" i="14"/>
  <c r="M257" i="14"/>
  <c r="M258" i="14"/>
  <c r="M259" i="14"/>
  <c r="M260" i="14"/>
  <c r="M261" i="14"/>
  <c r="M262" i="14"/>
  <c r="M263" i="14"/>
  <c r="M264" i="14"/>
  <c r="M265" i="14"/>
  <c r="M266" i="14"/>
  <c r="M267" i="14"/>
  <c r="M268" i="14"/>
  <c r="M269" i="14"/>
  <c r="M270" i="14"/>
  <c r="M271" i="14"/>
  <c r="M272" i="14"/>
  <c r="M273" i="14"/>
  <c r="M274" i="14"/>
  <c r="M275" i="14"/>
  <c r="M276" i="14"/>
  <c r="M277" i="14"/>
  <c r="M278" i="14"/>
  <c r="M279" i="14"/>
  <c r="M280" i="14"/>
  <c r="M281" i="14"/>
  <c r="M282" i="14"/>
  <c r="M283" i="14"/>
  <c r="M284" i="14"/>
  <c r="M285" i="14"/>
  <c r="M286" i="14"/>
  <c r="M287" i="14"/>
  <c r="M288" i="14"/>
  <c r="M289" i="14"/>
  <c r="M290" i="14"/>
  <c r="M291" i="14"/>
  <c r="M292" i="14"/>
  <c r="M293" i="14"/>
  <c r="M294" i="14"/>
  <c r="M295" i="14"/>
  <c r="M296" i="14"/>
  <c r="M297" i="14"/>
  <c r="M298" i="14"/>
  <c r="M299" i="14"/>
  <c r="M300" i="14"/>
  <c r="M301" i="14"/>
  <c r="M302" i="14"/>
  <c r="M303" i="14"/>
  <c r="M304" i="14"/>
  <c r="M305" i="14"/>
  <c r="M306" i="14"/>
  <c r="M307" i="14"/>
  <c r="M308" i="14"/>
  <c r="M309" i="14"/>
  <c r="M310" i="14"/>
  <c r="M311" i="14"/>
  <c r="M312" i="14"/>
  <c r="M313" i="14"/>
  <c r="M314" i="14"/>
  <c r="M315" i="14"/>
  <c r="M316" i="14"/>
  <c r="M317" i="14"/>
  <c r="M318" i="14"/>
  <c r="M319" i="14"/>
  <c r="M320" i="14"/>
  <c r="M321" i="14"/>
  <c r="M322" i="14"/>
  <c r="M323" i="14"/>
  <c r="M324" i="14"/>
  <c r="M325" i="14"/>
  <c r="M326" i="14"/>
  <c r="M327" i="14"/>
  <c r="M328" i="14"/>
  <c r="M329" i="14"/>
  <c r="M330" i="14"/>
  <c r="M331" i="14"/>
  <c r="M332" i="14"/>
  <c r="M333" i="14"/>
  <c r="M334" i="14"/>
  <c r="M335" i="14"/>
  <c r="M336" i="14"/>
  <c r="M337" i="14"/>
  <c r="M338" i="14"/>
  <c r="M339" i="14"/>
  <c r="M340" i="14"/>
  <c r="M341" i="14"/>
  <c r="M342" i="14"/>
  <c r="M343" i="14"/>
  <c r="M344" i="14"/>
  <c r="M345" i="14"/>
  <c r="M346" i="14"/>
  <c r="M347" i="14"/>
  <c r="M348" i="14"/>
  <c r="M349" i="14"/>
  <c r="M350" i="14"/>
  <c r="M351" i="14"/>
  <c r="M352" i="14"/>
  <c r="M353" i="14"/>
  <c r="M354" i="14"/>
  <c r="M355" i="14"/>
  <c r="M356" i="14"/>
  <c r="M357" i="14"/>
  <c r="M358" i="14"/>
  <c r="M359" i="14"/>
  <c r="M360" i="14"/>
  <c r="M361" i="14"/>
  <c r="M362" i="14"/>
  <c r="M363" i="14"/>
  <c r="M364" i="14"/>
  <c r="M365" i="14"/>
  <c r="M366" i="14"/>
  <c r="M367" i="14"/>
  <c r="M368" i="14"/>
  <c r="M369" i="14"/>
  <c r="M370" i="14"/>
  <c r="M371" i="14"/>
  <c r="M372" i="14"/>
  <c r="M373" i="14"/>
  <c r="M374" i="14"/>
  <c r="M375" i="14"/>
  <c r="M376" i="14"/>
  <c r="M379" i="14"/>
  <c r="M380" i="14"/>
  <c r="M381" i="14"/>
  <c r="M382" i="14"/>
  <c r="M383" i="14"/>
  <c r="M384" i="14"/>
  <c r="M385" i="14"/>
  <c r="M386" i="14"/>
  <c r="M6" i="14"/>
  <c r="M5" i="14"/>
  <c r="M388" i="14"/>
  <c r="M387" i="14"/>
  <c r="L377" i="14"/>
  <c r="F377" i="14"/>
  <c r="G377" i="14"/>
  <c r="H377" i="14"/>
  <c r="I377" i="14"/>
  <c r="J377" i="14"/>
  <c r="K377" i="14"/>
  <c r="E377" i="14"/>
  <c r="M17" i="9"/>
  <c r="M18" i="9"/>
  <c r="M19" i="9"/>
  <c r="M28" i="9"/>
  <c r="M31" i="9"/>
  <c r="M32" i="9"/>
  <c r="M33" i="9"/>
  <c r="M34" i="9"/>
  <c r="M35" i="9"/>
  <c r="G33" i="9" l="1"/>
  <c r="M189" i="14"/>
  <c r="M377" i="14"/>
  <c r="M16" i="9"/>
  <c r="M29" i="9" l="1"/>
  <c r="G34" i="9"/>
  <c r="A1" i="14"/>
  <c r="H30" i="9" l="1"/>
  <c r="L30" i="9"/>
  <c r="E30" i="9"/>
  <c r="I30" i="9"/>
  <c r="F30" i="9"/>
  <c r="G30" i="9"/>
  <c r="K30" i="9"/>
  <c r="J30" i="9"/>
  <c r="A1" i="9"/>
  <c r="A5" i="9"/>
  <c r="A2" i="9" s="1"/>
  <c r="A2" i="14"/>
  <c r="M30" i="9" l="1"/>
  <c r="G39" i="9"/>
  <c r="L1" i="9" s="1"/>
  <c r="G38" i="9"/>
  <c r="M1" i="9"/>
  <c r="G10" i="21"/>
  <c r="G9" i="21"/>
  <c r="G12" i="21" s="1"/>
  <c r="G11" i="21" l="1"/>
  <c r="L378" i="14" l="1"/>
  <c r="E378" i="14"/>
  <c r="G32" i="9" l="1"/>
  <c r="E6" i="6" s="1"/>
  <c r="G35" i="9"/>
  <c r="E9" i="6" s="1"/>
  <c r="E7" i="6"/>
  <c r="E8" i="6"/>
  <c r="E12" i="6"/>
  <c r="E11" i="6"/>
  <c r="K378" i="14"/>
  <c r="J378" i="14"/>
  <c r="I378" i="14"/>
  <c r="H378" i="14"/>
  <c r="M378" i="14" s="1"/>
  <c r="G378" i="14"/>
  <c r="G384" i="14" s="1"/>
  <c r="F378" i="14"/>
  <c r="G382" i="14" l="1"/>
  <c r="D7" i="6" s="1"/>
  <c r="K7" i="6" s="1"/>
  <c r="G381" i="14"/>
  <c r="D6" i="6" s="1"/>
  <c r="J6" i="6" s="1"/>
  <c r="G388" i="14"/>
  <c r="L1" i="14" s="1"/>
  <c r="G387" i="14"/>
  <c r="D11" i="6" s="1"/>
  <c r="J12" i="6"/>
  <c r="D9" i="6"/>
  <c r="G383" i="14"/>
  <c r="D8" i="6" s="1"/>
  <c r="I6" i="6" l="1"/>
  <c r="K11" i="6"/>
  <c r="I11" i="6"/>
  <c r="L11" i="6"/>
  <c r="F11" i="6"/>
  <c r="J11" i="6"/>
  <c r="G11" i="6"/>
  <c r="G9" i="6"/>
  <c r="M11" i="6" l="1"/>
  <c r="N11" i="6"/>
  <c r="H11" i="6"/>
  <c r="G8" i="6"/>
  <c r="G12" i="6"/>
  <c r="F6" i="6" l="1"/>
  <c r="G7" i="6"/>
  <c r="G6" i="6"/>
  <c r="K6" i="6"/>
  <c r="L6" i="6"/>
  <c r="I7" i="6"/>
  <c r="F7" i="6"/>
  <c r="L7" i="6"/>
  <c r="J7" i="6"/>
  <c r="J9" i="6"/>
  <c r="I9" i="6"/>
  <c r="F9" i="6"/>
  <c r="K9" i="6"/>
  <c r="L9" i="6"/>
  <c r="K12" i="6"/>
  <c r="I12" i="6"/>
  <c r="F12" i="6"/>
  <c r="L12" i="6"/>
  <c r="L8" i="6"/>
  <c r="S8" i="6" s="1"/>
  <c r="J8" i="6"/>
  <c r="K8" i="6"/>
  <c r="I8" i="6"/>
  <c r="F8" i="6"/>
  <c r="O9" i="6" l="1"/>
  <c r="H12" i="6"/>
  <c r="O12" i="6" s="1"/>
  <c r="O11" i="6"/>
  <c r="H8" i="6"/>
  <c r="N6" i="6"/>
  <c r="H6" i="6"/>
  <c r="O6" i="6" s="1"/>
  <c r="M6" i="6"/>
  <c r="H9" i="6"/>
  <c r="N12" i="6"/>
  <c r="M12" i="6"/>
  <c r="N9" i="6"/>
  <c r="M9" i="6"/>
  <c r="N7" i="6"/>
  <c r="M7" i="6"/>
  <c r="M8" i="6"/>
  <c r="N8" i="6"/>
  <c r="H7" i="6"/>
  <c r="P7" i="6" s="1"/>
  <c r="O8" i="6" l="1"/>
  <c r="F6" i="7"/>
  <c r="P12" i="6"/>
  <c r="P8" i="6"/>
  <c r="P11" i="6"/>
  <c r="P6" i="6"/>
  <c r="P9" i="6"/>
  <c r="Q9" i="6" s="1"/>
  <c r="O7" i="6"/>
  <c r="F8" i="21" l="1"/>
  <c r="H8" i="21"/>
  <c r="H9" i="21" s="1"/>
  <c r="K8" i="21"/>
  <c r="K9" i="21" s="1"/>
  <c r="K12" i="21" s="1"/>
  <c r="F12" i="7" s="1"/>
  <c r="J8" i="21"/>
  <c r="S9" i="6"/>
  <c r="S11" i="6"/>
  <c r="S12" i="6" s="1"/>
  <c r="F9" i="21" l="1"/>
  <c r="F12" i="21" s="1"/>
  <c r="F10" i="21"/>
  <c r="H10" i="21"/>
  <c r="H11" i="21" s="1"/>
  <c r="J9" i="21"/>
  <c r="J12" i="21" s="1"/>
  <c r="F11" i="7" s="1"/>
  <c r="J10" i="21"/>
  <c r="K10" i="21"/>
  <c r="K11" i="21" s="1"/>
  <c r="I8" i="21"/>
  <c r="H12" i="21"/>
  <c r="F11" i="21" l="1"/>
  <c r="J11" i="21"/>
  <c r="I10" i="21"/>
  <c r="I12" i="21" s="1"/>
  <c r="F7" i="7" s="1"/>
  <c r="I9" i="21"/>
  <c r="I11" i="21" l="1"/>
</calcChain>
</file>

<file path=xl/sharedStrings.xml><?xml version="1.0" encoding="utf-8"?>
<sst xmlns="http://schemas.openxmlformats.org/spreadsheetml/2006/main" count="989" uniqueCount="313">
  <si>
    <t>Activos corrientes totales</t>
  </si>
  <si>
    <t>Total de activos</t>
  </si>
  <si>
    <t>Pasivos corrientes totales</t>
  </si>
  <si>
    <t>Total pasivos</t>
  </si>
  <si>
    <t>Patrimonio total</t>
  </si>
  <si>
    <t>Pymes-Individuales</t>
  </si>
  <si>
    <t>Costos financieros</t>
  </si>
  <si>
    <t>Ganancia (pérdida), antes de impuestos</t>
  </si>
  <si>
    <t>Ganancia (pérdida) por actividades de operación</t>
  </si>
  <si>
    <t>Clasificación Industrial Internacional Uniforme Versión 4 A.C</t>
  </si>
  <si>
    <t>TOTAL</t>
  </si>
  <si>
    <t>SUMATORIA TOTAL PERIODO ACTUAL Y ANTERIOR</t>
  </si>
  <si>
    <t>INDICADORES</t>
  </si>
  <si>
    <t>NOMBRE</t>
  </si>
  <si>
    <t>FÓRMULA</t>
  </si>
  <si>
    <t>UNIDAD</t>
  </si>
  <si>
    <t>VALORES ACEPTABLES</t>
  </si>
  <si>
    <t>LIQUIDEZ</t>
  </si>
  <si>
    <t>RAZÓN CORRIENTE</t>
  </si>
  <si>
    <t>Veces</t>
  </si>
  <si>
    <t>ENDEUDAMIENTO</t>
  </si>
  <si>
    <t>RAZÓN DE ENDEUDAMIENTO</t>
  </si>
  <si>
    <t>ESF- Total Pasivo/Total Activo * 100</t>
  </si>
  <si>
    <t>%</t>
  </si>
  <si>
    <t>RAZÓN COBERTURA DE INTERES</t>
  </si>
  <si>
    <t>RAZON DE COBERTURA</t>
  </si>
  <si>
    <t>RENTABILIDAD</t>
  </si>
  <si>
    <t>Retorno  sobre los Activos (ROA)</t>
  </si>
  <si>
    <t>ERI - Ganancia (pérdida), antes de impuestos / ESF - Total de activos *100</t>
  </si>
  <si>
    <t>ERI - Ganancia (pérdida), antes de impuestos / ESF - Patromonio total *100</t>
  </si>
  <si>
    <t xml:space="preserve">ESF - Activos corrientes totales /EFS - Pasivos Corrientes Totales </t>
  </si>
  <si>
    <t xml:space="preserve">ERI- Ganancia(perdida) por actividades de operación / ERI - Costos financieros </t>
  </si>
  <si>
    <t xml:space="preserve">CAPITAL DE  TRABAJO NETO </t>
  </si>
  <si>
    <t xml:space="preserve">ESF - Activos corrientes totales -EFS Pasivos Corrientes Totales </t>
  </si>
  <si>
    <t>$</t>
  </si>
  <si>
    <t>PERIODO</t>
  </si>
  <si>
    <t>INDICADOR A EXIGIR EN EL PROCESO DE CONTRATACIÓN</t>
  </si>
  <si>
    <t>INDICADOR</t>
  </si>
  <si>
    <t xml:space="preserve">PROMEDIO GENERAL DE INDICADORES </t>
  </si>
  <si>
    <t>MEDIA GEOMETRICA</t>
  </si>
  <si>
    <t>MEDIA ARITMETICA</t>
  </si>
  <si>
    <t>MEDIANA</t>
  </si>
  <si>
    <t>MINIMO</t>
  </si>
  <si>
    <t>MAXIMO</t>
  </si>
  <si>
    <t>DESVIACION ESTANDAR</t>
  </si>
  <si>
    <t>MINIMO DESVIACION ESTANDAR CON MEDIANA</t>
  </si>
  <si>
    <t>MAXIMO DESVIACION ESTANDAR CON MEDIANA</t>
  </si>
  <si>
    <t>MINIMO DESVIACION ESTANDAR CON MEDIA ARITMETICA</t>
  </si>
  <si>
    <t>DATO PARA EL ESTUDIO</t>
  </si>
  <si>
    <t>CAPACIDAD FINANCIERA</t>
  </si>
  <si>
    <t>RAZON COBERTURA DE INTERESES</t>
  </si>
  <si>
    <t xml:space="preserve">CAPACIDAD ORGANIZACIONAL </t>
  </si>
  <si>
    <t>RENTABILIDAD ROA ( ACTIVOS)</t>
  </si>
  <si>
    <t>RENTABILIDAD ROE (PATRIMONIO)</t>
  </si>
  <si>
    <t xml:space="preserve">PERIODOS </t>
  </si>
  <si>
    <t>ÍNDICE</t>
  </si>
  <si>
    <t>OBSERVACIONES</t>
  </si>
  <si>
    <t>ÍNDICE DE LIQUIDEZ</t>
  </si>
  <si>
    <t>Determinar la capacidad que tiene un proponente para cumplir con sus obligaciones a corto plazo. A mayor índice de liquidez, menor es la probabilidad de que el proponente incumpla sus obligaciones de corto plazo</t>
  </si>
  <si>
    <t>ÍNDICE DE ENDEUDAMIENTO</t>
  </si>
  <si>
    <t>Determinar el grado de endeudamiento en la estructura de financiación (pasivos y patrimonios) del proponente. A mayor índice de endeudamiento, mayor es la probabilidad del proponente de no poder cumplir con sus pasivos.</t>
  </si>
  <si>
    <t>RAZÓN DE COBERTURA DE INTERESES</t>
  </si>
  <si>
    <t>Utilidad Operacional / Gastos de Intereses</t>
  </si>
  <si>
    <t>Refleja la capacidad del proponente de cumplir con sus obligaciones financieras. A mayor cobertura de intereses, menor es la probabilidad de que el proponente incumpla sus obligaciones financieras</t>
  </si>
  <si>
    <t>FORMULA OFERENTE INDIVIDUAL</t>
  </si>
  <si>
    <t>FORMULA OFERENTE PLURAL</t>
  </si>
  <si>
    <t>Rentabilidad del Activo</t>
  </si>
  <si>
    <t>Utilidad Operacional/ Activo Total</t>
  </si>
  <si>
    <t xml:space="preserve">
Rentabilidad ((U.O.*(% Participación) + (U.O.*(% Participación)
del Activo :  __________________________________________  = XXXXX                         ((A.T.*(% Participación) + (A.T.*(% Participación))
</t>
  </si>
  <si>
    <t>Rentabilidad del Patrimonio</t>
  </si>
  <si>
    <t>Utilidad Operacional/ Patrimonio</t>
  </si>
  <si>
    <t xml:space="preserve">Rentabilidad ((U.O.*(% Participación) + (U.O.*(% Participación))
Patrimonio: __________________________________________  = XXXXX
                   ((P.*(% Participación) + (P.*(% Participación))
</t>
  </si>
  <si>
    <t xml:space="preserve">CAPACIDAD FINANCIERA </t>
  </si>
  <si>
    <r>
      <rPr>
        <b/>
        <u/>
        <sz val="11"/>
        <color theme="1"/>
        <rFont val="Garamond"/>
        <family val="1"/>
      </rPr>
      <t xml:space="preserve">Activo Corriente   </t>
    </r>
    <r>
      <rPr>
        <b/>
        <sz val="11"/>
        <color theme="1"/>
        <rFont val="Garamond"/>
        <family val="1"/>
      </rPr>
      <t xml:space="preserve">                             Pasivo Corriente</t>
    </r>
  </si>
  <si>
    <r>
      <rPr>
        <b/>
        <u/>
        <sz val="11"/>
        <color theme="1"/>
        <rFont val="Garamond"/>
        <family val="1"/>
      </rPr>
      <t xml:space="preserve">Pasivo Total </t>
    </r>
    <r>
      <rPr>
        <b/>
        <sz val="11"/>
        <color theme="1"/>
        <rFont val="Garamond"/>
        <family val="1"/>
      </rPr>
      <t xml:space="preserve">                               Activo Total</t>
    </r>
  </si>
  <si>
    <t>RENTABILIDAD ROA (ACTIVOS)</t>
  </si>
  <si>
    <t xml:space="preserve">RESULTADO </t>
  </si>
  <si>
    <t>MAXIMO DESVIACION ESTANDAR CON MEDIA ARITMETICA</t>
  </si>
  <si>
    <t xml:space="preserve">PRESUPUESTO OFICIAL </t>
  </si>
  <si>
    <t>LIQUIDEZ CAPITAL DE  TRABAJO NETO</t>
  </si>
  <si>
    <t xml:space="preserve"> ESF - Activos corrientes totales -EFS Pasivos Corrientes Totales</t>
  </si>
  <si>
    <t>Este indicador representa la liquidez operativa del proponente, es decir el remanente del proponente luego de liquidar sus activos corrientes (convertirlos en efectivo) y pagar el pasivo de corto plazo. Un capital de trabajo positivo contribuye con el desarrollo eficiente de la actividad económica del proponente. Es recomendable su uso cuando la Entidad Estatal requiere analizar el nivel de liquidez en términos absolutos.</t>
  </si>
  <si>
    <t>Razón social de la sociedad</t>
  </si>
  <si>
    <t>veces</t>
  </si>
  <si>
    <t>PROMEDIO ANALISIS SIS 2023</t>
  </si>
  <si>
    <t>PROMEDIO</t>
  </si>
  <si>
    <t>DATOS PARA EL ESTUDIO</t>
  </si>
  <si>
    <t>No. PROCESO</t>
  </si>
  <si>
    <t>ENTIDAD</t>
  </si>
  <si>
    <t>PRESUPUESTO</t>
  </si>
  <si>
    <t>OBJETO</t>
  </si>
  <si>
    <t>RAZON DE C. INTERES</t>
  </si>
  <si>
    <t>CAPITAL DE TRABAJO</t>
  </si>
  <si>
    <t>R. ACTIVO</t>
  </si>
  <si>
    <t>R. PATRIMONIO</t>
  </si>
  <si>
    <t>Mayor o igual a</t>
  </si>
  <si>
    <t xml:space="preserve">Menor o igual al </t>
  </si>
  <si>
    <t xml:space="preserve">Mayor o Igual a </t>
  </si>
  <si>
    <t>Mayor o Igual a
del P.O</t>
  </si>
  <si>
    <t>INDICE REQUERIDO</t>
  </si>
  <si>
    <t>PRESTAR SERVICIOS PARA REALIZAR TORNEOS, ACTIVIDADES Y EVENTOS DEPORTIVOS EN LA LOCALIDAD DE CHAPINERO.</t>
  </si>
  <si>
    <t>ALCALDIA DE YOPAL CASANARE</t>
  </si>
  <si>
    <t xml:space="preserve">ALCALDIA LOCAL DE CHAPINERO </t>
  </si>
  <si>
    <t>ALCALDIA LOCAL DE CIUDAD BOLÍVAR</t>
  </si>
  <si>
    <t>ALCALDIA LOCAL DE ENGATIVÁ</t>
  </si>
  <si>
    <t>DISTRITO ESPECIAL DE CIENCIA TECNOLOGIA E INNOVACION DE MEDELLIN</t>
  </si>
  <si>
    <t>ALCALDIA LOCAL DE SAN CRISTOBAL</t>
  </si>
  <si>
    <t>MYCA-SGOB-SAMC-026-2023</t>
  </si>
  <si>
    <t>FDLCH-SAMC-011-2023</t>
  </si>
  <si>
    <t>FDLCB-LP-011-2022</t>
  </si>
  <si>
    <t>FDLE-LP-370-2021</t>
  </si>
  <si>
    <t>FDLU-SAMC-030-2021</t>
  </si>
  <si>
    <t>FDLSC-LP-005-2021</t>
  </si>
  <si>
    <t>Retorno Sobre El Patrimonio (ROE)</t>
  </si>
  <si>
    <t>NIT</t>
  </si>
  <si>
    <t>PERIODO ACTUAL 2025</t>
  </si>
  <si>
    <t>PERIODO ANTERIOR 2025</t>
  </si>
  <si>
    <t>APOREMA S.A.S</t>
  </si>
  <si>
    <t>M7490 - Otras actividades profesionales, científicas y técnicas n.c.p.</t>
  </si>
  <si>
    <t>TABASA S.A.S</t>
  </si>
  <si>
    <t>INDUSTRIAS TRATECNI SAS</t>
  </si>
  <si>
    <t>SHARMOR S.A.S.</t>
  </si>
  <si>
    <t>INVERSIONES VALMIERA SAS</t>
  </si>
  <si>
    <t>CAÑADUZALES S.A.S</t>
  </si>
  <si>
    <t>SUSTANCIAS BASICAS COLOMBIANAS SBC S A S - EN REORGANIZACIÓN</t>
  </si>
  <si>
    <t>INVESTMENT GOMEZ H Y CIA S ENC</t>
  </si>
  <si>
    <t>Odigos sas</t>
  </si>
  <si>
    <t>INERCO CONSULTORIA COLOMBIA LTDA</t>
  </si>
  <si>
    <t>INVERSIONES Y REPRESENTACIONES G DAMARCO S.A.S.</t>
  </si>
  <si>
    <t>SINTECO S.A.S</t>
  </si>
  <si>
    <t>PELTA INVERSIONES S.A.S.</t>
  </si>
  <si>
    <t>SINUANA DE INVERSIONES SAS</t>
  </si>
  <si>
    <t>ARRODRIGO SAS</t>
  </si>
  <si>
    <t>PUNTO LOGISTICO SAS EN REORGANIZACION</t>
  </si>
  <si>
    <t>MASTERCARD COLOMBIA INC SUCURSAL COLOMBIANA</t>
  </si>
  <si>
    <t>CONSULTORES ASOCIADOS ASOCONSULT SAS</t>
  </si>
  <si>
    <t>QUASFAR MYF SAS</t>
  </si>
  <si>
    <t>PANAIA SAS</t>
  </si>
  <si>
    <t>CONSTRUTECNIA LTDA</t>
  </si>
  <si>
    <t>AMATISTA SAS</t>
  </si>
  <si>
    <t>AX2 S.A.</t>
  </si>
  <si>
    <t>AMSPEC MCS COLOMBIA SAS</t>
  </si>
  <si>
    <t>ASISTA SAS</t>
  </si>
  <si>
    <t>SERVICIOS CORPORATIVOS PARA ASEGURADORES SAS</t>
  </si>
  <si>
    <t>INVERSIONES EVE SAS</t>
  </si>
  <si>
    <t>FTI CONSULTING SAS</t>
  </si>
  <si>
    <t>SEC+LATAM COMUNICACIONES ESTRATEGICAS SAS</t>
  </si>
  <si>
    <t>INVERFAMA S.A.</t>
  </si>
  <si>
    <t>IQVIA RDS COLOMBIA S.A.S.</t>
  </si>
  <si>
    <t>MAFESA SAS</t>
  </si>
  <si>
    <t>SONY MUSIC PUBLISHING COLOMBIA LTDA</t>
  </si>
  <si>
    <t>WILLIS TOWERS WATSON CONSULTORES COLOMBIA SAS WILLIS TOWERS WATSON CONSULTORES COLOMBIA SASWILLIS TOWERS WATSON CONSULTORES COLOMBIA SAS</t>
  </si>
  <si>
    <t>MITSUBISHI COLOMBIA LTDA</t>
  </si>
  <si>
    <t>MULTI-INVERSIONES S.A.S.</t>
  </si>
  <si>
    <t>PROMOTORA OLIVEROS &amp; CIA SAS</t>
  </si>
  <si>
    <t>DETECTO DE COLOMBIA LTDA</t>
  </si>
  <si>
    <t>CUMBRES S.A.S</t>
  </si>
  <si>
    <t>ER Y CIA S EN C</t>
  </si>
  <si>
    <t>MERIEUX NUTRISCIENCES COLOMBIA S.A.S</t>
  </si>
  <si>
    <t>ENVIROMENTAL RESOURCES MANAGEMENT COLOMBIA LTDA</t>
  </si>
  <si>
    <t>SYSTEM COLOMBIA SAS</t>
  </si>
  <si>
    <t>P. AGUIRREM. S,A,S</t>
  </si>
  <si>
    <t>INVESTMENT SAS</t>
  </si>
  <si>
    <t>PORTAFOLIO VERDE SAS</t>
  </si>
  <si>
    <t>VEMEGA SAS</t>
  </si>
  <si>
    <t>GERENCIA INTEGRAL DE PROYECTOS GIPRO Y CIA S EN C</t>
  </si>
  <si>
    <t>INVECOLOR S.A.S.</t>
  </si>
  <si>
    <t>GOYU S.A.S</t>
  </si>
  <si>
    <t>VARMEN S.A.S.</t>
  </si>
  <si>
    <t>IDEANDO DUQUE Y CIA SAS</t>
  </si>
  <si>
    <t>AGROVACUNOS SAS</t>
  </si>
  <si>
    <t>INVERSIONES VILLEGAS ZULUAGA  SAS</t>
  </si>
  <si>
    <t>AQUISGRAN SAS</t>
  </si>
  <si>
    <t>INVERSIONS EL EBANO S.A.S.</t>
  </si>
  <si>
    <t>LOPEZ CRUZ Y CIA SAS</t>
  </si>
  <si>
    <t>AUTOMAS COMERCIAL LTDA</t>
  </si>
  <si>
    <t>NASELA S.A.S</t>
  </si>
  <si>
    <t>FORTREA COLOMBIA LTDA</t>
  </si>
  <si>
    <t>EMPRESA PARA EL DESARROLLO ECONOMICO Y SOCIAL DANSGOLD SAS</t>
  </si>
  <si>
    <t>SET LABORAL SAS</t>
  </si>
  <si>
    <t>TURBNAS SOLAR DE COLOMBIA S.A.</t>
  </si>
  <si>
    <t>ASESORIAS ARVA SAS</t>
  </si>
  <si>
    <t>INVERSIONES LAS LOMITAS SAS</t>
  </si>
  <si>
    <t>JAKAVE SAS</t>
  </si>
  <si>
    <t>INVERSIONES GAVIRIA MARQUEZ Y CIA. S. EN C</t>
  </si>
  <si>
    <t>ARCHA SAS</t>
  </si>
  <si>
    <t>SEMAVE SAS</t>
  </si>
  <si>
    <t>KANDEO INVESTMENT ADVISORS COLOMBIA SAS</t>
  </si>
  <si>
    <t>KINTO SAS</t>
  </si>
  <si>
    <t>ESUR S.A.S</t>
  </si>
  <si>
    <t>BONETE SAS</t>
  </si>
  <si>
    <t>ABELIA SAS</t>
  </si>
  <si>
    <t>TELLUS INGENIERIA SAS</t>
  </si>
  <si>
    <t>Valoracion Economica Ambiental SAS</t>
  </si>
  <si>
    <t>INVERSIONES CAPITAL OISE SAS</t>
  </si>
  <si>
    <t>SIRUNA S.AS.</t>
  </si>
  <si>
    <t>PROMOTORA INVERSAMA S.A.S</t>
  </si>
  <si>
    <t>GRW SECURITIES S A S</t>
  </si>
  <si>
    <t>INCONVAR SAS</t>
  </si>
  <si>
    <t>INVERSIONES C S.A.S.</t>
  </si>
  <si>
    <t>LA CASCADA INVERSIONES SAS</t>
  </si>
  <si>
    <t>AGROBELLAVISTA SAS</t>
  </si>
  <si>
    <t>VILLA ASTURIAS SAS</t>
  </si>
  <si>
    <t>FORTE MALLORCA SAS</t>
  </si>
  <si>
    <t>LA VALLEJA SAS</t>
  </si>
  <si>
    <t>CAPITAL FLOWER SAS</t>
  </si>
  <si>
    <t>ALAMEDA DE MIRAFLORES SAS</t>
  </si>
  <si>
    <t>INVERSIONES ROCAZUL SAS</t>
  </si>
  <si>
    <t>LATIN AMERICA INVESTMENT &amp; CONSULTING SAS</t>
  </si>
  <si>
    <t>SAVITO SAS</t>
  </si>
  <si>
    <t>PRODEMUS COLOMBIA SAS EN LIQUIDACION</t>
  </si>
  <si>
    <t>INVERSIONES Y OPORTUNIDADES S.A.S</t>
  </si>
  <si>
    <t>AUSTRAL ANDINA SAS</t>
  </si>
  <si>
    <t>LAPAL SAS</t>
  </si>
  <si>
    <t>INGELAND S.A.S.</t>
  </si>
  <si>
    <t>REPRESENTACIONES SPORT PLUS</t>
  </si>
  <si>
    <t>BASTET VICHADA SAS</t>
  </si>
  <si>
    <t>VALESTRA S.A.S.</t>
  </si>
  <si>
    <t>VENUES COLOMBIA SAS</t>
  </si>
  <si>
    <t>INVERSIONES PANJUICHE S.A.S.</t>
  </si>
  <si>
    <t>WARNER MUSIC COLOMBIA SAS</t>
  </si>
  <si>
    <t>VALESMA SAS</t>
  </si>
  <si>
    <t>INVERSIONES ANCARO SAS</t>
  </si>
  <si>
    <t>MOZZA CAPITAL SAS</t>
  </si>
  <si>
    <t>PRONUS SAS</t>
  </si>
  <si>
    <t>QAQC SERVICES SAS</t>
  </si>
  <si>
    <t>VALKRAF S.A.S</t>
  </si>
  <si>
    <t>NEWFIELD CONSULTING COLOMBIA SAS</t>
  </si>
  <si>
    <t>INVERSIONES JUAN G.V. S.A.S.</t>
  </si>
  <si>
    <t>DOVER SOLUTIONS COLOMBIA SAS</t>
  </si>
  <si>
    <t>GREEN CONSULTING ENGINEERS SAS GREEN CONSULTING ENGINEERS SAS</t>
  </si>
  <si>
    <t>MARCENTUR SAS</t>
  </si>
  <si>
    <t>RAMA E HIJOS SAS</t>
  </si>
  <si>
    <t>INVERSIONES LA PENCA SAS</t>
  </si>
  <si>
    <t>SOCIEDAD DE INVERSIONES BELGRAVIA SAS</t>
  </si>
  <si>
    <t>MEJIA SAS</t>
  </si>
  <si>
    <t>INVERSIONES VALLASCAR S.A.S.</t>
  </si>
  <si>
    <t>KINGS INVERSIONES SAS</t>
  </si>
  <si>
    <t>SODOXIA SAS</t>
  </si>
  <si>
    <t>MOVIAVAL S.A.S</t>
  </si>
  <si>
    <t>RESPALDO FINANCIERO S.A.S.</t>
  </si>
  <si>
    <t>TORINO INVERSIONES SAS</t>
  </si>
  <si>
    <t>CERVINO SAS</t>
  </si>
  <si>
    <t>CONSTRUCCION Y PROMOCION SOCIAL SAS</t>
  </si>
  <si>
    <t>INVERSIONES EL TAMBO SAS</t>
  </si>
  <si>
    <t>GREENDIPITY SAS BIC</t>
  </si>
  <si>
    <t>PROYECTO CURTIMBRES SAS</t>
  </si>
  <si>
    <t>LEXISNEXIS RISK SOLUTIONS SAS</t>
  </si>
  <si>
    <t>AFELCAM SAS</t>
  </si>
  <si>
    <t>LSA PRIVATE S A S</t>
  </si>
  <si>
    <t>FIZEMER S.A.S.</t>
  </si>
  <si>
    <t>TECH INNOVATION GROUP SAS</t>
  </si>
  <si>
    <t>IMPETU VENTURE</t>
  </si>
  <si>
    <t>CHIESI COLOMBIA SAS BIC</t>
  </si>
  <si>
    <t>CHRISTUS HEALTH COLOMBIA SAS</t>
  </si>
  <si>
    <t>ASTOUND COMMERCE SAS</t>
  </si>
  <si>
    <t>UNIVISION COLOMBIA S.A.S</t>
  </si>
  <si>
    <t>INVERSIONES REPE S.A.S</t>
  </si>
  <si>
    <t>INVERSIONES SEGESTA SAS</t>
  </si>
  <si>
    <t>Warner Chappell Music Colombia SAS</t>
  </si>
  <si>
    <t>ENERGIA Y SERVICIOS PETROLEROS SAS</t>
  </si>
  <si>
    <t>AFEROX SAS</t>
  </si>
  <si>
    <t>CANTADAN FRANQUICIAS DE ALIMENTOS SAS</t>
  </si>
  <si>
    <t>PROTECNO SRL SUCURSAL COLOMBIA</t>
  </si>
  <si>
    <t>PATRIMONIO EFICIENTE</t>
  </si>
  <si>
    <t>MIDOT COLOMBIA SAS</t>
  </si>
  <si>
    <t>SALVIS INVERSIONES SAS</t>
  </si>
  <si>
    <t>MESA DOS2 S.A.S</t>
  </si>
  <si>
    <t>MESA 1 SAS</t>
  </si>
  <si>
    <t>KUNCOL SAS</t>
  </si>
  <si>
    <t>GREENPROYECT S.A.S</t>
  </si>
  <si>
    <t>AF MAXCAY SAS</t>
  </si>
  <si>
    <t>AF PALMON SAS</t>
  </si>
  <si>
    <t>SEÑORA DEL MILAGRO S.A.S.</t>
  </si>
  <si>
    <t>ARASI SAS</t>
  </si>
  <si>
    <t>CINCO PARTES SAS</t>
  </si>
  <si>
    <t>SOLVAR SAS</t>
  </si>
  <si>
    <t>INVERSIONES ROLMAN SAS</t>
  </si>
  <si>
    <t>CEMAGROUP SAS</t>
  </si>
  <si>
    <t>PICAMA SAS</t>
  </si>
  <si>
    <t>HELOW SAS</t>
  </si>
  <si>
    <t>SERVEND SAS</t>
  </si>
  <si>
    <t>INVERSIONES MELCA SAS</t>
  </si>
  <si>
    <t>BRITNIA SAS</t>
  </si>
  <si>
    <t>INVERSIONES BETI S.A.S</t>
  </si>
  <si>
    <t>GRATITUD Y LEGADO SAS</t>
  </si>
  <si>
    <t>ESCRITORIO ES OFICINA SAS</t>
  </si>
  <si>
    <t>SANTO GURU PONPON SAS</t>
  </si>
  <si>
    <t>LAFRANCIA SAS</t>
  </si>
  <si>
    <t>DTOBON SAS</t>
  </si>
  <si>
    <t>UR DE CALDEA SAS</t>
  </si>
  <si>
    <t>DISAN CSC SAS</t>
  </si>
  <si>
    <t>FRIWICZ SAS</t>
  </si>
  <si>
    <t>CADIGAL S.A.S EN LIQUIDACIÓN</t>
  </si>
  <si>
    <t>NUMENA SAS</t>
  </si>
  <si>
    <t>NEWCO CAPITAL SAS</t>
  </si>
  <si>
    <t>OPERADORA DE PALMA DE LA ALTILLANURA SAS</t>
  </si>
  <si>
    <t>SALJIM CAPITAL SAS</t>
  </si>
  <si>
    <t>INVERSIONES ATELIER SAS</t>
  </si>
  <si>
    <t>Agritech Colombia S.A.S.</t>
  </si>
  <si>
    <t>STRONGHOLD COLOMBIA GRUPO DE CONSTRUCCION E INVERSION SAS</t>
  </si>
  <si>
    <t>CRISTO LECTOR LTDA</t>
  </si>
  <si>
    <t>P8559 - Otros tipos de educación n.c.p.</t>
  </si>
  <si>
    <t>SEMINARIOS ANDINOS SAS</t>
  </si>
  <si>
    <t>EXPERIENCIA CORPORATIVA INTERNACIONAL PRACTICA LTDA</t>
  </si>
  <si>
    <t>AEROCCIDENTE SOCIEDAD POR ACCIONES SIMPLIFICADA</t>
  </si>
  <si>
    <t>KUMON INSTITUTO DE EDUCACION DE COLOMBIA SAS</t>
  </si>
  <si>
    <t>XAVIA PLATAFORMAS EDUCATIVAS SAS</t>
  </si>
  <si>
    <t>Panamerican Training Center SAS</t>
  </si>
  <si>
    <t>ADALID INMARK COLOMBIA S A S</t>
  </si>
  <si>
    <t>S4L COLOMBIA SAS</t>
  </si>
  <si>
    <t>N8130</t>
  </si>
  <si>
    <t>A0161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</si>
</sst>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0.0"/>
    <numFmt numFmtId="165" formatCode="&quot;$&quot;\ #,##0"/>
    <numFmt numFmtId="166" formatCode="_-&quot;$&quot;\ * #,##0_-;\-&quot;$&quot;\ * #,##0_-;_-&quot;$&quot;\ * &quot;-&quot;??_-;_-@_-"/>
  </numFmts>
  <fonts count="17" x14ac:knownFonts="1">
    <font>
      <sz val="11"/>
      <color theme="1"/>
      <name val="Calibri"/>
      <family val="2"/>
      <scheme val="minor"/>
    </font>
    <font>
      <sz val="11"/>
      <color theme="1"/>
      <name val="Calibri"/>
      <family val="2"/>
      <scheme val="minor"/>
    </font>
    <font>
      <sz val="11"/>
      <color theme="1"/>
      <name val="Garamond"/>
      <family val="1"/>
    </font>
    <font>
      <b/>
      <sz val="11"/>
      <color theme="1"/>
      <name val="Garamond"/>
      <family val="1"/>
    </font>
    <font>
      <b/>
      <u/>
      <sz val="11"/>
      <color theme="1"/>
      <name val="Garamond"/>
      <family val="1"/>
    </font>
    <font>
      <sz val="11"/>
      <color theme="1"/>
      <name val="Arial"/>
      <family val="2"/>
    </font>
    <font>
      <b/>
      <sz val="11"/>
      <name val="Arial"/>
      <family val="2"/>
    </font>
    <font>
      <b/>
      <sz val="11"/>
      <color theme="1"/>
      <name val="Arial"/>
      <family val="2"/>
    </font>
    <font>
      <b/>
      <sz val="11"/>
      <name val="Garamond"/>
      <family val="1"/>
    </font>
    <font>
      <b/>
      <sz val="12"/>
      <color theme="1"/>
      <name val="Arial"/>
      <family val="2"/>
    </font>
    <font>
      <sz val="12"/>
      <color theme="1"/>
      <name val="Arial"/>
      <family val="2"/>
    </font>
    <font>
      <b/>
      <sz val="12"/>
      <name val="Arial"/>
      <family val="2"/>
    </font>
    <font>
      <sz val="11"/>
      <name val="Arial"/>
      <family val="2"/>
    </font>
    <font>
      <b/>
      <sz val="9"/>
      <color theme="1"/>
      <name val="Arial Narrow"/>
      <family val="2"/>
    </font>
    <font>
      <sz val="9"/>
      <color theme="1"/>
      <name val="Arial Narrow"/>
      <family val="2"/>
    </font>
    <font>
      <sz val="9"/>
      <color rgb="FF000000"/>
      <name val="Arial Narrow"/>
      <family val="2"/>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4"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104">
    <xf numFmtId="0" fontId="0" fillId="0" borderId="0" xfId="0"/>
    <xf numFmtId="0" fontId="2" fillId="0" borderId="0" xfId="0" applyFont="1"/>
    <xf numFmtId="0" fontId="3" fillId="2" borderId="3"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3" fillId="3" borderId="3" xfId="0" applyFont="1" applyFill="1" applyBorder="1" applyAlignment="1">
      <alignment horizontal="center" vertical="center" wrapText="1"/>
    </xf>
    <xf numFmtId="0" fontId="3" fillId="3" borderId="3" xfId="0" applyFont="1" applyFill="1" applyBorder="1" applyAlignment="1">
      <alignment horizontal="left" wrapText="1"/>
    </xf>
    <xf numFmtId="0" fontId="3" fillId="3" borderId="2" xfId="0" applyFont="1" applyFill="1" applyBorder="1" applyAlignment="1">
      <alignment horizontal="left" wrapText="1"/>
    </xf>
    <xf numFmtId="0" fontId="3" fillId="2" borderId="3" xfId="0" applyFont="1" applyFill="1" applyBorder="1" applyAlignment="1">
      <alignment horizontal="left" vertical="center"/>
    </xf>
    <xf numFmtId="0" fontId="3" fillId="2" borderId="7" xfId="0" applyFont="1" applyFill="1" applyBorder="1" applyAlignment="1">
      <alignment horizontal="center" vertical="center" wrapText="1"/>
    </xf>
    <xf numFmtId="0" fontId="5" fillId="0" borderId="0" xfId="0" applyFont="1" applyAlignment="1">
      <alignment vertical="center"/>
    </xf>
    <xf numFmtId="0" fontId="5" fillId="0" borderId="1" xfId="0" applyFont="1" applyBorder="1" applyAlignment="1">
      <alignment vertical="center"/>
    </xf>
    <xf numFmtId="0" fontId="6" fillId="2" borderId="1" xfId="0" applyFont="1" applyFill="1" applyBorder="1" applyAlignment="1">
      <alignment horizontal="center" vertical="center" wrapText="1"/>
    </xf>
    <xf numFmtId="0" fontId="7" fillId="0" borderId="1" xfId="0" applyFont="1" applyBorder="1" applyAlignment="1">
      <alignment horizontal="left" vertical="center"/>
    </xf>
    <xf numFmtId="0" fontId="6" fillId="2" borderId="1" xfId="1" applyNumberFormat="1" applyFont="1" applyFill="1" applyBorder="1" applyAlignment="1">
      <alignment horizontal="center" vertical="center" wrapText="1"/>
    </xf>
    <xf numFmtId="0" fontId="5" fillId="0" borderId="0" xfId="0" applyFont="1" applyAlignment="1">
      <alignment vertical="center" wrapText="1"/>
    </xf>
    <xf numFmtId="0" fontId="7" fillId="3"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3" borderId="1" xfId="0" applyFont="1" applyFill="1" applyBorder="1" applyAlignment="1">
      <alignment vertical="center" wrapText="1"/>
    </xf>
    <xf numFmtId="2" fontId="7" fillId="3" borderId="1" xfId="0" applyNumberFormat="1" applyFont="1" applyFill="1" applyBorder="1" applyAlignment="1">
      <alignment horizontal="center" vertical="center" wrapText="1"/>
    </xf>
    <xf numFmtId="44" fontId="7" fillId="3" borderId="1" xfId="1" applyFont="1" applyFill="1" applyBorder="1" applyAlignment="1">
      <alignment horizontal="center" vertical="center" wrapText="1"/>
    </xf>
    <xf numFmtId="0" fontId="6" fillId="2"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8" fillId="2" borderId="3" xfId="0" applyFont="1" applyFill="1" applyBorder="1" applyAlignment="1">
      <alignment horizontal="center" vertical="center" wrapText="1"/>
    </xf>
    <xf numFmtId="0" fontId="9" fillId="2" borderId="1" xfId="0" applyFont="1" applyFill="1" applyBorder="1" applyAlignment="1">
      <alignment horizontal="center" vertical="center"/>
    </xf>
    <xf numFmtId="0" fontId="10" fillId="0" borderId="0" xfId="0" applyFont="1" applyAlignment="1">
      <alignment horizontal="center" vertical="center"/>
    </xf>
    <xf numFmtId="0" fontId="9" fillId="5"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9" fillId="3" borderId="1" xfId="0" applyFont="1" applyFill="1" applyBorder="1" applyAlignment="1">
      <alignment horizontal="center" vertical="center"/>
    </xf>
    <xf numFmtId="1" fontId="9" fillId="2" borderId="1" xfId="0" applyNumberFormat="1" applyFont="1" applyFill="1" applyBorder="1" applyAlignment="1">
      <alignment horizontal="center" vertical="center"/>
    </xf>
    <xf numFmtId="2" fontId="10" fillId="5" borderId="1" xfId="0" applyNumberFormat="1" applyFont="1" applyFill="1" applyBorder="1" applyAlignment="1">
      <alignment horizontal="center" vertical="center"/>
    </xf>
    <xf numFmtId="164" fontId="10" fillId="4" borderId="1" xfId="0" applyNumberFormat="1" applyFont="1" applyFill="1" applyBorder="1" applyAlignment="1">
      <alignment horizontal="center" vertical="center"/>
    </xf>
    <xf numFmtId="2" fontId="10" fillId="4" borderId="1" xfId="0" applyNumberFormat="1" applyFont="1" applyFill="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vertical="center" wrapText="1"/>
    </xf>
    <xf numFmtId="166" fontId="14" fillId="0" borderId="1" xfId="1" applyNumberFormat="1" applyFont="1" applyBorder="1" applyAlignment="1">
      <alignment vertical="center" wrapText="1"/>
    </xf>
    <xf numFmtId="0" fontId="14" fillId="0" borderId="1" xfId="0" applyFont="1" applyBorder="1" applyAlignment="1">
      <alignment wrapText="1"/>
    </xf>
    <xf numFmtId="0" fontId="15" fillId="0" borderId="1" xfId="0" applyFont="1" applyBorder="1" applyAlignment="1">
      <alignment wrapText="1"/>
    </xf>
    <xf numFmtId="166" fontId="15" fillId="0" borderId="1" xfId="1" applyNumberFormat="1" applyFont="1" applyBorder="1" applyAlignment="1">
      <alignment vertical="center"/>
    </xf>
    <xf numFmtId="2" fontId="15" fillId="0" borderId="1" xfId="0" applyNumberFormat="1" applyFont="1" applyBorder="1" applyAlignment="1">
      <alignment horizontal="center" vertical="center" wrapText="1"/>
    </xf>
    <xf numFmtId="9" fontId="15" fillId="0" borderId="1" xfId="0" applyNumberFormat="1" applyFont="1" applyBorder="1" applyAlignment="1">
      <alignment horizontal="center" vertical="center"/>
    </xf>
    <xf numFmtId="2" fontId="15" fillId="0" borderId="1" xfId="0" applyNumberFormat="1" applyFont="1" applyBorder="1" applyAlignment="1">
      <alignment horizontal="center" vertical="center"/>
    </xf>
    <xf numFmtId="9" fontId="14" fillId="0" borderId="1" xfId="2" applyFont="1" applyBorder="1" applyAlignment="1">
      <alignment horizontal="center" vertical="center"/>
    </xf>
    <xf numFmtId="9" fontId="14" fillId="0" borderId="1" xfId="0" applyNumberFormat="1" applyFont="1" applyBorder="1" applyAlignment="1">
      <alignment horizontal="center" vertical="center"/>
    </xf>
    <xf numFmtId="2" fontId="14" fillId="0" borderId="1" xfId="0" applyNumberFormat="1" applyFont="1" applyBorder="1" applyAlignment="1">
      <alignment horizontal="center" vertical="center"/>
    </xf>
    <xf numFmtId="2" fontId="13" fillId="0" borderId="1" xfId="0" applyNumberFormat="1" applyFont="1" applyBorder="1" applyAlignment="1">
      <alignment horizontal="center" vertical="center"/>
    </xf>
    <xf numFmtId="9" fontId="13" fillId="0" borderId="1" xfId="0" applyNumberFormat="1" applyFont="1" applyBorder="1" applyAlignment="1">
      <alignment horizontal="center" vertical="center"/>
    </xf>
    <xf numFmtId="9" fontId="8" fillId="2" borderId="3" xfId="0" applyNumberFormat="1" applyFont="1" applyFill="1" applyBorder="1" applyAlignment="1">
      <alignment horizontal="center" vertical="center" wrapText="1"/>
    </xf>
    <xf numFmtId="3" fontId="5" fillId="0" borderId="1" xfId="0" applyNumberFormat="1" applyFont="1" applyBorder="1" applyAlignment="1">
      <alignment vertical="center"/>
    </xf>
    <xf numFmtId="3" fontId="7" fillId="0" borderId="1" xfId="0" applyNumberFormat="1" applyFont="1" applyBorder="1" applyAlignment="1">
      <alignment vertical="center"/>
    </xf>
    <xf numFmtId="3" fontId="6" fillId="2" borderId="1" xfId="0" applyNumberFormat="1" applyFont="1" applyFill="1" applyBorder="1" applyAlignment="1">
      <alignment vertical="center"/>
    </xf>
    <xf numFmtId="0" fontId="2" fillId="0" borderId="0" xfId="0" applyFont="1" applyAlignment="1">
      <alignment horizontal="center"/>
    </xf>
    <xf numFmtId="165" fontId="10" fillId="5" borderId="1" xfId="0" applyNumberFormat="1" applyFont="1" applyFill="1" applyBorder="1" applyAlignment="1">
      <alignment horizontal="center" vertical="center" wrapText="1"/>
    </xf>
    <xf numFmtId="166" fontId="16" fillId="4" borderId="1" xfId="1" applyNumberFormat="1" applyFont="1" applyFill="1" applyBorder="1" applyAlignment="1">
      <alignment horizontal="center" vertical="center" wrapText="1"/>
    </xf>
    <xf numFmtId="166" fontId="9" fillId="2" borderId="1" xfId="1" applyNumberFormat="1" applyFont="1" applyFill="1" applyBorder="1" applyAlignment="1">
      <alignment horizontal="center" vertical="center"/>
    </xf>
    <xf numFmtId="0" fontId="13" fillId="2" borderId="1" xfId="0" applyFont="1" applyFill="1" applyBorder="1" applyAlignment="1">
      <alignment horizontal="center" vertical="center" wrapText="1"/>
    </xf>
    <xf numFmtId="2" fontId="5" fillId="0" borderId="0" xfId="0" applyNumberFormat="1" applyFont="1" applyAlignment="1">
      <alignment vertical="center"/>
    </xf>
    <xf numFmtId="0" fontId="6" fillId="2" borderId="11" xfId="0" applyFont="1" applyFill="1" applyBorder="1" applyAlignment="1">
      <alignment horizontal="center" vertical="center" wrapText="1"/>
    </xf>
    <xf numFmtId="0" fontId="6" fillId="2" borderId="11" xfId="1" applyNumberFormat="1" applyFont="1" applyFill="1" applyBorder="1" applyAlignment="1">
      <alignment horizontal="center" vertical="center" wrapText="1"/>
    </xf>
    <xf numFmtId="0" fontId="5" fillId="0" borderId="11" xfId="0" applyFont="1" applyBorder="1" applyAlignment="1">
      <alignment vertical="center"/>
    </xf>
    <xf numFmtId="1" fontId="10" fillId="2" borderId="1" xfId="0" applyNumberFormat="1" applyFont="1" applyFill="1" applyBorder="1" applyAlignment="1">
      <alignment horizontal="center" vertical="center"/>
    </xf>
    <xf numFmtId="1" fontId="16" fillId="2" borderId="1" xfId="1" applyNumberFormat="1" applyFont="1" applyFill="1" applyBorder="1" applyAlignment="1">
      <alignment horizontal="center" vertical="center" wrapText="1"/>
    </xf>
    <xf numFmtId="0" fontId="6" fillId="0" borderId="1" xfId="0" applyFont="1" applyBorder="1" applyAlignment="1">
      <alignment horizontal="left" vertical="center"/>
    </xf>
    <xf numFmtId="3" fontId="12" fillId="0" borderId="1" xfId="0" applyNumberFormat="1" applyFont="1" applyBorder="1" applyAlignment="1">
      <alignment horizontal="right" vertical="center" wrapText="1"/>
    </xf>
    <xf numFmtId="3" fontId="12" fillId="0" borderId="1" xfId="1" applyNumberFormat="1" applyFont="1" applyFill="1" applyBorder="1" applyAlignment="1">
      <alignment horizontal="right" vertical="center" wrapText="1"/>
    </xf>
    <xf numFmtId="2" fontId="5" fillId="0" borderId="11" xfId="0" applyNumberFormat="1" applyFont="1" applyBorder="1" applyAlignment="1">
      <alignment vertical="center"/>
    </xf>
    <xf numFmtId="2" fontId="10" fillId="2" borderId="1" xfId="0" applyNumberFormat="1" applyFont="1" applyFill="1" applyBorder="1" applyAlignment="1">
      <alignment horizontal="center" vertical="center"/>
    </xf>
    <xf numFmtId="4" fontId="5" fillId="0" borderId="0" xfId="0" applyNumberFormat="1" applyFont="1" applyAlignment="1">
      <alignment vertical="center"/>
    </xf>
    <xf numFmtId="9" fontId="9" fillId="0" borderId="1" xfId="2" applyFont="1" applyBorder="1" applyAlignment="1">
      <alignment horizontal="center" vertical="center"/>
    </xf>
    <xf numFmtId="0" fontId="9" fillId="0" borderId="1" xfId="0" applyFont="1" applyBorder="1" applyAlignment="1">
      <alignment horizontal="center" vertical="center" wrapText="1"/>
    </xf>
    <xf numFmtId="42" fontId="9" fillId="0" borderId="1" xfId="3" applyFont="1" applyBorder="1" applyAlignment="1">
      <alignment horizontal="center" vertical="center"/>
    </xf>
    <xf numFmtId="42" fontId="9" fillId="0" borderId="0" xfId="3" applyFont="1" applyAlignment="1">
      <alignment horizontal="center" vertical="center"/>
    </xf>
    <xf numFmtId="164" fontId="3" fillId="2" borderId="3" xfId="0" applyNumberFormat="1" applyFont="1" applyFill="1" applyBorder="1" applyAlignment="1">
      <alignment horizontal="center" vertical="center" wrapText="1"/>
    </xf>
    <xf numFmtId="164" fontId="2" fillId="0" borderId="0" xfId="0" applyNumberFormat="1" applyFont="1"/>
    <xf numFmtId="164" fontId="3" fillId="2" borderId="3" xfId="0" applyNumberFormat="1" applyFont="1" applyFill="1" applyBorder="1" applyAlignment="1">
      <alignment horizontal="left" vertical="center" wrapText="1"/>
    </xf>
    <xf numFmtId="164" fontId="3" fillId="3" borderId="3" xfId="0" applyNumberFormat="1" applyFont="1" applyFill="1" applyBorder="1" applyAlignment="1">
      <alignment horizontal="center" vertical="center" wrapText="1"/>
    </xf>
    <xf numFmtId="164" fontId="3" fillId="3" borderId="3" xfId="0" applyNumberFormat="1" applyFont="1" applyFill="1" applyBorder="1" applyAlignment="1">
      <alignment horizontal="left" vertical="center" wrapText="1"/>
    </xf>
    <xf numFmtId="1" fontId="3" fillId="2" borderId="3" xfId="0" applyNumberFormat="1" applyFont="1" applyFill="1" applyBorder="1" applyAlignment="1">
      <alignment horizontal="center" vertical="center" wrapText="1"/>
    </xf>
    <xf numFmtId="9" fontId="3" fillId="2" borderId="3" xfId="2" applyFont="1" applyFill="1" applyBorder="1" applyAlignment="1">
      <alignment horizontal="center" vertical="center" wrapText="1"/>
    </xf>
    <xf numFmtId="9" fontId="2" fillId="0" borderId="0" xfId="2" applyFont="1"/>
    <xf numFmtId="0" fontId="0" fillId="6" borderId="0" xfId="0" applyFill="1"/>
    <xf numFmtId="0" fontId="11" fillId="3" borderId="1" xfId="0" applyFont="1" applyFill="1" applyBorder="1" applyAlignment="1">
      <alignment horizontal="center" vertical="center"/>
    </xf>
    <xf numFmtId="0" fontId="9" fillId="2" borderId="1" xfId="0" applyFont="1" applyFill="1" applyBorder="1" applyAlignment="1">
      <alignment horizontal="center" vertical="center"/>
    </xf>
    <xf numFmtId="0" fontId="9" fillId="3" borderId="1" xfId="0" applyFont="1" applyFill="1" applyBorder="1" applyAlignment="1">
      <alignment horizontal="center" vertical="center"/>
    </xf>
    <xf numFmtId="0" fontId="6" fillId="2" borderId="1" xfId="0" applyFont="1" applyFill="1" applyBorder="1" applyAlignment="1">
      <alignment horizontal="center" vertical="center"/>
    </xf>
    <xf numFmtId="0" fontId="6" fillId="0" borderId="1" xfId="0" applyFont="1" applyBorder="1" applyAlignment="1">
      <alignment horizontal="center" vertical="center"/>
    </xf>
    <xf numFmtId="0" fontId="14" fillId="0" borderId="9" xfId="0" applyFont="1" applyBorder="1" applyAlignment="1">
      <alignment horizontal="left"/>
    </xf>
    <xf numFmtId="0" fontId="14" fillId="0" borderId="10" xfId="0" applyFont="1" applyBorder="1" applyAlignment="1">
      <alignment horizontal="left"/>
    </xf>
    <xf numFmtId="0" fontId="14" fillId="0" borderId="8" xfId="0" applyFont="1" applyBorder="1" applyAlignment="1">
      <alignment horizontal="left"/>
    </xf>
    <xf numFmtId="0" fontId="13" fillId="0" borderId="9" xfId="0" applyFont="1" applyBorder="1" applyAlignment="1">
      <alignment horizontal="left"/>
    </xf>
    <xf numFmtId="0" fontId="13" fillId="0" borderId="10" xfId="0" applyFont="1" applyBorder="1" applyAlignment="1">
      <alignment horizontal="left"/>
    </xf>
    <xf numFmtId="0" fontId="13" fillId="0" borderId="8" xfId="0" applyFont="1" applyBorder="1" applyAlignment="1">
      <alignment horizontal="left"/>
    </xf>
    <xf numFmtId="164" fontId="3" fillId="0" borderId="4" xfId="0" applyNumberFormat="1" applyFont="1" applyBorder="1" applyAlignment="1">
      <alignment horizontal="center"/>
    </xf>
    <xf numFmtId="164" fontId="3" fillId="0" borderId="5" xfId="0" applyNumberFormat="1" applyFont="1" applyBorder="1" applyAlignment="1">
      <alignment horizontal="center"/>
    </xf>
    <xf numFmtId="164" fontId="3" fillId="0" borderId="6" xfId="0" applyNumberFormat="1"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164" fontId="3" fillId="2" borderId="4" xfId="0" applyNumberFormat="1" applyFont="1" applyFill="1" applyBorder="1" applyAlignment="1">
      <alignment horizontal="center" vertical="center" wrapText="1"/>
    </xf>
    <xf numFmtId="164" fontId="3" fillId="2" borderId="6"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2" fontId="3" fillId="2" borderId="3" xfId="0" applyNumberFormat="1" applyFont="1" applyFill="1" applyBorder="1" applyAlignment="1">
      <alignment horizontal="center" vertical="center" wrapText="1"/>
    </xf>
  </cellXfs>
  <cellStyles count="4">
    <cellStyle name="Moneda" xfId="1" builtinId="4"/>
    <cellStyle name="Moneda [0]" xfId="3" builtinId="7"/>
    <cellStyle name="Normal" xfId="0" builtinId="0"/>
    <cellStyle name="Porcentaje" xfId="2" builtinId="5"/>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88"/>
  <sheetViews>
    <sheetView topLeftCell="C1" zoomScale="69" zoomScaleNormal="69" workbookViewId="0">
      <pane ySplit="1" topLeftCell="A2" activePane="bottomLeft" state="frozen"/>
      <selection activeCell="D1" sqref="D1"/>
      <selection pane="bottomLeft" activeCell="E189" sqref="E189:L189"/>
    </sheetView>
  </sheetViews>
  <sheetFormatPr baseColWidth="10" defaultColWidth="11.5" defaultRowHeight="14" x14ac:dyDescent="0.2"/>
  <cols>
    <col min="1" max="1" width="7.83203125" style="9" customWidth="1"/>
    <col min="2" max="2" width="18" style="9" customWidth="1"/>
    <col min="3" max="3" width="47.33203125" style="9" customWidth="1"/>
    <col min="4" max="4" width="51.1640625" style="9" customWidth="1"/>
    <col min="5" max="5" width="27" style="9" customWidth="1"/>
    <col min="6" max="6" width="21.83203125" style="9" bestFit="1" customWidth="1"/>
    <col min="7" max="7" width="25.33203125" style="9" customWidth="1"/>
    <col min="8" max="8" width="21.1640625" style="9" customWidth="1"/>
    <col min="9" max="9" width="19.83203125" style="9" customWidth="1"/>
    <col min="10" max="10" width="17.5" style="9" customWidth="1"/>
    <col min="11" max="11" width="16.33203125" style="9" customWidth="1"/>
    <col min="12" max="12" width="17.6640625" style="9" customWidth="1"/>
    <col min="13" max="13" width="16.83203125" style="9" customWidth="1"/>
    <col min="14" max="16384" width="11.5" style="9"/>
  </cols>
  <sheetData>
    <row r="1" spans="1:13" ht="13.5" customHeight="1" x14ac:dyDescent="0.2">
      <c r="A1" s="9">
        <f>COUNT(E188:E188)</f>
        <v>0</v>
      </c>
      <c r="B1" s="10"/>
      <c r="C1" s="60"/>
      <c r="D1" s="60"/>
      <c r="E1" s="60"/>
      <c r="F1" s="60"/>
      <c r="G1" s="60"/>
      <c r="H1" s="60"/>
      <c r="I1" s="60"/>
      <c r="J1" s="66"/>
      <c r="K1" s="60"/>
      <c r="L1" s="66">
        <f>G388</f>
        <v>9.0872322126104574</v>
      </c>
    </row>
    <row r="2" spans="1:13" ht="14.5" customHeight="1" x14ac:dyDescent="0.2">
      <c r="A2" s="9" t="e">
        <f>+#REF!</f>
        <v>#REF!</v>
      </c>
      <c r="B2" s="85" t="s">
        <v>5</v>
      </c>
      <c r="C2" s="85"/>
      <c r="D2" s="85"/>
      <c r="E2" s="85"/>
      <c r="F2" s="85"/>
      <c r="G2" s="85"/>
      <c r="H2" s="85"/>
      <c r="I2" s="85"/>
      <c r="J2" s="85"/>
      <c r="K2" s="85"/>
      <c r="L2" s="85"/>
    </row>
    <row r="3" spans="1:13" ht="14.5" customHeight="1" x14ac:dyDescent="0.2">
      <c r="B3" s="86" t="s">
        <v>116</v>
      </c>
      <c r="C3" s="86"/>
      <c r="D3" s="86"/>
      <c r="E3" s="86"/>
      <c r="F3" s="86"/>
      <c r="G3" s="86"/>
      <c r="H3" s="86"/>
      <c r="I3" s="86"/>
      <c r="J3" s="86"/>
      <c r="K3" s="86"/>
      <c r="L3" s="86"/>
    </row>
    <row r="4" spans="1:13" ht="98.25" customHeight="1" x14ac:dyDescent="0.2">
      <c r="B4" s="58" t="s">
        <v>114</v>
      </c>
      <c r="C4" s="58" t="s">
        <v>82</v>
      </c>
      <c r="D4" s="58" t="s">
        <v>9</v>
      </c>
      <c r="E4" s="58" t="s">
        <v>0</v>
      </c>
      <c r="F4" s="58" t="s">
        <v>1</v>
      </c>
      <c r="G4" s="58" t="s">
        <v>2</v>
      </c>
      <c r="H4" s="59" t="s">
        <v>3</v>
      </c>
      <c r="I4" s="58" t="s">
        <v>4</v>
      </c>
      <c r="J4" s="58" t="s">
        <v>7</v>
      </c>
      <c r="K4" s="58" t="s">
        <v>8</v>
      </c>
      <c r="L4" s="58" t="s">
        <v>6</v>
      </c>
    </row>
    <row r="5" spans="1:13" ht="98.25" customHeight="1" x14ac:dyDescent="0.2">
      <c r="B5">
        <v>800051393</v>
      </c>
      <c r="C5" t="s">
        <v>117</v>
      </c>
      <c r="D5" t="s">
        <v>118</v>
      </c>
      <c r="E5" s="81">
        <v>13795238</v>
      </c>
      <c r="F5" s="81">
        <v>35427344</v>
      </c>
      <c r="G5" s="81">
        <v>2863736</v>
      </c>
      <c r="H5" s="81">
        <v>2863736</v>
      </c>
      <c r="I5" s="81">
        <v>32563608</v>
      </c>
      <c r="J5" s="81">
        <v>1042947</v>
      </c>
      <c r="K5" s="81">
        <v>1089883</v>
      </c>
      <c r="L5" s="81">
        <v>46936</v>
      </c>
      <c r="M5" s="9">
        <f>+H5/F5*100</f>
        <v>8.0834058573513161</v>
      </c>
    </row>
    <row r="6" spans="1:13" ht="98.25" customHeight="1" x14ac:dyDescent="0.2">
      <c r="B6">
        <v>800057252</v>
      </c>
      <c r="C6" t="s">
        <v>119</v>
      </c>
      <c r="D6" t="s">
        <v>118</v>
      </c>
      <c r="E6" s="81"/>
      <c r="F6" s="81"/>
      <c r="G6" s="81"/>
      <c r="H6" s="81"/>
      <c r="I6" s="81"/>
      <c r="J6" s="81"/>
      <c r="K6" s="81"/>
      <c r="L6" s="81"/>
      <c r="M6" s="9" t="e">
        <f>+H6/F6*100</f>
        <v>#DIV/0!</v>
      </c>
    </row>
    <row r="7" spans="1:13" ht="98.25" customHeight="1" x14ac:dyDescent="0.2">
      <c r="B7">
        <v>800074410</v>
      </c>
      <c r="C7" t="s">
        <v>120</v>
      </c>
      <c r="D7" t="s">
        <v>118</v>
      </c>
      <c r="E7" s="81"/>
      <c r="F7" s="81"/>
      <c r="G7" s="81"/>
      <c r="H7" s="81"/>
      <c r="I7" s="81"/>
      <c r="J7" s="81"/>
      <c r="K7" s="81"/>
      <c r="L7" s="81"/>
      <c r="M7" s="9" t="e">
        <f t="shared" ref="M7:M70" si="0">+H7/F7*100</f>
        <v>#DIV/0!</v>
      </c>
    </row>
    <row r="8" spans="1:13" ht="98.25" customHeight="1" x14ac:dyDescent="0.2">
      <c r="B8">
        <v>800081075</v>
      </c>
      <c r="C8" t="s">
        <v>121</v>
      </c>
      <c r="D8" t="s">
        <v>118</v>
      </c>
      <c r="E8" s="81"/>
      <c r="F8" s="81"/>
      <c r="G8" s="81"/>
      <c r="H8" s="81"/>
      <c r="I8" s="81"/>
      <c r="J8" s="81"/>
      <c r="K8" s="81"/>
      <c r="L8" s="81"/>
      <c r="M8" s="9" t="e">
        <f t="shared" si="0"/>
        <v>#DIV/0!</v>
      </c>
    </row>
    <row r="9" spans="1:13" ht="98.25" customHeight="1" x14ac:dyDescent="0.2">
      <c r="B9">
        <v>800195661</v>
      </c>
      <c r="C9" t="s">
        <v>122</v>
      </c>
      <c r="D9" t="s">
        <v>118</v>
      </c>
      <c r="E9" s="81">
        <v>24632888</v>
      </c>
      <c r="F9" s="81">
        <v>121545445</v>
      </c>
      <c r="G9" s="81">
        <v>1258238</v>
      </c>
      <c r="H9" s="81">
        <v>9429451</v>
      </c>
      <c r="I9" s="81">
        <v>112115994</v>
      </c>
      <c r="J9" s="81">
        <v>5389206</v>
      </c>
      <c r="K9" s="81">
        <v>2852714</v>
      </c>
      <c r="L9" s="81">
        <v>37414</v>
      </c>
      <c r="M9" s="9">
        <f t="shared" si="0"/>
        <v>7.7579632869006323</v>
      </c>
    </row>
    <row r="10" spans="1:13" ht="98.25" customHeight="1" x14ac:dyDescent="0.2">
      <c r="B10">
        <v>800203990</v>
      </c>
      <c r="C10" t="s">
        <v>123</v>
      </c>
      <c r="D10" t="s">
        <v>118</v>
      </c>
      <c r="E10" s="81">
        <v>23592673</v>
      </c>
      <c r="F10" s="81">
        <v>23667712</v>
      </c>
      <c r="G10" s="81">
        <v>625027</v>
      </c>
      <c r="H10" s="81">
        <v>625027</v>
      </c>
      <c r="I10" s="81">
        <v>23042685</v>
      </c>
      <c r="J10" s="81">
        <v>2005062</v>
      </c>
      <c r="K10" s="81">
        <v>2027839</v>
      </c>
      <c r="L10" s="81">
        <v>22777</v>
      </c>
      <c r="M10" s="9">
        <f t="shared" si="0"/>
        <v>2.6408425115194913</v>
      </c>
    </row>
    <row r="11" spans="1:13" ht="98.25" customHeight="1" x14ac:dyDescent="0.2">
      <c r="B11">
        <v>800210555</v>
      </c>
      <c r="C11" t="s">
        <v>124</v>
      </c>
      <c r="D11" t="s">
        <v>118</v>
      </c>
      <c r="E11" s="81"/>
      <c r="F11" s="81"/>
      <c r="G11" s="81"/>
      <c r="H11" s="81"/>
      <c r="I11" s="81"/>
      <c r="J11" s="81"/>
      <c r="K11" s="81"/>
      <c r="L11" s="81"/>
      <c r="M11" s="9" t="e">
        <f t="shared" si="0"/>
        <v>#DIV/0!</v>
      </c>
    </row>
    <row r="12" spans="1:13" ht="98.25" customHeight="1" x14ac:dyDescent="0.2">
      <c r="B12">
        <v>800211268</v>
      </c>
      <c r="C12" t="s">
        <v>125</v>
      </c>
      <c r="D12" t="s">
        <v>118</v>
      </c>
      <c r="E12" s="81"/>
      <c r="F12" s="81"/>
      <c r="G12" s="81"/>
      <c r="H12" s="81"/>
      <c r="I12" s="81"/>
      <c r="J12" s="81"/>
      <c r="K12" s="81"/>
      <c r="L12" s="81"/>
      <c r="M12" s="9" t="e">
        <f t="shared" si="0"/>
        <v>#DIV/0!</v>
      </c>
    </row>
    <row r="13" spans="1:13" ht="98.25" customHeight="1" x14ac:dyDescent="0.2">
      <c r="B13">
        <v>800234044</v>
      </c>
      <c r="C13" t="s">
        <v>126</v>
      </c>
      <c r="D13" t="s">
        <v>118</v>
      </c>
      <c r="E13" s="81"/>
      <c r="F13" s="81"/>
      <c r="G13" s="81"/>
      <c r="H13" s="81"/>
      <c r="I13" s="81"/>
      <c r="J13" s="81"/>
      <c r="K13" s="81"/>
      <c r="L13" s="81"/>
      <c r="M13" s="9" t="e">
        <f t="shared" si="0"/>
        <v>#DIV/0!</v>
      </c>
    </row>
    <row r="14" spans="1:13" ht="98.25" customHeight="1" x14ac:dyDescent="0.2">
      <c r="B14">
        <v>800247308</v>
      </c>
      <c r="C14" t="s">
        <v>127</v>
      </c>
      <c r="D14" t="s">
        <v>118</v>
      </c>
      <c r="E14" s="81"/>
      <c r="F14" s="81"/>
      <c r="G14" s="81"/>
      <c r="H14" s="81"/>
      <c r="I14" s="81"/>
      <c r="J14" s="81"/>
      <c r="K14" s="81"/>
      <c r="L14" s="81"/>
      <c r="M14" s="9" t="e">
        <f t="shared" si="0"/>
        <v>#DIV/0!</v>
      </c>
    </row>
    <row r="15" spans="1:13" ht="98.25" customHeight="1" x14ac:dyDescent="0.2">
      <c r="B15">
        <v>802006419</v>
      </c>
      <c r="C15" t="s">
        <v>128</v>
      </c>
      <c r="D15" t="s">
        <v>118</v>
      </c>
      <c r="E15" s="81">
        <v>377591</v>
      </c>
      <c r="F15" s="81">
        <v>4777087</v>
      </c>
      <c r="G15" s="81">
        <v>138034</v>
      </c>
      <c r="H15" s="81">
        <v>3582772</v>
      </c>
      <c r="I15" s="81">
        <v>1194315</v>
      </c>
      <c r="J15" s="81">
        <v>103307</v>
      </c>
      <c r="K15" s="81">
        <v>107157</v>
      </c>
      <c r="L15" s="81">
        <v>3850</v>
      </c>
      <c r="M15" s="9">
        <f t="shared" si="0"/>
        <v>74.999094636543148</v>
      </c>
    </row>
    <row r="16" spans="1:13" ht="98.25" customHeight="1" x14ac:dyDescent="0.2">
      <c r="B16">
        <v>805010748</v>
      </c>
      <c r="C16" t="s">
        <v>129</v>
      </c>
      <c r="D16" t="s">
        <v>118</v>
      </c>
      <c r="E16" s="81"/>
      <c r="F16" s="81"/>
      <c r="G16" s="81"/>
      <c r="H16" s="81"/>
      <c r="I16" s="81"/>
      <c r="J16" s="81"/>
      <c r="K16" s="81"/>
      <c r="L16" s="81"/>
      <c r="M16" s="9" t="e">
        <f t="shared" si="0"/>
        <v>#DIV/0!</v>
      </c>
    </row>
    <row r="17" spans="2:13" ht="98.25" customHeight="1" x14ac:dyDescent="0.2">
      <c r="B17">
        <v>811017500</v>
      </c>
      <c r="C17" t="s">
        <v>130</v>
      </c>
      <c r="D17" t="s">
        <v>118</v>
      </c>
      <c r="E17" s="81"/>
      <c r="F17" s="81"/>
      <c r="G17" s="81"/>
      <c r="H17" s="81"/>
      <c r="I17" s="81"/>
      <c r="J17" s="81"/>
      <c r="K17" s="81"/>
      <c r="L17" s="81"/>
      <c r="M17" s="9" t="e">
        <f t="shared" si="0"/>
        <v>#DIV/0!</v>
      </c>
    </row>
    <row r="18" spans="2:13" ht="98.25" customHeight="1" x14ac:dyDescent="0.2">
      <c r="B18">
        <v>811031160</v>
      </c>
      <c r="C18" t="s">
        <v>131</v>
      </c>
      <c r="D18" t="s">
        <v>118</v>
      </c>
      <c r="E18" s="81">
        <v>13743748</v>
      </c>
      <c r="F18" s="81">
        <v>16012042</v>
      </c>
      <c r="G18" s="81">
        <v>784007</v>
      </c>
      <c r="H18" s="81">
        <v>784007</v>
      </c>
      <c r="I18" s="81">
        <v>15228035</v>
      </c>
      <c r="J18" s="81">
        <v>2905719</v>
      </c>
      <c r="K18" s="81">
        <v>2670764</v>
      </c>
      <c r="L18" s="81">
        <v>75809</v>
      </c>
      <c r="M18" s="9">
        <f t="shared" si="0"/>
        <v>4.8963586280875351</v>
      </c>
    </row>
    <row r="19" spans="2:13" ht="98.25" customHeight="1" x14ac:dyDescent="0.2">
      <c r="B19">
        <v>811045711</v>
      </c>
      <c r="C19" t="s">
        <v>132</v>
      </c>
      <c r="D19" t="s">
        <v>118</v>
      </c>
      <c r="E19" s="81">
        <v>3399161</v>
      </c>
      <c r="F19" s="81">
        <v>25694623</v>
      </c>
      <c r="G19" s="81">
        <v>1204367</v>
      </c>
      <c r="H19" s="81">
        <v>1204367</v>
      </c>
      <c r="I19" s="81">
        <v>24490256</v>
      </c>
      <c r="J19" s="81">
        <v>274580</v>
      </c>
      <c r="K19" s="81">
        <v>224249</v>
      </c>
      <c r="L19" s="81">
        <v>3994</v>
      </c>
      <c r="M19" s="9">
        <f t="shared" si="0"/>
        <v>4.6872335896891739</v>
      </c>
    </row>
    <row r="20" spans="2:13" ht="98.25" customHeight="1" x14ac:dyDescent="0.2">
      <c r="B20">
        <v>811046789</v>
      </c>
      <c r="C20" t="s">
        <v>133</v>
      </c>
      <c r="D20" t="s">
        <v>118</v>
      </c>
      <c r="E20" s="81"/>
      <c r="F20" s="81"/>
      <c r="G20" s="81"/>
      <c r="H20" s="81"/>
      <c r="I20" s="81"/>
      <c r="J20" s="81"/>
      <c r="K20" s="81"/>
      <c r="L20" s="81"/>
      <c r="M20" s="9" t="e">
        <f t="shared" si="0"/>
        <v>#DIV/0!</v>
      </c>
    </row>
    <row r="21" spans="2:13" ht="98.25" customHeight="1" x14ac:dyDescent="0.2">
      <c r="B21">
        <v>830002631</v>
      </c>
      <c r="C21" t="s">
        <v>134</v>
      </c>
      <c r="D21" t="s">
        <v>118</v>
      </c>
      <c r="E21" s="81"/>
      <c r="F21" s="81"/>
      <c r="G21" s="81"/>
      <c r="H21" s="81"/>
      <c r="I21" s="81"/>
      <c r="J21" s="81"/>
      <c r="K21" s="81"/>
      <c r="L21" s="81"/>
      <c r="M21" s="9" t="e">
        <f t="shared" si="0"/>
        <v>#DIV/0!</v>
      </c>
    </row>
    <row r="22" spans="2:13" ht="98.25" customHeight="1" x14ac:dyDescent="0.2">
      <c r="B22">
        <v>830018330</v>
      </c>
      <c r="C22" t="s">
        <v>135</v>
      </c>
      <c r="D22" t="s">
        <v>118</v>
      </c>
      <c r="E22" s="81">
        <v>13967892</v>
      </c>
      <c r="F22" s="81">
        <v>23327503</v>
      </c>
      <c r="G22" s="81">
        <v>7812404</v>
      </c>
      <c r="H22" s="81">
        <v>8064895</v>
      </c>
      <c r="I22" s="81">
        <v>15262608</v>
      </c>
      <c r="J22" s="81">
        <v>2017244</v>
      </c>
      <c r="K22" s="81">
        <v>1725971</v>
      </c>
      <c r="L22" s="81">
        <v>5952</v>
      </c>
      <c r="M22" s="9">
        <f t="shared" si="0"/>
        <v>34.572474387850257</v>
      </c>
    </row>
    <row r="23" spans="2:13" ht="98.25" customHeight="1" x14ac:dyDescent="0.2">
      <c r="B23">
        <v>830026911</v>
      </c>
      <c r="C23" t="s">
        <v>136</v>
      </c>
      <c r="D23" t="s">
        <v>118</v>
      </c>
      <c r="E23" s="81">
        <v>7393240</v>
      </c>
      <c r="F23" s="81">
        <v>12609309</v>
      </c>
      <c r="G23" s="81">
        <v>3966868</v>
      </c>
      <c r="H23" s="81">
        <v>8030766</v>
      </c>
      <c r="I23" s="81">
        <v>4578543</v>
      </c>
      <c r="J23" s="81">
        <v>444356</v>
      </c>
      <c r="K23" s="81">
        <v>961465</v>
      </c>
      <c r="L23" s="81">
        <v>632838</v>
      </c>
      <c r="M23" s="9">
        <f t="shared" si="0"/>
        <v>63.68918391959464</v>
      </c>
    </row>
    <row r="24" spans="2:13" ht="98.25" customHeight="1" x14ac:dyDescent="0.2">
      <c r="B24">
        <v>830028630</v>
      </c>
      <c r="C24" t="s">
        <v>137</v>
      </c>
      <c r="D24" t="s">
        <v>118</v>
      </c>
      <c r="E24" s="81">
        <v>15985853</v>
      </c>
      <c r="F24" s="81">
        <v>16031353</v>
      </c>
      <c r="G24" s="81">
        <v>157743</v>
      </c>
      <c r="H24" s="81">
        <v>1831782</v>
      </c>
      <c r="I24" s="81">
        <v>14199571</v>
      </c>
      <c r="J24" s="81">
        <v>785604</v>
      </c>
      <c r="K24" s="81">
        <v>787804</v>
      </c>
      <c r="L24" s="81">
        <v>2200</v>
      </c>
      <c r="M24" s="9">
        <f t="shared" si="0"/>
        <v>11.426247054755766</v>
      </c>
    </row>
    <row r="25" spans="2:13" ht="98.25" customHeight="1" x14ac:dyDescent="0.2">
      <c r="B25">
        <v>830032610</v>
      </c>
      <c r="C25" t="s">
        <v>138</v>
      </c>
      <c r="D25" t="s">
        <v>118</v>
      </c>
      <c r="E25" s="81"/>
      <c r="F25" s="81"/>
      <c r="G25" s="81"/>
      <c r="H25" s="81"/>
      <c r="I25" s="81"/>
      <c r="J25" s="81"/>
      <c r="K25" s="81"/>
      <c r="L25" s="81"/>
      <c r="M25" s="9" t="e">
        <f t="shared" si="0"/>
        <v>#DIV/0!</v>
      </c>
    </row>
    <row r="26" spans="2:13" ht="98.25" customHeight="1" x14ac:dyDescent="0.2">
      <c r="B26">
        <v>830037180</v>
      </c>
      <c r="C26" t="s">
        <v>139</v>
      </c>
      <c r="D26" t="s">
        <v>118</v>
      </c>
      <c r="E26" s="81"/>
      <c r="F26" s="81"/>
      <c r="G26" s="81"/>
      <c r="H26" s="81"/>
      <c r="I26" s="81"/>
      <c r="J26" s="81"/>
      <c r="K26" s="81"/>
      <c r="L26" s="81"/>
      <c r="M26" s="9" t="e">
        <f t="shared" si="0"/>
        <v>#DIV/0!</v>
      </c>
    </row>
    <row r="27" spans="2:13" ht="98.25" customHeight="1" x14ac:dyDescent="0.2">
      <c r="B27">
        <v>830046427</v>
      </c>
      <c r="C27" t="s">
        <v>140</v>
      </c>
      <c r="D27" t="s">
        <v>118</v>
      </c>
      <c r="E27" s="81">
        <v>6612372</v>
      </c>
      <c r="F27" s="81">
        <v>63632291</v>
      </c>
      <c r="G27" s="81">
        <v>4990681</v>
      </c>
      <c r="H27" s="81">
        <v>4990681</v>
      </c>
      <c r="I27" s="81">
        <v>58641610</v>
      </c>
      <c r="J27" s="81">
        <v>9861192</v>
      </c>
      <c r="K27" s="81">
        <v>9631511</v>
      </c>
      <c r="L27" s="81">
        <v>1575</v>
      </c>
      <c r="M27" s="9">
        <f t="shared" si="0"/>
        <v>7.8430006551233555</v>
      </c>
    </row>
    <row r="28" spans="2:13" ht="98.25" customHeight="1" x14ac:dyDescent="0.2">
      <c r="B28">
        <v>830073450</v>
      </c>
      <c r="C28" t="s">
        <v>141</v>
      </c>
      <c r="D28" t="s">
        <v>118</v>
      </c>
      <c r="E28" s="81">
        <v>41135483</v>
      </c>
      <c r="F28" s="81">
        <v>80909637</v>
      </c>
      <c r="G28" s="81">
        <v>30461633</v>
      </c>
      <c r="H28" s="81">
        <v>38686776</v>
      </c>
      <c r="I28" s="81">
        <v>42222861</v>
      </c>
      <c r="J28" s="81">
        <v>6922160</v>
      </c>
      <c r="K28" s="81">
        <v>11574750</v>
      </c>
      <c r="L28" s="81">
        <v>4809725</v>
      </c>
      <c r="M28" s="9">
        <f t="shared" si="0"/>
        <v>47.814793681499275</v>
      </c>
    </row>
    <row r="29" spans="2:13" ht="98.25" customHeight="1" x14ac:dyDescent="0.2">
      <c r="B29">
        <v>830086999</v>
      </c>
      <c r="C29" t="s">
        <v>142</v>
      </c>
      <c r="D29" t="s">
        <v>118</v>
      </c>
      <c r="E29" s="81">
        <v>13988325</v>
      </c>
      <c r="F29" s="81">
        <v>17207839</v>
      </c>
      <c r="G29" s="81">
        <v>8026065</v>
      </c>
      <c r="H29" s="81">
        <v>9428313</v>
      </c>
      <c r="I29" s="81">
        <v>7779526</v>
      </c>
      <c r="J29" s="81">
        <v>1589023</v>
      </c>
      <c r="K29" s="81">
        <v>1751480</v>
      </c>
      <c r="L29" s="81">
        <v>163986</v>
      </c>
      <c r="M29" s="9">
        <f t="shared" si="0"/>
        <v>54.790802029237952</v>
      </c>
    </row>
    <row r="30" spans="2:13" ht="98.25" customHeight="1" x14ac:dyDescent="0.2">
      <c r="B30">
        <v>830096373</v>
      </c>
      <c r="C30" t="s">
        <v>143</v>
      </c>
      <c r="D30" t="s">
        <v>118</v>
      </c>
      <c r="E30" s="81"/>
      <c r="F30" s="81"/>
      <c r="G30" s="81"/>
      <c r="H30" s="81"/>
      <c r="I30" s="81"/>
      <c r="J30" s="81"/>
      <c r="K30" s="81"/>
      <c r="L30" s="81"/>
      <c r="M30" s="9" t="e">
        <f t="shared" si="0"/>
        <v>#DIV/0!</v>
      </c>
    </row>
    <row r="31" spans="2:13" ht="98.25" customHeight="1" x14ac:dyDescent="0.2">
      <c r="B31">
        <v>830102185</v>
      </c>
      <c r="C31" t="s">
        <v>144</v>
      </c>
      <c r="D31" t="s">
        <v>118</v>
      </c>
      <c r="E31" s="81"/>
      <c r="F31" s="81"/>
      <c r="G31" s="81"/>
      <c r="H31" s="81"/>
      <c r="I31" s="81"/>
      <c r="J31" s="81"/>
      <c r="K31" s="81"/>
      <c r="L31" s="81"/>
      <c r="M31" s="9" t="e">
        <f t="shared" si="0"/>
        <v>#DIV/0!</v>
      </c>
    </row>
    <row r="32" spans="2:13" ht="98.25" customHeight="1" x14ac:dyDescent="0.2">
      <c r="B32">
        <v>830113227</v>
      </c>
      <c r="C32" t="s">
        <v>145</v>
      </c>
      <c r="D32" t="s">
        <v>118</v>
      </c>
      <c r="E32" s="81">
        <v>33230497</v>
      </c>
      <c r="F32" s="81">
        <v>37768447</v>
      </c>
      <c r="G32" s="81">
        <v>12899902</v>
      </c>
      <c r="H32" s="81">
        <v>13426284</v>
      </c>
      <c r="I32" s="81">
        <v>24342163</v>
      </c>
      <c r="J32" s="81">
        <v>11713303</v>
      </c>
      <c r="K32" s="81">
        <v>9658392</v>
      </c>
      <c r="L32" s="81">
        <v>1250162</v>
      </c>
      <c r="M32" s="9">
        <f t="shared" si="0"/>
        <v>35.548943804864415</v>
      </c>
    </row>
    <row r="33" spans="2:13" ht="98.25" customHeight="1" x14ac:dyDescent="0.2">
      <c r="B33">
        <v>830115738</v>
      </c>
      <c r="C33" t="s">
        <v>146</v>
      </c>
      <c r="D33" t="s">
        <v>118</v>
      </c>
      <c r="E33" s="81">
        <v>6905476</v>
      </c>
      <c r="F33" s="81">
        <v>7279696</v>
      </c>
      <c r="G33" s="81">
        <v>5520569</v>
      </c>
      <c r="H33" s="81">
        <v>5645569</v>
      </c>
      <c r="I33" s="81">
        <v>1634127</v>
      </c>
      <c r="J33" s="81">
        <v>440143</v>
      </c>
      <c r="K33" s="81">
        <v>674645</v>
      </c>
      <c r="L33" s="81">
        <v>465758</v>
      </c>
      <c r="M33" s="9">
        <f t="shared" si="0"/>
        <v>77.552263171429132</v>
      </c>
    </row>
    <row r="34" spans="2:13" ht="98.25" customHeight="1" x14ac:dyDescent="0.2">
      <c r="B34">
        <v>830133279</v>
      </c>
      <c r="C34" t="s">
        <v>147</v>
      </c>
      <c r="D34" t="s">
        <v>118</v>
      </c>
      <c r="E34" s="81">
        <v>415164</v>
      </c>
      <c r="F34" s="81">
        <v>5300433</v>
      </c>
      <c r="G34" s="81">
        <v>347278</v>
      </c>
      <c r="H34" s="81">
        <v>439166</v>
      </c>
      <c r="I34" s="81">
        <v>4861267</v>
      </c>
      <c r="J34" s="81">
        <v>1389671</v>
      </c>
      <c r="K34" s="81">
        <v>1397795</v>
      </c>
      <c r="L34" s="81">
        <v>8260</v>
      </c>
      <c r="M34" s="9">
        <f t="shared" si="0"/>
        <v>8.2854740358004726</v>
      </c>
    </row>
    <row r="35" spans="2:13" ht="98.25" customHeight="1" x14ac:dyDescent="0.2">
      <c r="B35">
        <v>830140226</v>
      </c>
      <c r="C35" t="s">
        <v>148</v>
      </c>
      <c r="D35" t="s">
        <v>118</v>
      </c>
      <c r="E35" s="81">
        <v>12549171</v>
      </c>
      <c r="F35" s="81">
        <v>13885472</v>
      </c>
      <c r="G35" s="81">
        <v>8325570</v>
      </c>
      <c r="H35" s="81">
        <v>8479839</v>
      </c>
      <c r="I35" s="81">
        <v>5405633</v>
      </c>
      <c r="J35" s="81">
        <v>2973644</v>
      </c>
      <c r="K35" s="81">
        <v>2997893</v>
      </c>
      <c r="L35" s="81">
        <v>490916</v>
      </c>
      <c r="M35" s="9">
        <f t="shared" si="0"/>
        <v>61.069864963898958</v>
      </c>
    </row>
    <row r="36" spans="2:13" ht="98.25" customHeight="1" x14ac:dyDescent="0.2">
      <c r="B36">
        <v>830142358</v>
      </c>
      <c r="C36" t="s">
        <v>149</v>
      </c>
      <c r="D36" t="s">
        <v>118</v>
      </c>
      <c r="E36" s="81"/>
      <c r="F36" s="81"/>
      <c r="G36" s="81"/>
      <c r="H36" s="81"/>
      <c r="I36" s="81"/>
      <c r="J36" s="81"/>
      <c r="K36" s="81"/>
      <c r="L36" s="81"/>
      <c r="M36" s="9" t="e">
        <f t="shared" si="0"/>
        <v>#DIV/0!</v>
      </c>
    </row>
    <row r="37" spans="2:13" ht="98.25" customHeight="1" x14ac:dyDescent="0.2">
      <c r="B37">
        <v>830144405</v>
      </c>
      <c r="C37" t="s">
        <v>150</v>
      </c>
      <c r="D37" t="s">
        <v>118</v>
      </c>
      <c r="E37" s="81"/>
      <c r="F37" s="81"/>
      <c r="G37" s="81"/>
      <c r="H37" s="81"/>
      <c r="I37" s="81"/>
      <c r="J37" s="81"/>
      <c r="K37" s="81"/>
      <c r="L37" s="81"/>
      <c r="M37" s="9" t="e">
        <f t="shared" si="0"/>
        <v>#DIV/0!</v>
      </c>
    </row>
    <row r="38" spans="2:13" ht="98.25" customHeight="1" x14ac:dyDescent="0.2">
      <c r="B38">
        <v>830514927</v>
      </c>
      <c r="C38" t="s">
        <v>151</v>
      </c>
      <c r="D38" t="s">
        <v>118</v>
      </c>
      <c r="E38" s="81"/>
      <c r="F38" s="81"/>
      <c r="G38" s="81"/>
      <c r="H38" s="81"/>
      <c r="I38" s="81"/>
      <c r="J38" s="81"/>
      <c r="K38" s="81"/>
      <c r="L38" s="81"/>
      <c r="M38" s="9" t="e">
        <f t="shared" si="0"/>
        <v>#DIV/0!</v>
      </c>
    </row>
    <row r="39" spans="2:13" ht="98.25" customHeight="1" x14ac:dyDescent="0.2">
      <c r="B39">
        <v>860001543</v>
      </c>
      <c r="C39" t="s">
        <v>152</v>
      </c>
      <c r="D39" t="s">
        <v>118</v>
      </c>
      <c r="E39" s="81">
        <v>7899148</v>
      </c>
      <c r="F39" s="81">
        <v>18360398</v>
      </c>
      <c r="G39" s="81">
        <v>1432251</v>
      </c>
      <c r="H39" s="81">
        <v>2855158</v>
      </c>
      <c r="I39" s="81">
        <v>15505240</v>
      </c>
      <c r="J39" s="81">
        <v>1896636</v>
      </c>
      <c r="K39" s="81">
        <v>1920897</v>
      </c>
      <c r="L39" s="81">
        <v>24261</v>
      </c>
      <c r="M39" s="9">
        <f t="shared" si="0"/>
        <v>15.550632399145158</v>
      </c>
    </row>
    <row r="40" spans="2:13" ht="98.25" customHeight="1" x14ac:dyDescent="0.2">
      <c r="B40">
        <v>860049506</v>
      </c>
      <c r="C40" t="s">
        <v>153</v>
      </c>
      <c r="D40" t="s">
        <v>118</v>
      </c>
      <c r="E40" s="81"/>
      <c r="F40" s="81"/>
      <c r="G40" s="81"/>
      <c r="H40" s="81"/>
      <c r="I40" s="81"/>
      <c r="J40" s="81"/>
      <c r="K40" s="81"/>
      <c r="L40" s="81"/>
      <c r="M40" s="9" t="e">
        <f t="shared" si="0"/>
        <v>#DIV/0!</v>
      </c>
    </row>
    <row r="41" spans="2:13" ht="98.25" customHeight="1" x14ac:dyDescent="0.2">
      <c r="B41">
        <v>890322218</v>
      </c>
      <c r="C41" t="s">
        <v>154</v>
      </c>
      <c r="D41" t="s">
        <v>118</v>
      </c>
      <c r="E41" s="81"/>
      <c r="F41" s="81"/>
      <c r="G41" s="81"/>
      <c r="H41" s="81"/>
      <c r="I41" s="81"/>
      <c r="J41" s="81"/>
      <c r="K41" s="81"/>
      <c r="L41" s="81"/>
      <c r="M41" s="9" t="e">
        <f t="shared" si="0"/>
        <v>#DIV/0!</v>
      </c>
    </row>
    <row r="42" spans="2:13" ht="98.25" customHeight="1" x14ac:dyDescent="0.2">
      <c r="B42">
        <v>890325192</v>
      </c>
      <c r="C42" t="s">
        <v>155</v>
      </c>
      <c r="D42" t="s">
        <v>118</v>
      </c>
      <c r="E42" s="81">
        <v>2177414</v>
      </c>
      <c r="F42" s="81">
        <v>4335067</v>
      </c>
      <c r="G42" s="81">
        <v>161823</v>
      </c>
      <c r="H42" s="81">
        <v>260183</v>
      </c>
      <c r="I42" s="81">
        <v>4074884</v>
      </c>
      <c r="J42" s="81">
        <v>191629</v>
      </c>
      <c r="K42" s="81">
        <v>386543</v>
      </c>
      <c r="L42" s="81">
        <v>194914</v>
      </c>
      <c r="M42" s="9">
        <f t="shared" si="0"/>
        <v>6.001821886489874</v>
      </c>
    </row>
    <row r="43" spans="2:13" ht="98.25" customHeight="1" x14ac:dyDescent="0.2">
      <c r="B43">
        <v>890330481</v>
      </c>
      <c r="C43" t="s">
        <v>156</v>
      </c>
      <c r="D43" t="s">
        <v>118</v>
      </c>
      <c r="E43" s="81">
        <v>3065336</v>
      </c>
      <c r="F43" s="81">
        <v>82935080</v>
      </c>
      <c r="G43" s="81">
        <v>425828</v>
      </c>
      <c r="H43" s="81">
        <v>6485278</v>
      </c>
      <c r="I43" s="81">
        <v>76449802</v>
      </c>
      <c r="J43" s="81">
        <v>7043383</v>
      </c>
      <c r="K43" s="81">
        <v>7814891</v>
      </c>
      <c r="L43" s="81">
        <v>1137099</v>
      </c>
      <c r="M43" s="9">
        <f t="shared" si="0"/>
        <v>7.8197042795400931</v>
      </c>
    </row>
    <row r="44" spans="2:13" ht="98.25" customHeight="1" x14ac:dyDescent="0.2">
      <c r="B44">
        <v>890406689</v>
      </c>
      <c r="C44" t="s">
        <v>157</v>
      </c>
      <c r="D44" t="s">
        <v>118</v>
      </c>
      <c r="E44" s="81">
        <v>69871305</v>
      </c>
      <c r="F44" s="81">
        <v>105708659</v>
      </c>
      <c r="G44" s="81">
        <v>9945574</v>
      </c>
      <c r="H44" s="81">
        <v>10131937</v>
      </c>
      <c r="I44" s="81">
        <v>95576722</v>
      </c>
      <c r="J44" s="81">
        <v>23218598</v>
      </c>
      <c r="K44" s="81">
        <v>12615300</v>
      </c>
      <c r="L44" s="81">
        <v>964738</v>
      </c>
      <c r="M44" s="9">
        <f t="shared" si="0"/>
        <v>9.5847748858492281</v>
      </c>
    </row>
    <row r="45" spans="2:13" ht="98.25" customHeight="1" x14ac:dyDescent="0.2">
      <c r="B45">
        <v>890932535</v>
      </c>
      <c r="C45" t="s">
        <v>158</v>
      </c>
      <c r="D45" t="s">
        <v>118</v>
      </c>
      <c r="E45" s="81"/>
      <c r="F45" s="81"/>
      <c r="G45" s="81"/>
      <c r="H45" s="81"/>
      <c r="I45" s="81"/>
      <c r="J45" s="81"/>
      <c r="K45" s="81"/>
      <c r="L45" s="81"/>
      <c r="M45" s="9" t="e">
        <f t="shared" si="0"/>
        <v>#DIV/0!</v>
      </c>
    </row>
    <row r="46" spans="2:13" ht="98.25" customHeight="1" x14ac:dyDescent="0.2">
      <c r="B46">
        <v>900010450</v>
      </c>
      <c r="C46" t="s">
        <v>159</v>
      </c>
      <c r="D46" t="s">
        <v>118</v>
      </c>
      <c r="E46" s="81">
        <v>33640801</v>
      </c>
      <c r="F46" s="81">
        <v>35607167</v>
      </c>
      <c r="G46" s="81">
        <v>29398285</v>
      </c>
      <c r="H46" s="81">
        <v>29398285</v>
      </c>
      <c r="I46" s="81">
        <v>6208882</v>
      </c>
      <c r="J46" s="81">
        <v>919843</v>
      </c>
      <c r="K46" s="81">
        <v>3382166</v>
      </c>
      <c r="L46" s="81">
        <v>2735675</v>
      </c>
      <c r="M46" s="9">
        <f t="shared" si="0"/>
        <v>82.562830679565153</v>
      </c>
    </row>
    <row r="47" spans="2:13" ht="98.25" customHeight="1" x14ac:dyDescent="0.2">
      <c r="B47">
        <v>900017392</v>
      </c>
      <c r="C47" t="s">
        <v>160</v>
      </c>
      <c r="D47" t="s">
        <v>118</v>
      </c>
      <c r="E47" s="81"/>
      <c r="F47" s="81"/>
      <c r="G47" s="81"/>
      <c r="H47" s="81"/>
      <c r="I47" s="81"/>
      <c r="J47" s="81"/>
      <c r="K47" s="81"/>
      <c r="L47" s="81"/>
      <c r="M47" s="9" t="e">
        <f t="shared" si="0"/>
        <v>#DIV/0!</v>
      </c>
    </row>
    <row r="48" spans="2:13" ht="98.25" customHeight="1" x14ac:dyDescent="0.2">
      <c r="B48">
        <v>900030200</v>
      </c>
      <c r="C48" t="s">
        <v>161</v>
      </c>
      <c r="D48" t="s">
        <v>118</v>
      </c>
      <c r="E48" s="81"/>
      <c r="F48" s="81"/>
      <c r="G48" s="81"/>
      <c r="H48" s="81"/>
      <c r="I48" s="81"/>
      <c r="J48" s="81"/>
      <c r="K48" s="81"/>
      <c r="L48" s="81"/>
      <c r="M48" s="9" t="e">
        <f t="shared" si="0"/>
        <v>#DIV/0!</v>
      </c>
    </row>
    <row r="49" spans="2:13" ht="98.25" customHeight="1" x14ac:dyDescent="0.2">
      <c r="B49">
        <v>900030749</v>
      </c>
      <c r="C49" t="s">
        <v>162</v>
      </c>
      <c r="D49" t="s">
        <v>118</v>
      </c>
      <c r="E49" s="81"/>
      <c r="F49" s="81"/>
      <c r="G49" s="81"/>
      <c r="H49" s="81"/>
      <c r="I49" s="81"/>
      <c r="J49" s="81"/>
      <c r="K49" s="81"/>
      <c r="L49" s="81"/>
      <c r="M49" s="9" t="e">
        <f t="shared" si="0"/>
        <v>#DIV/0!</v>
      </c>
    </row>
    <row r="50" spans="2:13" ht="98.25" customHeight="1" x14ac:dyDescent="0.2">
      <c r="B50">
        <v>900036866</v>
      </c>
      <c r="C50" t="s">
        <v>163</v>
      </c>
      <c r="D50" t="s">
        <v>118</v>
      </c>
      <c r="E50" s="81">
        <v>4928643</v>
      </c>
      <c r="F50" s="81">
        <v>5463643</v>
      </c>
      <c r="G50" s="81">
        <v>1099882</v>
      </c>
      <c r="H50" s="81">
        <v>3243927</v>
      </c>
      <c r="I50" s="81">
        <v>2219716</v>
      </c>
      <c r="J50" s="81">
        <v>243773</v>
      </c>
      <c r="K50" s="81">
        <v>434891</v>
      </c>
      <c r="L50" s="81">
        <v>191118</v>
      </c>
      <c r="M50" s="9">
        <f t="shared" si="0"/>
        <v>59.372967816528273</v>
      </c>
    </row>
    <row r="51" spans="2:13" ht="98.25" customHeight="1" x14ac:dyDescent="0.2">
      <c r="B51">
        <v>900037764</v>
      </c>
      <c r="C51" t="s">
        <v>164</v>
      </c>
      <c r="D51" t="s">
        <v>118</v>
      </c>
      <c r="E51" s="81"/>
      <c r="F51" s="81"/>
      <c r="G51" s="81"/>
      <c r="H51" s="81"/>
      <c r="I51" s="81"/>
      <c r="J51" s="81"/>
      <c r="K51" s="81"/>
      <c r="L51" s="81"/>
      <c r="M51" s="9" t="e">
        <f t="shared" si="0"/>
        <v>#DIV/0!</v>
      </c>
    </row>
    <row r="52" spans="2:13" ht="98.25" customHeight="1" x14ac:dyDescent="0.2">
      <c r="B52">
        <v>900069119</v>
      </c>
      <c r="C52" t="s">
        <v>165</v>
      </c>
      <c r="D52" t="s">
        <v>118</v>
      </c>
      <c r="E52" s="81"/>
      <c r="F52" s="81"/>
      <c r="G52" s="81"/>
      <c r="H52" s="81"/>
      <c r="I52" s="81"/>
      <c r="J52" s="81"/>
      <c r="K52" s="81"/>
      <c r="L52" s="81"/>
      <c r="M52" s="9" t="e">
        <f t="shared" si="0"/>
        <v>#DIV/0!</v>
      </c>
    </row>
    <row r="53" spans="2:13" ht="98.25" customHeight="1" x14ac:dyDescent="0.2">
      <c r="B53">
        <v>900078918</v>
      </c>
      <c r="C53" t="s">
        <v>166</v>
      </c>
      <c r="D53" t="s">
        <v>118</v>
      </c>
      <c r="E53" s="81">
        <v>2597465</v>
      </c>
      <c r="F53" s="81">
        <v>11597465</v>
      </c>
      <c r="G53" s="81">
        <v>2203013</v>
      </c>
      <c r="H53" s="81">
        <v>2203013</v>
      </c>
      <c r="I53" s="81">
        <v>9394452</v>
      </c>
      <c r="J53" s="81">
        <v>73848</v>
      </c>
      <c r="K53" s="81">
        <v>159830</v>
      </c>
      <c r="L53" s="81">
        <v>85982</v>
      </c>
      <c r="M53" s="9">
        <f t="shared" si="0"/>
        <v>18.995642582236723</v>
      </c>
    </row>
    <row r="54" spans="2:13" ht="98.25" customHeight="1" x14ac:dyDescent="0.2">
      <c r="B54">
        <v>900083410</v>
      </c>
      <c r="C54" t="s">
        <v>167</v>
      </c>
      <c r="D54" t="s">
        <v>118</v>
      </c>
      <c r="E54" s="81"/>
      <c r="F54" s="81"/>
      <c r="G54" s="81"/>
      <c r="H54" s="81"/>
      <c r="I54" s="81"/>
      <c r="J54" s="81"/>
      <c r="K54" s="81"/>
      <c r="L54" s="81"/>
      <c r="M54" s="9" t="e">
        <f t="shared" si="0"/>
        <v>#DIV/0!</v>
      </c>
    </row>
    <row r="55" spans="2:13" ht="98.25" customHeight="1" x14ac:dyDescent="0.2">
      <c r="B55">
        <v>900083964</v>
      </c>
      <c r="C55" t="s">
        <v>168</v>
      </c>
      <c r="D55" t="s">
        <v>118</v>
      </c>
      <c r="E55" s="81"/>
      <c r="F55" s="81"/>
      <c r="G55" s="81"/>
      <c r="H55" s="81"/>
      <c r="I55" s="81"/>
      <c r="J55" s="81"/>
      <c r="K55" s="81"/>
      <c r="L55" s="81"/>
      <c r="M55" s="9" t="e">
        <f t="shared" si="0"/>
        <v>#DIV/0!</v>
      </c>
    </row>
    <row r="56" spans="2:13" ht="98.25" customHeight="1" x14ac:dyDescent="0.2">
      <c r="B56">
        <v>900125688</v>
      </c>
      <c r="C56" t="s">
        <v>169</v>
      </c>
      <c r="D56" t="s">
        <v>118</v>
      </c>
      <c r="E56" s="81"/>
      <c r="F56" s="81"/>
      <c r="G56" s="81"/>
      <c r="H56" s="81"/>
      <c r="I56" s="81"/>
      <c r="J56" s="81"/>
      <c r="K56" s="81"/>
      <c r="L56" s="81"/>
      <c r="M56" s="9" t="e">
        <f t="shared" si="0"/>
        <v>#DIV/0!</v>
      </c>
    </row>
    <row r="57" spans="2:13" ht="98.25" customHeight="1" x14ac:dyDescent="0.2">
      <c r="B57">
        <v>900171285</v>
      </c>
      <c r="C57" t="s">
        <v>170</v>
      </c>
      <c r="D57" t="s">
        <v>118</v>
      </c>
      <c r="E57" s="81"/>
      <c r="F57" s="81"/>
      <c r="G57" s="81"/>
      <c r="H57" s="81"/>
      <c r="I57" s="81"/>
      <c r="J57" s="81"/>
      <c r="K57" s="81"/>
      <c r="L57" s="81"/>
      <c r="M57" s="9" t="e">
        <f t="shared" si="0"/>
        <v>#DIV/0!</v>
      </c>
    </row>
    <row r="58" spans="2:13" ht="98.25" customHeight="1" x14ac:dyDescent="0.2">
      <c r="B58">
        <v>900172864</v>
      </c>
      <c r="C58" t="s">
        <v>171</v>
      </c>
      <c r="D58" t="s">
        <v>118</v>
      </c>
      <c r="E58" s="81">
        <v>9345966</v>
      </c>
      <c r="F58" s="81">
        <v>29501058</v>
      </c>
      <c r="G58" s="81">
        <v>907546</v>
      </c>
      <c r="H58" s="81">
        <v>963804</v>
      </c>
      <c r="I58" s="81">
        <v>28537254</v>
      </c>
      <c r="J58" s="81">
        <v>310860</v>
      </c>
      <c r="K58" s="81">
        <v>319948</v>
      </c>
      <c r="L58" s="81">
        <v>9088</v>
      </c>
      <c r="M58" s="9">
        <f t="shared" si="0"/>
        <v>3.2670150338337018</v>
      </c>
    </row>
    <row r="59" spans="2:13" ht="98.25" customHeight="1" x14ac:dyDescent="0.2">
      <c r="B59">
        <v>900180450</v>
      </c>
      <c r="C59" t="s">
        <v>172</v>
      </c>
      <c r="D59" t="s">
        <v>118</v>
      </c>
      <c r="E59" s="81"/>
      <c r="F59" s="81"/>
      <c r="G59" s="81"/>
      <c r="H59" s="81"/>
      <c r="I59" s="81"/>
      <c r="J59" s="81"/>
      <c r="K59" s="81"/>
      <c r="L59" s="81"/>
      <c r="M59" s="9" t="e">
        <f t="shared" si="0"/>
        <v>#DIV/0!</v>
      </c>
    </row>
    <row r="60" spans="2:13" ht="98.25" customHeight="1" x14ac:dyDescent="0.2">
      <c r="B60">
        <v>900190725</v>
      </c>
      <c r="C60" t="s">
        <v>173</v>
      </c>
      <c r="D60" t="s">
        <v>118</v>
      </c>
      <c r="E60" s="81"/>
      <c r="F60" s="81"/>
      <c r="G60" s="81"/>
      <c r="H60" s="81"/>
      <c r="I60" s="81"/>
      <c r="J60" s="81"/>
      <c r="K60" s="81"/>
      <c r="L60" s="81"/>
      <c r="M60" s="9" t="e">
        <f t="shared" si="0"/>
        <v>#DIV/0!</v>
      </c>
    </row>
    <row r="61" spans="2:13" ht="98.25" customHeight="1" x14ac:dyDescent="0.2">
      <c r="B61">
        <v>900208563</v>
      </c>
      <c r="C61" t="s">
        <v>174</v>
      </c>
      <c r="D61" t="s">
        <v>118</v>
      </c>
      <c r="E61" s="81">
        <v>5763630</v>
      </c>
      <c r="F61" s="81">
        <v>6585567</v>
      </c>
      <c r="G61" s="81">
        <v>1399330</v>
      </c>
      <c r="H61" s="81">
        <v>3188073</v>
      </c>
      <c r="I61" s="81">
        <v>3397494</v>
      </c>
      <c r="J61" s="81">
        <v>-132681</v>
      </c>
      <c r="K61" s="81">
        <v>203228</v>
      </c>
      <c r="L61" s="81">
        <v>381005</v>
      </c>
      <c r="M61" s="9">
        <f t="shared" si="0"/>
        <v>48.41000023232624</v>
      </c>
    </row>
    <row r="62" spans="2:13" ht="98.25" customHeight="1" x14ac:dyDescent="0.2">
      <c r="B62">
        <v>900230826</v>
      </c>
      <c r="C62" t="s">
        <v>175</v>
      </c>
      <c r="D62" t="s">
        <v>118</v>
      </c>
      <c r="E62" s="81">
        <v>25837791</v>
      </c>
      <c r="F62" s="81">
        <v>34519977</v>
      </c>
      <c r="G62" s="81">
        <v>9150465</v>
      </c>
      <c r="H62" s="81">
        <v>12939706</v>
      </c>
      <c r="I62" s="81">
        <v>21580271</v>
      </c>
      <c r="J62" s="81">
        <v>3419546</v>
      </c>
      <c r="K62" s="81">
        <v>3570660</v>
      </c>
      <c r="L62" s="81">
        <v>179422</v>
      </c>
      <c r="M62" s="9">
        <f t="shared" si="0"/>
        <v>37.484688938234228</v>
      </c>
    </row>
    <row r="63" spans="2:13" ht="98.25" customHeight="1" x14ac:dyDescent="0.2">
      <c r="B63">
        <v>900238755</v>
      </c>
      <c r="C63" t="s">
        <v>176</v>
      </c>
      <c r="D63" t="s">
        <v>118</v>
      </c>
      <c r="E63" s="81"/>
      <c r="F63" s="81"/>
      <c r="G63" s="81"/>
      <c r="H63" s="81"/>
      <c r="I63" s="81"/>
      <c r="J63" s="81"/>
      <c r="K63" s="81"/>
      <c r="L63" s="81"/>
      <c r="M63" s="9" t="e">
        <f t="shared" si="0"/>
        <v>#DIV/0!</v>
      </c>
    </row>
    <row r="64" spans="2:13" ht="98.25" customHeight="1" x14ac:dyDescent="0.2">
      <c r="B64">
        <v>900241201</v>
      </c>
      <c r="C64" t="s">
        <v>177</v>
      </c>
      <c r="D64" t="s">
        <v>118</v>
      </c>
      <c r="E64" s="81"/>
      <c r="F64" s="81"/>
      <c r="G64" s="81"/>
      <c r="H64" s="81"/>
      <c r="I64" s="81"/>
      <c r="J64" s="81"/>
      <c r="K64" s="81"/>
      <c r="L64" s="81"/>
      <c r="M64" s="9" t="e">
        <f t="shared" si="0"/>
        <v>#DIV/0!</v>
      </c>
    </row>
    <row r="65" spans="2:13" ht="98.25" customHeight="1" x14ac:dyDescent="0.2">
      <c r="B65">
        <v>900245956</v>
      </c>
      <c r="C65" t="s">
        <v>178</v>
      </c>
      <c r="D65" t="s">
        <v>118</v>
      </c>
      <c r="E65" s="81"/>
      <c r="F65" s="81"/>
      <c r="G65" s="81"/>
      <c r="H65" s="81"/>
      <c r="I65" s="81"/>
      <c r="J65" s="81"/>
      <c r="K65" s="81"/>
      <c r="L65" s="81"/>
      <c r="M65" s="9" t="e">
        <f t="shared" si="0"/>
        <v>#DIV/0!</v>
      </c>
    </row>
    <row r="66" spans="2:13" ht="98.25" customHeight="1" x14ac:dyDescent="0.2">
      <c r="B66">
        <v>900253063</v>
      </c>
      <c r="C66" t="s">
        <v>179</v>
      </c>
      <c r="D66" t="s">
        <v>118</v>
      </c>
      <c r="E66" s="81">
        <v>1300656</v>
      </c>
      <c r="F66" s="81">
        <v>1724038</v>
      </c>
      <c r="G66" s="81">
        <v>742851</v>
      </c>
      <c r="H66" s="81">
        <v>742851</v>
      </c>
      <c r="I66" s="81">
        <v>981187</v>
      </c>
      <c r="J66" s="81">
        <v>39336</v>
      </c>
      <c r="K66" s="81">
        <v>88561</v>
      </c>
      <c r="L66" s="81">
        <v>61034</v>
      </c>
      <c r="M66" s="9">
        <f t="shared" si="0"/>
        <v>43.087855372097366</v>
      </c>
    </row>
    <row r="67" spans="2:13" ht="98.25" customHeight="1" x14ac:dyDescent="0.2">
      <c r="B67">
        <v>900279559</v>
      </c>
      <c r="C67" t="s">
        <v>180</v>
      </c>
      <c r="D67" t="s">
        <v>118</v>
      </c>
      <c r="E67" s="81"/>
      <c r="F67" s="81"/>
      <c r="G67" s="81"/>
      <c r="H67" s="81"/>
      <c r="I67" s="81"/>
      <c r="J67" s="81"/>
      <c r="K67" s="81"/>
      <c r="L67" s="81"/>
      <c r="M67" s="9" t="e">
        <f t="shared" si="0"/>
        <v>#DIV/0!</v>
      </c>
    </row>
    <row r="68" spans="2:13" ht="98.25" customHeight="1" x14ac:dyDescent="0.2">
      <c r="B68">
        <v>900309334</v>
      </c>
      <c r="C68" t="s">
        <v>181</v>
      </c>
      <c r="D68" t="s">
        <v>118</v>
      </c>
      <c r="E68" s="81"/>
      <c r="F68" s="81"/>
      <c r="G68" s="81"/>
      <c r="H68" s="81"/>
      <c r="I68" s="81"/>
      <c r="J68" s="81"/>
      <c r="K68" s="81"/>
      <c r="L68" s="81"/>
      <c r="M68" s="9" t="e">
        <f t="shared" si="0"/>
        <v>#DIV/0!</v>
      </c>
    </row>
    <row r="69" spans="2:13" ht="98.25" customHeight="1" x14ac:dyDescent="0.2">
      <c r="B69">
        <v>900312036</v>
      </c>
      <c r="C69" t="s">
        <v>182</v>
      </c>
      <c r="D69" t="s">
        <v>118</v>
      </c>
      <c r="E69" s="81">
        <v>5042111</v>
      </c>
      <c r="F69" s="81">
        <v>85016608</v>
      </c>
      <c r="G69" s="81">
        <v>218264</v>
      </c>
      <c r="H69" s="81">
        <v>218264</v>
      </c>
      <c r="I69" s="81">
        <v>84798344</v>
      </c>
      <c r="J69" s="81">
        <v>5103343</v>
      </c>
      <c r="K69" s="81">
        <v>5085252</v>
      </c>
      <c r="L69" s="81">
        <v>3449</v>
      </c>
      <c r="M69" s="9">
        <f t="shared" si="0"/>
        <v>0.2567310142507685</v>
      </c>
    </row>
    <row r="70" spans="2:13" ht="98.25" customHeight="1" x14ac:dyDescent="0.2">
      <c r="B70">
        <v>900329249</v>
      </c>
      <c r="C70" t="s">
        <v>183</v>
      </c>
      <c r="D70" t="s">
        <v>118</v>
      </c>
      <c r="E70" s="81">
        <v>554883</v>
      </c>
      <c r="F70" s="81">
        <v>4538108</v>
      </c>
      <c r="G70" s="81">
        <v>94404</v>
      </c>
      <c r="H70" s="81">
        <v>1360059</v>
      </c>
      <c r="I70" s="81">
        <v>3178049</v>
      </c>
      <c r="J70" s="81">
        <v>68440</v>
      </c>
      <c r="K70" s="81">
        <v>91954</v>
      </c>
      <c r="L70" s="81">
        <v>23548</v>
      </c>
      <c r="M70" s="9">
        <f t="shared" si="0"/>
        <v>29.969736286575817</v>
      </c>
    </row>
    <row r="71" spans="2:13" ht="98.25" customHeight="1" x14ac:dyDescent="0.2">
      <c r="B71">
        <v>900337972</v>
      </c>
      <c r="C71" t="s">
        <v>184</v>
      </c>
      <c r="D71" t="s">
        <v>118</v>
      </c>
      <c r="E71" s="81"/>
      <c r="F71" s="81"/>
      <c r="G71" s="81"/>
      <c r="H71" s="81"/>
      <c r="I71" s="81"/>
      <c r="J71" s="81"/>
      <c r="K71" s="81"/>
      <c r="L71" s="81"/>
      <c r="M71" s="9" t="e">
        <f t="shared" ref="M71:M134" si="1">+H71/F71*100</f>
        <v>#DIV/0!</v>
      </c>
    </row>
    <row r="72" spans="2:13" ht="98.25" customHeight="1" x14ac:dyDescent="0.2">
      <c r="B72">
        <v>900341202</v>
      </c>
      <c r="C72" t="s">
        <v>185</v>
      </c>
      <c r="D72" t="s">
        <v>118</v>
      </c>
      <c r="E72" s="81"/>
      <c r="F72" s="81"/>
      <c r="G72" s="81"/>
      <c r="H72" s="81"/>
      <c r="I72" s="81"/>
      <c r="J72" s="81"/>
      <c r="K72" s="81"/>
      <c r="L72" s="81"/>
      <c r="M72" s="9" t="e">
        <f t="shared" si="1"/>
        <v>#DIV/0!</v>
      </c>
    </row>
    <row r="73" spans="2:13" ht="98.25" customHeight="1" x14ac:dyDescent="0.2">
      <c r="B73">
        <v>900347447</v>
      </c>
      <c r="C73" t="s">
        <v>186</v>
      </c>
      <c r="D73" t="s">
        <v>118</v>
      </c>
      <c r="E73" s="81">
        <v>2192734</v>
      </c>
      <c r="F73" s="81">
        <v>5214524</v>
      </c>
      <c r="G73" s="81">
        <v>1103727</v>
      </c>
      <c r="H73" s="81">
        <v>1504827</v>
      </c>
      <c r="I73" s="81">
        <v>3709697</v>
      </c>
      <c r="J73" s="81">
        <v>963485</v>
      </c>
      <c r="K73" s="81">
        <v>857881</v>
      </c>
      <c r="L73" s="81">
        <v>31243</v>
      </c>
      <c r="M73" s="9">
        <f t="shared" si="1"/>
        <v>28.858377102109419</v>
      </c>
    </row>
    <row r="74" spans="2:13" ht="98.25" customHeight="1" x14ac:dyDescent="0.2">
      <c r="B74">
        <v>900357395</v>
      </c>
      <c r="C74" t="s">
        <v>187</v>
      </c>
      <c r="D74" t="s">
        <v>118</v>
      </c>
      <c r="E74" s="81">
        <v>1622706</v>
      </c>
      <c r="F74" s="81">
        <v>3255688</v>
      </c>
      <c r="G74" s="81">
        <v>1256573</v>
      </c>
      <c r="H74" s="81">
        <v>4048693</v>
      </c>
      <c r="I74" s="81">
        <v>-793005</v>
      </c>
      <c r="J74" s="81">
        <v>996677</v>
      </c>
      <c r="K74" s="81">
        <v>3004790</v>
      </c>
      <c r="L74" s="81">
        <v>2030147</v>
      </c>
      <c r="M74" s="9">
        <f t="shared" si="1"/>
        <v>124.35752443108798</v>
      </c>
    </row>
    <row r="75" spans="2:13" ht="98.25" customHeight="1" x14ac:dyDescent="0.2">
      <c r="B75">
        <v>900358790</v>
      </c>
      <c r="C75" t="s">
        <v>188</v>
      </c>
      <c r="D75" t="s">
        <v>118</v>
      </c>
      <c r="E75" s="81">
        <v>44405</v>
      </c>
      <c r="F75" s="81">
        <v>48602240</v>
      </c>
      <c r="G75" s="81">
        <v>385795</v>
      </c>
      <c r="H75" s="81">
        <v>32291659</v>
      </c>
      <c r="I75" s="81">
        <v>16310581</v>
      </c>
      <c r="J75" s="81">
        <v>811375</v>
      </c>
      <c r="K75" s="81">
        <v>871146</v>
      </c>
      <c r="L75" s="81">
        <v>59771</v>
      </c>
      <c r="M75" s="9">
        <f t="shared" si="1"/>
        <v>66.440680511844718</v>
      </c>
    </row>
    <row r="76" spans="2:13" ht="98.25" customHeight="1" x14ac:dyDescent="0.2">
      <c r="B76">
        <v>900366855</v>
      </c>
      <c r="C76" t="s">
        <v>189</v>
      </c>
      <c r="D76" t="s">
        <v>118</v>
      </c>
      <c r="E76" s="81"/>
      <c r="F76" s="81"/>
      <c r="G76" s="81"/>
      <c r="H76" s="81"/>
      <c r="I76" s="81"/>
      <c r="J76" s="81"/>
      <c r="K76" s="81"/>
      <c r="L76" s="81"/>
      <c r="M76" s="9" t="e">
        <f t="shared" si="1"/>
        <v>#DIV/0!</v>
      </c>
    </row>
    <row r="77" spans="2:13" ht="98.25" customHeight="1" x14ac:dyDescent="0.2">
      <c r="B77">
        <v>900368371</v>
      </c>
      <c r="C77" t="s">
        <v>190</v>
      </c>
      <c r="D77" t="s">
        <v>118</v>
      </c>
      <c r="E77" s="81"/>
      <c r="F77" s="81"/>
      <c r="G77" s="81"/>
      <c r="H77" s="81"/>
      <c r="I77" s="81"/>
      <c r="J77" s="81"/>
      <c r="K77" s="81"/>
      <c r="L77" s="81"/>
      <c r="M77" s="9" t="e">
        <f t="shared" si="1"/>
        <v>#DIV/0!</v>
      </c>
    </row>
    <row r="78" spans="2:13" ht="98.25" customHeight="1" x14ac:dyDescent="0.2">
      <c r="B78">
        <v>900368436</v>
      </c>
      <c r="C78" t="s">
        <v>191</v>
      </c>
      <c r="D78" t="s">
        <v>118</v>
      </c>
      <c r="E78" s="81"/>
      <c r="F78" s="81"/>
      <c r="G78" s="81"/>
      <c r="H78" s="81"/>
      <c r="I78" s="81"/>
      <c r="J78" s="81"/>
      <c r="K78" s="81"/>
      <c r="L78" s="81"/>
      <c r="M78" s="9" t="e">
        <f t="shared" si="1"/>
        <v>#DIV/0!</v>
      </c>
    </row>
    <row r="79" spans="2:13" ht="98.25" customHeight="1" x14ac:dyDescent="0.2">
      <c r="B79">
        <v>900374844</v>
      </c>
      <c r="C79" t="s">
        <v>192</v>
      </c>
      <c r="D79" t="s">
        <v>118</v>
      </c>
      <c r="E79" s="81"/>
      <c r="F79" s="81"/>
      <c r="G79" s="81"/>
      <c r="H79" s="81"/>
      <c r="I79" s="81"/>
      <c r="J79" s="81"/>
      <c r="K79" s="81"/>
      <c r="L79" s="81"/>
      <c r="M79" s="9" t="e">
        <f t="shared" si="1"/>
        <v>#DIV/0!</v>
      </c>
    </row>
    <row r="80" spans="2:13" ht="98.25" customHeight="1" x14ac:dyDescent="0.2">
      <c r="B80">
        <v>900379792</v>
      </c>
      <c r="C80" t="s">
        <v>193</v>
      </c>
      <c r="D80" t="s">
        <v>118</v>
      </c>
      <c r="E80" s="81">
        <v>7020672</v>
      </c>
      <c r="F80" s="81">
        <v>9350362</v>
      </c>
      <c r="G80" s="81">
        <v>2451104</v>
      </c>
      <c r="H80" s="81">
        <v>5396506</v>
      </c>
      <c r="I80" s="81">
        <v>3953856</v>
      </c>
      <c r="J80" s="81">
        <v>-748948</v>
      </c>
      <c r="K80" s="81">
        <v>173455</v>
      </c>
      <c r="L80" s="81">
        <v>922403</v>
      </c>
      <c r="M80" s="9">
        <f t="shared" si="1"/>
        <v>57.714407206908135</v>
      </c>
    </row>
    <row r="81" spans="2:13" ht="98.25" customHeight="1" x14ac:dyDescent="0.2">
      <c r="B81">
        <v>900380957</v>
      </c>
      <c r="C81" t="s">
        <v>194</v>
      </c>
      <c r="D81" t="s">
        <v>118</v>
      </c>
      <c r="E81" s="81"/>
      <c r="F81" s="81"/>
      <c r="G81" s="81"/>
      <c r="H81" s="81"/>
      <c r="I81" s="81"/>
      <c r="J81" s="81"/>
      <c r="K81" s="81"/>
      <c r="L81" s="81"/>
      <c r="M81" s="9" t="e">
        <f t="shared" si="1"/>
        <v>#DIV/0!</v>
      </c>
    </row>
    <row r="82" spans="2:13" ht="98.25" customHeight="1" x14ac:dyDescent="0.2">
      <c r="B82">
        <v>900385964</v>
      </c>
      <c r="C82" t="s">
        <v>195</v>
      </c>
      <c r="D82" t="s">
        <v>118</v>
      </c>
      <c r="E82" s="81"/>
      <c r="F82" s="81"/>
      <c r="G82" s="81"/>
      <c r="H82" s="81"/>
      <c r="I82" s="81"/>
      <c r="J82" s="81"/>
      <c r="K82" s="81"/>
      <c r="L82" s="81"/>
      <c r="M82" s="9" t="e">
        <f t="shared" si="1"/>
        <v>#DIV/0!</v>
      </c>
    </row>
    <row r="83" spans="2:13" ht="98.25" customHeight="1" x14ac:dyDescent="0.2">
      <c r="B83">
        <v>900386170</v>
      </c>
      <c r="C83" t="s">
        <v>196</v>
      </c>
      <c r="D83" t="s">
        <v>118</v>
      </c>
      <c r="E83" s="81">
        <v>57054739</v>
      </c>
      <c r="F83" s="81">
        <v>57054739</v>
      </c>
      <c r="G83" s="81">
        <v>52444780</v>
      </c>
      <c r="H83" s="81">
        <v>52444780</v>
      </c>
      <c r="I83" s="81">
        <v>4609959</v>
      </c>
      <c r="J83" s="81">
        <v>1220014</v>
      </c>
      <c r="K83" s="81">
        <v>1317598</v>
      </c>
      <c r="L83" s="81">
        <v>97584</v>
      </c>
      <c r="M83" s="9">
        <f t="shared" si="1"/>
        <v>91.920112017338298</v>
      </c>
    </row>
    <row r="84" spans="2:13" ht="98.25" customHeight="1" x14ac:dyDescent="0.2">
      <c r="B84">
        <v>900396495</v>
      </c>
      <c r="C84" t="s">
        <v>197</v>
      </c>
      <c r="D84" t="s">
        <v>118</v>
      </c>
      <c r="E84" s="81">
        <v>3656344</v>
      </c>
      <c r="F84" s="81">
        <v>8987395</v>
      </c>
      <c r="G84" s="81">
        <v>667421</v>
      </c>
      <c r="H84" s="81">
        <v>2773805</v>
      </c>
      <c r="I84" s="81">
        <v>6213590</v>
      </c>
      <c r="J84" s="81">
        <v>656622</v>
      </c>
      <c r="K84" s="81">
        <v>96954</v>
      </c>
      <c r="L84" s="81">
        <v>2034</v>
      </c>
      <c r="M84" s="9">
        <f t="shared" si="1"/>
        <v>30.863281295636835</v>
      </c>
    </row>
    <row r="85" spans="2:13" ht="98.25" customHeight="1" x14ac:dyDescent="0.2">
      <c r="B85">
        <v>900397261</v>
      </c>
      <c r="C85" t="s">
        <v>198</v>
      </c>
      <c r="D85" t="s">
        <v>118</v>
      </c>
      <c r="E85" s="81"/>
      <c r="F85" s="81"/>
      <c r="G85" s="81"/>
      <c r="H85" s="81"/>
      <c r="I85" s="81"/>
      <c r="J85" s="81"/>
      <c r="K85" s="81"/>
      <c r="L85" s="81"/>
      <c r="M85" s="9" t="e">
        <f t="shared" si="1"/>
        <v>#DIV/0!</v>
      </c>
    </row>
    <row r="86" spans="2:13" ht="98.25" customHeight="1" x14ac:dyDescent="0.2">
      <c r="B86">
        <v>900399339</v>
      </c>
      <c r="C86" t="s">
        <v>199</v>
      </c>
      <c r="D86" t="s">
        <v>118</v>
      </c>
      <c r="E86" s="81"/>
      <c r="F86" s="81"/>
      <c r="G86" s="81"/>
      <c r="H86" s="81"/>
      <c r="I86" s="81"/>
      <c r="J86" s="81"/>
      <c r="K86" s="81"/>
      <c r="L86" s="81"/>
      <c r="M86" s="9" t="e">
        <f t="shared" si="1"/>
        <v>#DIV/0!</v>
      </c>
    </row>
    <row r="87" spans="2:13" ht="98.25" customHeight="1" x14ac:dyDescent="0.2">
      <c r="B87">
        <v>900399791</v>
      </c>
      <c r="C87" t="s">
        <v>200</v>
      </c>
      <c r="D87" t="s">
        <v>118</v>
      </c>
      <c r="E87" s="81"/>
      <c r="F87" s="81"/>
      <c r="G87" s="81"/>
      <c r="H87" s="81"/>
      <c r="I87" s="81"/>
      <c r="J87" s="81"/>
      <c r="K87" s="81"/>
      <c r="L87" s="81"/>
      <c r="M87" s="9" t="e">
        <f t="shared" si="1"/>
        <v>#DIV/0!</v>
      </c>
    </row>
    <row r="88" spans="2:13" ht="98.25" customHeight="1" x14ac:dyDescent="0.2">
      <c r="B88">
        <v>900401028</v>
      </c>
      <c r="C88" t="s">
        <v>201</v>
      </c>
      <c r="D88" t="s">
        <v>118</v>
      </c>
      <c r="E88" s="81"/>
      <c r="F88" s="81"/>
      <c r="G88" s="81"/>
      <c r="H88" s="81"/>
      <c r="I88" s="81"/>
      <c r="J88" s="81"/>
      <c r="K88" s="81"/>
      <c r="L88" s="81"/>
      <c r="M88" s="9" t="e">
        <f t="shared" si="1"/>
        <v>#DIV/0!</v>
      </c>
    </row>
    <row r="89" spans="2:13" ht="98.25" customHeight="1" x14ac:dyDescent="0.2">
      <c r="B89">
        <v>900403871</v>
      </c>
      <c r="C89" t="s">
        <v>202</v>
      </c>
      <c r="D89" t="s">
        <v>118</v>
      </c>
      <c r="E89" s="81"/>
      <c r="F89" s="81"/>
      <c r="G89" s="81"/>
      <c r="H89" s="81"/>
      <c r="I89" s="81"/>
      <c r="J89" s="81"/>
      <c r="K89" s="81"/>
      <c r="L89" s="81"/>
      <c r="M89" s="9" t="e">
        <f t="shared" si="1"/>
        <v>#DIV/0!</v>
      </c>
    </row>
    <row r="90" spans="2:13" ht="98.25" customHeight="1" x14ac:dyDescent="0.2">
      <c r="B90">
        <v>900404105</v>
      </c>
      <c r="C90" t="s">
        <v>203</v>
      </c>
      <c r="D90" t="s">
        <v>118</v>
      </c>
      <c r="E90" s="81"/>
      <c r="F90" s="81"/>
      <c r="G90" s="81"/>
      <c r="H90" s="81"/>
      <c r="I90" s="81"/>
      <c r="J90" s="81"/>
      <c r="K90" s="81"/>
      <c r="L90" s="81"/>
      <c r="M90" s="9" t="e">
        <f t="shared" si="1"/>
        <v>#DIV/0!</v>
      </c>
    </row>
    <row r="91" spans="2:13" ht="98.25" customHeight="1" x14ac:dyDescent="0.2">
      <c r="B91">
        <v>900404445</v>
      </c>
      <c r="C91" t="s">
        <v>204</v>
      </c>
      <c r="D91" t="s">
        <v>118</v>
      </c>
      <c r="E91" s="81"/>
      <c r="F91" s="81"/>
      <c r="G91" s="81"/>
      <c r="H91" s="81"/>
      <c r="I91" s="81"/>
      <c r="J91" s="81"/>
      <c r="K91" s="81"/>
      <c r="L91" s="81"/>
      <c r="M91" s="9" t="e">
        <f t="shared" si="1"/>
        <v>#DIV/0!</v>
      </c>
    </row>
    <row r="92" spans="2:13" ht="98.25" customHeight="1" x14ac:dyDescent="0.2">
      <c r="B92">
        <v>900404749</v>
      </c>
      <c r="C92" t="s">
        <v>205</v>
      </c>
      <c r="D92" t="s">
        <v>118</v>
      </c>
      <c r="E92" s="81"/>
      <c r="F92" s="81"/>
      <c r="G92" s="81"/>
      <c r="H92" s="81"/>
      <c r="I92" s="81"/>
      <c r="J92" s="81"/>
      <c r="K92" s="81"/>
      <c r="L92" s="81"/>
      <c r="M92" s="9" t="e">
        <f t="shared" si="1"/>
        <v>#DIV/0!</v>
      </c>
    </row>
    <row r="93" spans="2:13" ht="98.25" customHeight="1" x14ac:dyDescent="0.2">
      <c r="B93">
        <v>900405141</v>
      </c>
      <c r="C93" t="s">
        <v>206</v>
      </c>
      <c r="D93" t="s">
        <v>118</v>
      </c>
      <c r="E93" s="81"/>
      <c r="F93" s="81"/>
      <c r="G93" s="81"/>
      <c r="H93" s="81"/>
      <c r="I93" s="81"/>
      <c r="J93" s="81"/>
      <c r="K93" s="81"/>
      <c r="L93" s="81"/>
      <c r="M93" s="9" t="e">
        <f t="shared" si="1"/>
        <v>#DIV/0!</v>
      </c>
    </row>
    <row r="94" spans="2:13" ht="98.25" customHeight="1" x14ac:dyDescent="0.2">
      <c r="B94">
        <v>900405229</v>
      </c>
      <c r="C94" t="s">
        <v>207</v>
      </c>
      <c r="D94" t="s">
        <v>118</v>
      </c>
      <c r="E94" s="81">
        <v>3634205</v>
      </c>
      <c r="F94" s="81">
        <v>10630894</v>
      </c>
      <c r="G94" s="81">
        <v>204391</v>
      </c>
      <c r="H94" s="81">
        <v>204391</v>
      </c>
      <c r="I94" s="81">
        <v>10426503</v>
      </c>
      <c r="J94" s="81">
        <v>946122</v>
      </c>
      <c r="K94" s="81">
        <v>526843</v>
      </c>
      <c r="L94" s="81">
        <v>11677</v>
      </c>
      <c r="M94" s="9">
        <f t="shared" si="1"/>
        <v>1.9226134697608686</v>
      </c>
    </row>
    <row r="95" spans="2:13" ht="98.25" customHeight="1" x14ac:dyDescent="0.2">
      <c r="B95">
        <v>900406996</v>
      </c>
      <c r="C95" t="s">
        <v>208</v>
      </c>
      <c r="D95" t="s">
        <v>118</v>
      </c>
      <c r="E95" s="81"/>
      <c r="F95" s="81"/>
      <c r="G95" s="81"/>
      <c r="H95" s="81"/>
      <c r="I95" s="81"/>
      <c r="J95" s="81"/>
      <c r="K95" s="81"/>
      <c r="L95" s="81"/>
      <c r="M95" s="9" t="e">
        <f t="shared" si="1"/>
        <v>#DIV/0!</v>
      </c>
    </row>
    <row r="96" spans="2:13" ht="98.25" customHeight="1" x14ac:dyDescent="0.2">
      <c r="B96">
        <v>900417113</v>
      </c>
      <c r="C96" t="s">
        <v>209</v>
      </c>
      <c r="D96" t="s">
        <v>118</v>
      </c>
      <c r="E96" s="81"/>
      <c r="F96" s="81"/>
      <c r="G96" s="81"/>
      <c r="H96" s="81"/>
      <c r="I96" s="81"/>
      <c r="J96" s="81"/>
      <c r="K96" s="81"/>
      <c r="L96" s="81"/>
      <c r="M96" s="9" t="e">
        <f t="shared" si="1"/>
        <v>#DIV/0!</v>
      </c>
    </row>
    <row r="97" spans="2:13" ht="98.25" customHeight="1" x14ac:dyDescent="0.2">
      <c r="B97">
        <v>900423057</v>
      </c>
      <c r="C97" t="s">
        <v>210</v>
      </c>
      <c r="D97" t="s">
        <v>118</v>
      </c>
      <c r="E97" s="81"/>
      <c r="F97" s="81"/>
      <c r="G97" s="81"/>
      <c r="H97" s="81"/>
      <c r="I97" s="81"/>
      <c r="J97" s="81"/>
      <c r="K97" s="81"/>
      <c r="L97" s="81"/>
      <c r="M97" s="9" t="e">
        <f t="shared" si="1"/>
        <v>#DIV/0!</v>
      </c>
    </row>
    <row r="98" spans="2:13" ht="98.25" customHeight="1" x14ac:dyDescent="0.2">
      <c r="B98">
        <v>900425436</v>
      </c>
      <c r="C98" t="s">
        <v>211</v>
      </c>
      <c r="D98" t="s">
        <v>118</v>
      </c>
      <c r="E98" s="81">
        <v>2161178</v>
      </c>
      <c r="F98" s="81">
        <v>14283785</v>
      </c>
      <c r="G98" s="81">
        <v>563273</v>
      </c>
      <c r="H98" s="81">
        <v>7004887</v>
      </c>
      <c r="I98" s="81">
        <v>7278898</v>
      </c>
      <c r="J98" s="81">
        <v>84339</v>
      </c>
      <c r="K98" s="81">
        <v>161868</v>
      </c>
      <c r="L98" s="81">
        <v>77529</v>
      </c>
      <c r="M98" s="9">
        <f t="shared" si="1"/>
        <v>49.040831964356784</v>
      </c>
    </row>
    <row r="99" spans="2:13" ht="98.25" customHeight="1" x14ac:dyDescent="0.2">
      <c r="B99">
        <v>900430502</v>
      </c>
      <c r="C99" t="s">
        <v>212</v>
      </c>
      <c r="D99" t="s">
        <v>118</v>
      </c>
      <c r="E99" s="81"/>
      <c r="F99" s="81"/>
      <c r="G99" s="81"/>
      <c r="H99" s="81"/>
      <c r="I99" s="81"/>
      <c r="J99" s="81"/>
      <c r="K99" s="81"/>
      <c r="L99" s="81"/>
      <c r="M99" s="9" t="e">
        <f t="shared" si="1"/>
        <v>#DIV/0!</v>
      </c>
    </row>
    <row r="100" spans="2:13" ht="98.25" customHeight="1" x14ac:dyDescent="0.2">
      <c r="B100">
        <v>900433563</v>
      </c>
      <c r="C100" t="s">
        <v>213</v>
      </c>
      <c r="D100" t="s">
        <v>118</v>
      </c>
      <c r="E100" s="81"/>
      <c r="F100" s="81"/>
      <c r="G100" s="81"/>
      <c r="H100" s="81"/>
      <c r="I100" s="81"/>
      <c r="J100" s="81"/>
      <c r="K100" s="81"/>
      <c r="L100" s="81"/>
      <c r="M100" s="9" t="e">
        <f t="shared" si="1"/>
        <v>#DIV/0!</v>
      </c>
    </row>
    <row r="101" spans="2:13" ht="98.25" customHeight="1" x14ac:dyDescent="0.2">
      <c r="B101">
        <v>900437369</v>
      </c>
      <c r="C101" t="s">
        <v>214</v>
      </c>
      <c r="D101" t="s">
        <v>118</v>
      </c>
      <c r="E101" s="81">
        <v>21573515</v>
      </c>
      <c r="F101" s="81">
        <v>21829288</v>
      </c>
      <c r="G101" s="81">
        <v>18831</v>
      </c>
      <c r="H101" s="81">
        <v>18831</v>
      </c>
      <c r="I101" s="81">
        <v>21810457</v>
      </c>
      <c r="J101" s="81">
        <v>417148</v>
      </c>
      <c r="K101" s="81">
        <v>2383719</v>
      </c>
      <c r="L101" s="81">
        <v>2146006</v>
      </c>
      <c r="M101" s="9">
        <f t="shared" si="1"/>
        <v>8.6264838321799583E-2</v>
      </c>
    </row>
    <row r="102" spans="2:13" ht="98.25" customHeight="1" x14ac:dyDescent="0.2">
      <c r="B102">
        <v>900447199</v>
      </c>
      <c r="C102" t="s">
        <v>215</v>
      </c>
      <c r="D102" t="s">
        <v>118</v>
      </c>
      <c r="E102" s="81">
        <v>89587</v>
      </c>
      <c r="F102" s="81">
        <v>13016086</v>
      </c>
      <c r="G102" s="81">
        <v>612621</v>
      </c>
      <c r="H102" s="81">
        <v>9718322</v>
      </c>
      <c r="I102" s="81">
        <v>3297764</v>
      </c>
      <c r="J102" s="81">
        <v>698103</v>
      </c>
      <c r="K102" s="81">
        <v>683975</v>
      </c>
      <c r="L102" s="81">
        <v>13386</v>
      </c>
      <c r="M102" s="9">
        <f t="shared" si="1"/>
        <v>74.663935072340479</v>
      </c>
    </row>
    <row r="103" spans="2:13" ht="98.25" customHeight="1" x14ac:dyDescent="0.2">
      <c r="B103">
        <v>900449383</v>
      </c>
      <c r="C103" t="s">
        <v>216</v>
      </c>
      <c r="D103" t="s">
        <v>118</v>
      </c>
      <c r="E103" s="81">
        <v>54400</v>
      </c>
      <c r="F103" s="81">
        <v>7846490</v>
      </c>
      <c r="G103" s="81">
        <v>46699</v>
      </c>
      <c r="H103" s="81">
        <v>772050</v>
      </c>
      <c r="I103" s="81">
        <v>7074440</v>
      </c>
      <c r="J103" s="81">
        <v>47756</v>
      </c>
      <c r="K103" s="81">
        <v>48636</v>
      </c>
      <c r="L103" s="81">
        <v>880</v>
      </c>
      <c r="M103" s="9">
        <f t="shared" si="1"/>
        <v>9.8394313890669594</v>
      </c>
    </row>
    <row r="104" spans="2:13" ht="98.25" customHeight="1" x14ac:dyDescent="0.2">
      <c r="B104">
        <v>900452027</v>
      </c>
      <c r="C104" t="s">
        <v>217</v>
      </c>
      <c r="D104" t="s">
        <v>118</v>
      </c>
      <c r="E104" s="81"/>
      <c r="F104" s="81"/>
      <c r="G104" s="81"/>
      <c r="H104" s="81"/>
      <c r="I104" s="81"/>
      <c r="J104" s="81"/>
      <c r="K104" s="81"/>
      <c r="L104" s="81"/>
      <c r="M104" s="9" t="e">
        <f t="shared" si="1"/>
        <v>#DIV/0!</v>
      </c>
    </row>
    <row r="105" spans="2:13" ht="98.25" customHeight="1" x14ac:dyDescent="0.2">
      <c r="B105">
        <v>900456109</v>
      </c>
      <c r="C105" t="s">
        <v>218</v>
      </c>
      <c r="D105" t="s">
        <v>118</v>
      </c>
      <c r="E105" s="81">
        <v>21014392</v>
      </c>
      <c r="F105" s="81">
        <v>66168844</v>
      </c>
      <c r="G105" s="81">
        <v>250200</v>
      </c>
      <c r="H105" s="81">
        <v>13460655</v>
      </c>
      <c r="I105" s="81">
        <v>52708189</v>
      </c>
      <c r="J105" s="81">
        <v>15568833</v>
      </c>
      <c r="K105" s="81">
        <v>17786701</v>
      </c>
      <c r="L105" s="81">
        <v>2217868</v>
      </c>
      <c r="M105" s="9">
        <f t="shared" si="1"/>
        <v>20.342889774528931</v>
      </c>
    </row>
    <row r="106" spans="2:13" ht="98.25" customHeight="1" x14ac:dyDescent="0.2">
      <c r="B106">
        <v>900467433</v>
      </c>
      <c r="C106" t="s">
        <v>219</v>
      </c>
      <c r="D106" t="s">
        <v>118</v>
      </c>
      <c r="E106" s="81">
        <v>364415</v>
      </c>
      <c r="F106" s="81">
        <v>2442565</v>
      </c>
      <c r="G106" s="81">
        <v>185744</v>
      </c>
      <c r="H106" s="81">
        <v>185744</v>
      </c>
      <c r="I106" s="81">
        <v>2256821</v>
      </c>
      <c r="J106" s="81">
        <v>176497</v>
      </c>
      <c r="K106" s="81">
        <v>273401</v>
      </c>
      <c r="L106" s="81">
        <v>96904</v>
      </c>
      <c r="M106" s="9">
        <f t="shared" si="1"/>
        <v>7.6044649784140859</v>
      </c>
    </row>
    <row r="107" spans="2:13" ht="98.25" customHeight="1" x14ac:dyDescent="0.2">
      <c r="B107">
        <v>900478558</v>
      </c>
      <c r="C107" t="s">
        <v>220</v>
      </c>
      <c r="D107" t="s">
        <v>118</v>
      </c>
      <c r="E107" s="81">
        <v>8457744</v>
      </c>
      <c r="F107" s="81">
        <v>17915545</v>
      </c>
      <c r="G107" s="81">
        <v>13804998</v>
      </c>
      <c r="H107" s="81">
        <v>23757993</v>
      </c>
      <c r="I107" s="81">
        <v>-5842448</v>
      </c>
      <c r="J107" s="81">
        <v>2016678</v>
      </c>
      <c r="K107" s="81">
        <v>2321123</v>
      </c>
      <c r="L107" s="81">
        <v>1958210</v>
      </c>
      <c r="M107" s="9">
        <f t="shared" si="1"/>
        <v>132.61105369666399</v>
      </c>
    </row>
    <row r="108" spans="2:13" ht="98.25" customHeight="1" x14ac:dyDescent="0.2">
      <c r="B108">
        <v>900484637</v>
      </c>
      <c r="C108" t="s">
        <v>221</v>
      </c>
      <c r="D108" t="s">
        <v>118</v>
      </c>
      <c r="E108" s="81">
        <v>6227943</v>
      </c>
      <c r="F108" s="81">
        <v>32539845</v>
      </c>
      <c r="G108" s="81">
        <v>100948</v>
      </c>
      <c r="H108" s="81">
        <v>100948</v>
      </c>
      <c r="I108" s="81">
        <v>32438897</v>
      </c>
      <c r="J108" s="81">
        <v>3779798</v>
      </c>
      <c r="K108" s="81">
        <v>3807228</v>
      </c>
      <c r="L108" s="81">
        <v>29077</v>
      </c>
      <c r="M108" s="9">
        <f t="shared" si="1"/>
        <v>0.31022889014990696</v>
      </c>
    </row>
    <row r="109" spans="2:13" ht="98.25" customHeight="1" x14ac:dyDescent="0.2">
      <c r="B109">
        <v>900495322</v>
      </c>
      <c r="C109" t="s">
        <v>222</v>
      </c>
      <c r="D109" t="s">
        <v>118</v>
      </c>
      <c r="E109" s="81"/>
      <c r="F109" s="81"/>
      <c r="G109" s="81"/>
      <c r="H109" s="81"/>
      <c r="I109" s="81"/>
      <c r="J109" s="81"/>
      <c r="K109" s="81"/>
      <c r="L109" s="81"/>
      <c r="M109" s="9" t="e">
        <f t="shared" si="1"/>
        <v>#DIV/0!</v>
      </c>
    </row>
    <row r="110" spans="2:13" ht="98.25" customHeight="1" x14ac:dyDescent="0.2">
      <c r="B110">
        <v>900497501</v>
      </c>
      <c r="C110" t="s">
        <v>223</v>
      </c>
      <c r="D110" t="s">
        <v>118</v>
      </c>
      <c r="E110" s="81"/>
      <c r="F110" s="81"/>
      <c r="G110" s="81"/>
      <c r="H110" s="81"/>
      <c r="I110" s="81"/>
      <c r="J110" s="81"/>
      <c r="K110" s="81"/>
      <c r="L110" s="81"/>
      <c r="M110" s="9" t="e">
        <f t="shared" si="1"/>
        <v>#DIV/0!</v>
      </c>
    </row>
    <row r="111" spans="2:13" ht="98.25" customHeight="1" x14ac:dyDescent="0.2">
      <c r="B111">
        <v>900518285</v>
      </c>
      <c r="C111" t="s">
        <v>224</v>
      </c>
      <c r="D111" t="s">
        <v>118</v>
      </c>
      <c r="E111" s="81"/>
      <c r="F111" s="81"/>
      <c r="G111" s="81"/>
      <c r="H111" s="81"/>
      <c r="I111" s="81"/>
      <c r="J111" s="81"/>
      <c r="K111" s="81"/>
      <c r="L111" s="81"/>
      <c r="M111" s="9" t="e">
        <f t="shared" si="1"/>
        <v>#DIV/0!</v>
      </c>
    </row>
    <row r="112" spans="2:13" ht="98.25" customHeight="1" x14ac:dyDescent="0.2">
      <c r="B112">
        <v>900527364</v>
      </c>
      <c r="C112" t="s">
        <v>225</v>
      </c>
      <c r="D112" t="s">
        <v>118</v>
      </c>
      <c r="E112" s="81">
        <v>1985472</v>
      </c>
      <c r="F112" s="81">
        <v>2872882</v>
      </c>
      <c r="G112" s="81">
        <v>705710</v>
      </c>
      <c r="H112" s="81">
        <v>1071218</v>
      </c>
      <c r="I112" s="81">
        <v>1801664</v>
      </c>
      <c r="J112" s="81">
        <v>1806605</v>
      </c>
      <c r="K112" s="81">
        <v>1844021</v>
      </c>
      <c r="L112" s="81">
        <v>37416</v>
      </c>
      <c r="M112" s="9">
        <f t="shared" si="1"/>
        <v>37.287225858911015</v>
      </c>
    </row>
    <row r="113" spans="2:13" ht="98.25" customHeight="1" x14ac:dyDescent="0.2">
      <c r="B113">
        <v>900529390</v>
      </c>
      <c r="C113" t="s">
        <v>226</v>
      </c>
      <c r="D113" t="s">
        <v>118</v>
      </c>
      <c r="E113" s="81"/>
      <c r="F113" s="81"/>
      <c r="G113" s="81"/>
      <c r="H113" s="81"/>
      <c r="I113" s="81"/>
      <c r="J113" s="81"/>
      <c r="K113" s="81"/>
      <c r="L113" s="81"/>
      <c r="M113" s="9" t="e">
        <f t="shared" si="1"/>
        <v>#DIV/0!</v>
      </c>
    </row>
    <row r="114" spans="2:13" ht="98.25" customHeight="1" x14ac:dyDescent="0.2">
      <c r="B114">
        <v>900538203</v>
      </c>
      <c r="C114" t="s">
        <v>227</v>
      </c>
      <c r="D114" t="s">
        <v>118</v>
      </c>
      <c r="E114" s="81">
        <v>519930</v>
      </c>
      <c r="F114" s="81">
        <v>883758</v>
      </c>
      <c r="G114" s="81">
        <v>350142</v>
      </c>
      <c r="H114" s="81">
        <v>540783</v>
      </c>
      <c r="I114" s="81">
        <v>342975</v>
      </c>
      <c r="J114" s="81">
        <v>235047</v>
      </c>
      <c r="K114" s="81">
        <v>215619</v>
      </c>
      <c r="L114" s="81">
        <v>16743</v>
      </c>
      <c r="M114" s="9">
        <f t="shared" si="1"/>
        <v>61.191298975511401</v>
      </c>
    </row>
    <row r="115" spans="2:13" ht="98.25" customHeight="1" x14ac:dyDescent="0.2">
      <c r="B115">
        <v>900547083</v>
      </c>
      <c r="C115" t="s">
        <v>228</v>
      </c>
      <c r="D115" t="s">
        <v>118</v>
      </c>
      <c r="E115" s="81"/>
      <c r="F115" s="81"/>
      <c r="G115" s="81"/>
      <c r="H115" s="81"/>
      <c r="I115" s="81"/>
      <c r="J115" s="81"/>
      <c r="K115" s="81"/>
      <c r="L115" s="81"/>
      <c r="M115" s="9" t="e">
        <f t="shared" si="1"/>
        <v>#DIV/0!</v>
      </c>
    </row>
    <row r="116" spans="2:13" ht="98.25" customHeight="1" x14ac:dyDescent="0.2">
      <c r="B116">
        <v>900549299</v>
      </c>
      <c r="C116" t="s">
        <v>229</v>
      </c>
      <c r="D116" t="s">
        <v>118</v>
      </c>
      <c r="E116" s="81">
        <v>580201</v>
      </c>
      <c r="F116" s="81">
        <v>583726</v>
      </c>
      <c r="G116" s="81">
        <v>391200</v>
      </c>
      <c r="H116" s="81">
        <v>391200</v>
      </c>
      <c r="I116" s="81">
        <v>192526</v>
      </c>
      <c r="J116" s="81">
        <v>196710</v>
      </c>
      <c r="K116" s="81">
        <v>211440</v>
      </c>
      <c r="L116" s="81">
        <v>14730</v>
      </c>
      <c r="M116" s="9">
        <f t="shared" si="1"/>
        <v>67.017744626759807</v>
      </c>
    </row>
    <row r="117" spans="2:13" ht="98.25" customHeight="1" x14ac:dyDescent="0.2">
      <c r="B117">
        <v>900554651</v>
      </c>
      <c r="C117" t="s">
        <v>230</v>
      </c>
      <c r="D117" t="s">
        <v>118</v>
      </c>
      <c r="E117" s="81">
        <v>6304160</v>
      </c>
      <c r="F117" s="81">
        <v>7005639</v>
      </c>
      <c r="G117" s="81">
        <v>710740</v>
      </c>
      <c r="H117" s="81">
        <v>3312210</v>
      </c>
      <c r="I117" s="81">
        <v>3693429</v>
      </c>
      <c r="J117" s="81">
        <v>168566</v>
      </c>
      <c r="K117" s="81">
        <v>50902</v>
      </c>
      <c r="L117" s="81">
        <v>13631</v>
      </c>
      <c r="M117" s="9">
        <f t="shared" si="1"/>
        <v>47.279198942451934</v>
      </c>
    </row>
    <row r="118" spans="2:13" ht="98.25" customHeight="1" x14ac:dyDescent="0.2">
      <c r="B118">
        <v>900577842</v>
      </c>
      <c r="C118" t="s">
        <v>231</v>
      </c>
      <c r="D118" t="s">
        <v>118</v>
      </c>
      <c r="E118" s="81"/>
      <c r="F118" s="81"/>
      <c r="G118" s="81"/>
      <c r="H118" s="81"/>
      <c r="I118" s="81"/>
      <c r="J118" s="81"/>
      <c r="K118" s="81"/>
      <c r="L118" s="81"/>
      <c r="M118" s="9" t="e">
        <f t="shared" si="1"/>
        <v>#DIV/0!</v>
      </c>
    </row>
    <row r="119" spans="2:13" ht="98.25" customHeight="1" x14ac:dyDescent="0.2">
      <c r="B119">
        <v>900578757</v>
      </c>
      <c r="C119" t="s">
        <v>232</v>
      </c>
      <c r="D119" t="s">
        <v>118</v>
      </c>
      <c r="E119" s="81"/>
      <c r="F119" s="81"/>
      <c r="G119" s="81"/>
      <c r="H119" s="81"/>
      <c r="I119" s="81"/>
      <c r="J119" s="81"/>
      <c r="K119" s="81"/>
      <c r="L119" s="81"/>
      <c r="M119" s="9" t="e">
        <f t="shared" si="1"/>
        <v>#DIV/0!</v>
      </c>
    </row>
    <row r="120" spans="2:13" ht="98.25" customHeight="1" x14ac:dyDescent="0.2">
      <c r="B120">
        <v>900624905</v>
      </c>
      <c r="C120" t="s">
        <v>233</v>
      </c>
      <c r="D120" t="s">
        <v>118</v>
      </c>
      <c r="E120" s="81"/>
      <c r="F120" s="81"/>
      <c r="G120" s="81"/>
      <c r="H120" s="81"/>
      <c r="I120" s="81"/>
      <c r="J120" s="81"/>
      <c r="K120" s="81"/>
      <c r="L120" s="81"/>
      <c r="M120" s="9" t="e">
        <f t="shared" si="1"/>
        <v>#DIV/0!</v>
      </c>
    </row>
    <row r="121" spans="2:13" ht="98.25" customHeight="1" x14ac:dyDescent="0.2">
      <c r="B121">
        <v>900626180</v>
      </c>
      <c r="C121" t="s">
        <v>234</v>
      </c>
      <c r="D121" t="s">
        <v>118</v>
      </c>
      <c r="E121" s="81"/>
      <c r="F121" s="81"/>
      <c r="G121" s="81"/>
      <c r="H121" s="81"/>
      <c r="I121" s="81"/>
      <c r="J121" s="81"/>
      <c r="K121" s="81"/>
      <c r="L121" s="81"/>
      <c r="M121" s="9" t="e">
        <f t="shared" si="1"/>
        <v>#DIV/0!</v>
      </c>
    </row>
    <row r="122" spans="2:13" ht="98.25" customHeight="1" x14ac:dyDescent="0.2">
      <c r="B122">
        <v>900640006</v>
      </c>
      <c r="C122" t="s">
        <v>235</v>
      </c>
      <c r="D122" t="s">
        <v>118</v>
      </c>
      <c r="E122" s="81"/>
      <c r="F122" s="81"/>
      <c r="G122" s="81"/>
      <c r="H122" s="81"/>
      <c r="I122" s="81"/>
      <c r="J122" s="81"/>
      <c r="K122" s="81"/>
      <c r="L122" s="81"/>
      <c r="M122" s="9" t="e">
        <f t="shared" si="1"/>
        <v>#DIV/0!</v>
      </c>
    </row>
    <row r="123" spans="2:13" ht="98.25" customHeight="1" x14ac:dyDescent="0.2">
      <c r="B123">
        <v>900670940</v>
      </c>
      <c r="C123" t="s">
        <v>236</v>
      </c>
      <c r="D123" t="s">
        <v>118</v>
      </c>
      <c r="E123" s="81"/>
      <c r="F123" s="81"/>
      <c r="G123" s="81"/>
      <c r="H123" s="81"/>
      <c r="I123" s="81"/>
      <c r="J123" s="81"/>
      <c r="K123" s="81"/>
      <c r="L123" s="81"/>
      <c r="M123" s="9" t="e">
        <f t="shared" si="1"/>
        <v>#DIV/0!</v>
      </c>
    </row>
    <row r="124" spans="2:13" ht="98.25" customHeight="1" x14ac:dyDescent="0.2">
      <c r="B124">
        <v>900672178</v>
      </c>
      <c r="C124" t="s">
        <v>237</v>
      </c>
      <c r="D124" t="s">
        <v>118</v>
      </c>
      <c r="E124" s="81">
        <v>3202375</v>
      </c>
      <c r="F124" s="81">
        <v>6750497</v>
      </c>
      <c r="G124" s="81">
        <v>3012325</v>
      </c>
      <c r="H124" s="81">
        <v>3016655</v>
      </c>
      <c r="I124" s="81">
        <v>3733842</v>
      </c>
      <c r="J124" s="81">
        <v>316739</v>
      </c>
      <c r="K124" s="81">
        <v>316748</v>
      </c>
      <c r="L124" s="81">
        <v>9</v>
      </c>
      <c r="M124" s="9">
        <f t="shared" si="1"/>
        <v>44.687894832039774</v>
      </c>
    </row>
    <row r="125" spans="2:13" ht="98.25" customHeight="1" x14ac:dyDescent="0.2">
      <c r="B125">
        <v>900731161</v>
      </c>
      <c r="C125" t="s">
        <v>238</v>
      </c>
      <c r="D125" t="s">
        <v>118</v>
      </c>
      <c r="E125" s="81">
        <v>21318925</v>
      </c>
      <c r="F125" s="81">
        <v>72659756</v>
      </c>
      <c r="G125" s="81">
        <v>46895</v>
      </c>
      <c r="H125" s="81">
        <v>46895</v>
      </c>
      <c r="I125" s="81">
        <v>72612861</v>
      </c>
      <c r="J125" s="81">
        <v>6222945</v>
      </c>
      <c r="K125" s="81">
        <v>6246714</v>
      </c>
      <c r="L125" s="81">
        <v>23771</v>
      </c>
      <c r="M125" s="9">
        <f t="shared" si="1"/>
        <v>6.4540541534436197E-2</v>
      </c>
    </row>
    <row r="126" spans="2:13" ht="98.25" customHeight="1" x14ac:dyDescent="0.2">
      <c r="B126">
        <v>900766553</v>
      </c>
      <c r="C126" t="s">
        <v>239</v>
      </c>
      <c r="D126" t="s">
        <v>118</v>
      </c>
      <c r="E126" s="81"/>
      <c r="F126" s="81"/>
      <c r="G126" s="81"/>
      <c r="H126" s="81"/>
      <c r="I126" s="81"/>
      <c r="J126" s="81"/>
      <c r="K126" s="81"/>
      <c r="L126" s="81"/>
      <c r="M126" s="9" t="e">
        <f t="shared" si="1"/>
        <v>#DIV/0!</v>
      </c>
    </row>
    <row r="127" spans="2:13" ht="98.25" customHeight="1" x14ac:dyDescent="0.2">
      <c r="B127">
        <v>900775551</v>
      </c>
      <c r="C127" t="s">
        <v>240</v>
      </c>
      <c r="D127" t="s">
        <v>118</v>
      </c>
      <c r="E127" s="81"/>
      <c r="F127" s="81"/>
      <c r="G127" s="81"/>
      <c r="H127" s="81"/>
      <c r="I127" s="81"/>
      <c r="J127" s="81"/>
      <c r="K127" s="81"/>
      <c r="L127" s="81"/>
      <c r="M127" s="9" t="e">
        <f t="shared" si="1"/>
        <v>#DIV/0!</v>
      </c>
    </row>
    <row r="128" spans="2:13" ht="98.25" customHeight="1" x14ac:dyDescent="0.2">
      <c r="B128">
        <v>900785191</v>
      </c>
      <c r="C128" t="s">
        <v>241</v>
      </c>
      <c r="D128" t="s">
        <v>118</v>
      </c>
      <c r="E128" s="81">
        <v>2627980</v>
      </c>
      <c r="F128" s="81">
        <v>15506389</v>
      </c>
      <c r="G128" s="81">
        <v>188108</v>
      </c>
      <c r="H128" s="81">
        <v>264444</v>
      </c>
      <c r="I128" s="81">
        <v>15241945</v>
      </c>
      <c r="J128" s="81">
        <v>237577</v>
      </c>
      <c r="K128" s="81">
        <v>226047</v>
      </c>
      <c r="L128" s="81">
        <v>1607</v>
      </c>
      <c r="M128" s="9">
        <f t="shared" si="1"/>
        <v>1.7053873729080318</v>
      </c>
    </row>
    <row r="129" spans="2:13" ht="98.25" customHeight="1" x14ac:dyDescent="0.2">
      <c r="B129">
        <v>900785256</v>
      </c>
      <c r="C129" t="s">
        <v>242</v>
      </c>
      <c r="D129" t="s">
        <v>118</v>
      </c>
      <c r="E129" s="81">
        <v>3250973</v>
      </c>
      <c r="F129" s="81">
        <v>14561252</v>
      </c>
      <c r="G129" s="81">
        <v>127300</v>
      </c>
      <c r="H129" s="81">
        <v>490943</v>
      </c>
      <c r="I129" s="81">
        <v>14070309</v>
      </c>
      <c r="J129" s="81">
        <v>206414</v>
      </c>
      <c r="K129" s="81">
        <v>197246</v>
      </c>
      <c r="L129" s="81">
        <v>973</v>
      </c>
      <c r="M129" s="9">
        <f t="shared" si="1"/>
        <v>3.3715713456507723</v>
      </c>
    </row>
    <row r="130" spans="2:13" ht="98.25" customHeight="1" x14ac:dyDescent="0.2">
      <c r="B130">
        <v>900795387</v>
      </c>
      <c r="C130" t="s">
        <v>243</v>
      </c>
      <c r="D130" t="s">
        <v>118</v>
      </c>
      <c r="E130" s="81"/>
      <c r="F130" s="81"/>
      <c r="G130" s="81"/>
      <c r="H130" s="81"/>
      <c r="I130" s="81"/>
      <c r="J130" s="81"/>
      <c r="K130" s="81"/>
      <c r="L130" s="81"/>
      <c r="M130" s="9" t="e">
        <f t="shared" si="1"/>
        <v>#DIV/0!</v>
      </c>
    </row>
    <row r="131" spans="2:13" ht="98.25" customHeight="1" x14ac:dyDescent="0.2">
      <c r="B131">
        <v>900802490</v>
      </c>
      <c r="C131" t="s">
        <v>244</v>
      </c>
      <c r="D131" t="s">
        <v>118</v>
      </c>
      <c r="E131" s="81"/>
      <c r="F131" s="81"/>
      <c r="G131" s="81"/>
      <c r="H131" s="81"/>
      <c r="I131" s="81"/>
      <c r="J131" s="81"/>
      <c r="K131" s="81"/>
      <c r="L131" s="81"/>
      <c r="M131" s="9" t="e">
        <f t="shared" si="1"/>
        <v>#DIV/0!</v>
      </c>
    </row>
    <row r="132" spans="2:13" ht="98.25" customHeight="1" x14ac:dyDescent="0.2">
      <c r="B132">
        <v>900820657</v>
      </c>
      <c r="C132" t="s">
        <v>245</v>
      </c>
      <c r="D132" t="s">
        <v>118</v>
      </c>
      <c r="E132" s="81"/>
      <c r="F132" s="81"/>
      <c r="G132" s="81"/>
      <c r="H132" s="81"/>
      <c r="I132" s="81"/>
      <c r="J132" s="81"/>
      <c r="K132" s="81"/>
      <c r="L132" s="81"/>
      <c r="M132" s="9" t="e">
        <f t="shared" si="1"/>
        <v>#DIV/0!</v>
      </c>
    </row>
    <row r="133" spans="2:13" ht="98.25" customHeight="1" x14ac:dyDescent="0.2">
      <c r="B133">
        <v>900828622</v>
      </c>
      <c r="C133" t="s">
        <v>246</v>
      </c>
      <c r="D133" t="s">
        <v>118</v>
      </c>
      <c r="E133" s="81"/>
      <c r="F133" s="81"/>
      <c r="G133" s="81"/>
      <c r="H133" s="81"/>
      <c r="I133" s="81"/>
      <c r="J133" s="81"/>
      <c r="K133" s="81"/>
      <c r="L133" s="81"/>
      <c r="M133" s="9" t="e">
        <f t="shared" si="1"/>
        <v>#DIV/0!</v>
      </c>
    </row>
    <row r="134" spans="2:13" ht="98.25" customHeight="1" x14ac:dyDescent="0.2">
      <c r="B134">
        <v>900866754</v>
      </c>
      <c r="C134" t="s">
        <v>247</v>
      </c>
      <c r="D134" t="s">
        <v>118</v>
      </c>
      <c r="E134" s="81">
        <v>5836650</v>
      </c>
      <c r="F134" s="81">
        <v>5908143</v>
      </c>
      <c r="G134" s="81">
        <v>2756212</v>
      </c>
      <c r="H134" s="81">
        <v>3295725</v>
      </c>
      <c r="I134" s="81">
        <v>2612418</v>
      </c>
      <c r="J134" s="81">
        <v>768768</v>
      </c>
      <c r="K134" s="81">
        <v>944506</v>
      </c>
      <c r="L134" s="81">
        <v>216119</v>
      </c>
      <c r="M134" s="9">
        <f t="shared" si="1"/>
        <v>55.782756104583122</v>
      </c>
    </row>
    <row r="135" spans="2:13" ht="98.25" customHeight="1" x14ac:dyDescent="0.2">
      <c r="B135">
        <v>900889511</v>
      </c>
      <c r="C135" t="s">
        <v>248</v>
      </c>
      <c r="D135" t="s">
        <v>118</v>
      </c>
      <c r="E135" s="81">
        <v>662949</v>
      </c>
      <c r="F135" s="81">
        <v>9680048</v>
      </c>
      <c r="G135" s="81">
        <v>116</v>
      </c>
      <c r="H135" s="81">
        <v>4557361</v>
      </c>
      <c r="I135" s="81">
        <v>5122687</v>
      </c>
      <c r="J135" s="81">
        <v>177576</v>
      </c>
      <c r="K135" s="81">
        <v>179000</v>
      </c>
      <c r="L135" s="81">
        <v>1424</v>
      </c>
      <c r="M135" s="9">
        <f t="shared" ref="M135:M187" si="2">+H135/F135*100</f>
        <v>47.079942165576036</v>
      </c>
    </row>
    <row r="136" spans="2:13" ht="98.25" customHeight="1" x14ac:dyDescent="0.2">
      <c r="B136">
        <v>900890468</v>
      </c>
      <c r="C136" t="s">
        <v>249</v>
      </c>
      <c r="D136" t="s">
        <v>118</v>
      </c>
      <c r="E136" s="81"/>
      <c r="F136" s="81"/>
      <c r="G136" s="81"/>
      <c r="H136" s="81"/>
      <c r="I136" s="81"/>
      <c r="J136" s="81"/>
      <c r="K136" s="81"/>
      <c r="L136" s="81"/>
      <c r="M136" s="9" t="e">
        <f t="shared" si="2"/>
        <v>#DIV/0!</v>
      </c>
    </row>
    <row r="137" spans="2:13" ht="98.25" customHeight="1" x14ac:dyDescent="0.2">
      <c r="B137">
        <v>900910010</v>
      </c>
      <c r="C137" t="s">
        <v>250</v>
      </c>
      <c r="D137" t="s">
        <v>118</v>
      </c>
      <c r="E137" s="81"/>
      <c r="F137" s="81"/>
      <c r="G137" s="81"/>
      <c r="H137" s="81"/>
      <c r="I137" s="81"/>
      <c r="J137" s="81"/>
      <c r="K137" s="81"/>
      <c r="L137" s="81"/>
      <c r="M137" s="9" t="e">
        <f t="shared" si="2"/>
        <v>#DIV/0!</v>
      </c>
    </row>
    <row r="138" spans="2:13" ht="98.25" customHeight="1" x14ac:dyDescent="0.2">
      <c r="B138">
        <v>900912761</v>
      </c>
      <c r="C138" t="s">
        <v>251</v>
      </c>
      <c r="D138" t="s">
        <v>118</v>
      </c>
      <c r="E138" s="81"/>
      <c r="F138" s="81"/>
      <c r="G138" s="81"/>
      <c r="H138" s="81"/>
      <c r="I138" s="81"/>
      <c r="J138" s="81"/>
      <c r="K138" s="81"/>
      <c r="L138" s="81"/>
      <c r="M138" s="9" t="e">
        <f t="shared" si="2"/>
        <v>#DIV/0!</v>
      </c>
    </row>
    <row r="139" spans="2:13" ht="98.25" customHeight="1" x14ac:dyDescent="0.2">
      <c r="B139">
        <v>900917615</v>
      </c>
      <c r="C139" t="s">
        <v>252</v>
      </c>
      <c r="D139" t="s">
        <v>118</v>
      </c>
      <c r="E139" s="81"/>
      <c r="F139" s="81"/>
      <c r="G139" s="81"/>
      <c r="H139" s="81"/>
      <c r="I139" s="81"/>
      <c r="J139" s="81"/>
      <c r="K139" s="81"/>
      <c r="L139" s="81"/>
      <c r="M139" s="9" t="e">
        <f t="shared" si="2"/>
        <v>#DIV/0!</v>
      </c>
    </row>
    <row r="140" spans="2:13" ht="98.25" customHeight="1" x14ac:dyDescent="0.2">
      <c r="B140">
        <v>900922465</v>
      </c>
      <c r="C140" t="s">
        <v>253</v>
      </c>
      <c r="D140" t="s">
        <v>118</v>
      </c>
      <c r="E140" s="81">
        <v>12296265</v>
      </c>
      <c r="F140" s="81">
        <v>12869301</v>
      </c>
      <c r="G140" s="81">
        <v>3305159</v>
      </c>
      <c r="H140" s="81">
        <v>11653301</v>
      </c>
      <c r="I140" s="81">
        <v>1216000</v>
      </c>
      <c r="J140" s="81">
        <v>999399</v>
      </c>
      <c r="K140" s="81">
        <v>1373681</v>
      </c>
      <c r="L140" s="81">
        <v>374282</v>
      </c>
      <c r="M140" s="9">
        <f t="shared" si="2"/>
        <v>90.551157362781396</v>
      </c>
    </row>
    <row r="141" spans="2:13" ht="98.25" customHeight="1" x14ac:dyDescent="0.2">
      <c r="B141">
        <v>900951672</v>
      </c>
      <c r="C141" t="s">
        <v>254</v>
      </c>
      <c r="D141" t="s">
        <v>118</v>
      </c>
      <c r="E141" s="81">
        <v>9670514</v>
      </c>
      <c r="F141" s="81">
        <v>9673014</v>
      </c>
      <c r="G141" s="81">
        <v>692435</v>
      </c>
      <c r="H141" s="81">
        <v>692435</v>
      </c>
      <c r="I141" s="81">
        <v>8980579</v>
      </c>
      <c r="J141" s="81">
        <v>1187248</v>
      </c>
      <c r="K141" s="81">
        <v>1151008</v>
      </c>
      <c r="L141" s="81">
        <v>3486</v>
      </c>
      <c r="M141" s="9">
        <f t="shared" si="2"/>
        <v>7.1584203227659957</v>
      </c>
    </row>
    <row r="142" spans="2:13" ht="98.25" customHeight="1" x14ac:dyDescent="0.2">
      <c r="B142">
        <v>900964255</v>
      </c>
      <c r="C142" t="s">
        <v>255</v>
      </c>
      <c r="D142" t="s">
        <v>118</v>
      </c>
      <c r="E142" s="81">
        <v>5592444</v>
      </c>
      <c r="F142" s="81">
        <v>5738406</v>
      </c>
      <c r="G142" s="81">
        <v>738196</v>
      </c>
      <c r="H142" s="81">
        <v>738196</v>
      </c>
      <c r="I142" s="81">
        <v>5000210</v>
      </c>
      <c r="J142" s="81">
        <v>580034</v>
      </c>
      <c r="K142" s="81">
        <v>666193</v>
      </c>
      <c r="L142" s="81">
        <v>129926</v>
      </c>
      <c r="M142" s="9">
        <f t="shared" si="2"/>
        <v>12.864129864634883</v>
      </c>
    </row>
    <row r="143" spans="2:13" ht="98.25" customHeight="1" x14ac:dyDescent="0.2">
      <c r="B143">
        <v>900978332</v>
      </c>
      <c r="C143" t="s">
        <v>256</v>
      </c>
      <c r="D143" t="s">
        <v>118</v>
      </c>
      <c r="E143" s="81"/>
      <c r="F143" s="81"/>
      <c r="G143" s="81"/>
      <c r="H143" s="81"/>
      <c r="I143" s="81"/>
      <c r="J143" s="81"/>
      <c r="K143" s="81"/>
      <c r="L143" s="81"/>
      <c r="M143" s="9" t="e">
        <f t="shared" si="2"/>
        <v>#DIV/0!</v>
      </c>
    </row>
    <row r="144" spans="2:13" ht="98.25" customHeight="1" x14ac:dyDescent="0.2">
      <c r="B144">
        <v>900986858</v>
      </c>
      <c r="C144" t="s">
        <v>257</v>
      </c>
      <c r="D144" t="s">
        <v>118</v>
      </c>
      <c r="E144" s="81">
        <v>3546402</v>
      </c>
      <c r="F144" s="81">
        <v>37683599</v>
      </c>
      <c r="G144" s="81">
        <v>126370</v>
      </c>
      <c r="H144" s="81">
        <v>1082719</v>
      </c>
      <c r="I144" s="81">
        <v>36600880</v>
      </c>
      <c r="J144" s="81">
        <v>1507125</v>
      </c>
      <c r="K144" s="81">
        <v>1620934</v>
      </c>
      <c r="L144" s="81">
        <v>167088</v>
      </c>
      <c r="M144" s="9">
        <f t="shared" si="2"/>
        <v>2.873183636202052</v>
      </c>
    </row>
    <row r="145" spans="2:13" ht="98.25" customHeight="1" x14ac:dyDescent="0.2">
      <c r="B145">
        <v>901003398</v>
      </c>
      <c r="C145" t="s">
        <v>258</v>
      </c>
      <c r="D145" t="s">
        <v>118</v>
      </c>
      <c r="E145" s="81">
        <v>11269032</v>
      </c>
      <c r="F145" s="81">
        <v>11269032</v>
      </c>
      <c r="G145" s="81">
        <v>4041534</v>
      </c>
      <c r="H145" s="81">
        <v>4041534</v>
      </c>
      <c r="I145" s="81">
        <v>7227498</v>
      </c>
      <c r="J145" s="81">
        <v>238845</v>
      </c>
      <c r="K145" s="81">
        <v>319508</v>
      </c>
      <c r="L145" s="81">
        <v>80663</v>
      </c>
      <c r="M145" s="9">
        <f t="shared" si="2"/>
        <v>35.864074216844891</v>
      </c>
    </row>
    <row r="146" spans="2:13" ht="98.25" customHeight="1" x14ac:dyDescent="0.2">
      <c r="B146">
        <v>901015455</v>
      </c>
      <c r="C146" t="s">
        <v>259</v>
      </c>
      <c r="D146" t="s">
        <v>118</v>
      </c>
      <c r="E146" s="81">
        <v>11467343</v>
      </c>
      <c r="F146" s="81">
        <v>27347467</v>
      </c>
      <c r="G146" s="81">
        <v>5360379</v>
      </c>
      <c r="H146" s="81">
        <v>11401073</v>
      </c>
      <c r="I146" s="81">
        <v>15946394</v>
      </c>
      <c r="J146" s="81">
        <v>1472635</v>
      </c>
      <c r="K146" s="81">
        <v>1505279</v>
      </c>
      <c r="L146" s="81">
        <v>206771</v>
      </c>
      <c r="M146" s="9">
        <f t="shared" si="2"/>
        <v>41.689685556618464</v>
      </c>
    </row>
    <row r="147" spans="2:13" ht="98.25" customHeight="1" x14ac:dyDescent="0.2">
      <c r="B147">
        <v>901030286</v>
      </c>
      <c r="C147" t="s">
        <v>260</v>
      </c>
      <c r="D147" t="s">
        <v>118</v>
      </c>
      <c r="E147" s="81"/>
      <c r="F147" s="81"/>
      <c r="G147" s="81"/>
      <c r="H147" s="81"/>
      <c r="I147" s="81"/>
      <c r="J147" s="81"/>
      <c r="K147" s="81"/>
      <c r="L147" s="81"/>
      <c r="M147" s="9" t="e">
        <f t="shared" si="2"/>
        <v>#DIV/0!</v>
      </c>
    </row>
    <row r="148" spans="2:13" ht="98.25" customHeight="1" x14ac:dyDescent="0.2">
      <c r="B148">
        <v>901034799</v>
      </c>
      <c r="C148" t="s">
        <v>261</v>
      </c>
      <c r="D148" t="s">
        <v>118</v>
      </c>
      <c r="E148" s="81"/>
      <c r="F148" s="81"/>
      <c r="G148" s="81"/>
      <c r="H148" s="81"/>
      <c r="I148" s="81"/>
      <c r="J148" s="81"/>
      <c r="K148" s="81"/>
      <c r="L148" s="81"/>
      <c r="M148" s="9" t="e">
        <f t="shared" si="2"/>
        <v>#DIV/0!</v>
      </c>
    </row>
    <row r="149" spans="2:13" ht="98.25" customHeight="1" x14ac:dyDescent="0.2">
      <c r="B149">
        <v>901037983</v>
      </c>
      <c r="C149" t="s">
        <v>262</v>
      </c>
      <c r="D149" t="s">
        <v>118</v>
      </c>
      <c r="E149" s="81">
        <v>6812069</v>
      </c>
      <c r="F149" s="81">
        <v>42939435</v>
      </c>
      <c r="G149" s="81">
        <v>16643664</v>
      </c>
      <c r="H149" s="81">
        <v>16643664</v>
      </c>
      <c r="I149" s="81">
        <v>26295771</v>
      </c>
      <c r="J149" s="81">
        <v>505335</v>
      </c>
      <c r="K149" s="81">
        <v>605006</v>
      </c>
      <c r="L149" s="81">
        <v>99671</v>
      </c>
      <c r="M149" s="9">
        <f t="shared" si="2"/>
        <v>38.760789470098992</v>
      </c>
    </row>
    <row r="150" spans="2:13" ht="98.25" customHeight="1" x14ac:dyDescent="0.2">
      <c r="B150">
        <v>901050360</v>
      </c>
      <c r="C150" t="s">
        <v>263</v>
      </c>
      <c r="D150" t="s">
        <v>118</v>
      </c>
      <c r="E150" s="81">
        <v>12916067</v>
      </c>
      <c r="F150" s="81">
        <v>15573114</v>
      </c>
      <c r="G150" s="81">
        <v>100467</v>
      </c>
      <c r="H150" s="81">
        <v>100467</v>
      </c>
      <c r="I150" s="81">
        <v>15472647</v>
      </c>
      <c r="J150" s="81">
        <v>908324</v>
      </c>
      <c r="K150" s="81">
        <v>72011</v>
      </c>
      <c r="L150" s="81">
        <v>18116</v>
      </c>
      <c r="M150" s="9">
        <f t="shared" si="2"/>
        <v>0.64513108938905861</v>
      </c>
    </row>
    <row r="151" spans="2:13" ht="98.25" customHeight="1" x14ac:dyDescent="0.2">
      <c r="B151">
        <v>901064391</v>
      </c>
      <c r="C151" t="s">
        <v>264</v>
      </c>
      <c r="D151" t="s">
        <v>118</v>
      </c>
      <c r="E151" s="81">
        <v>19740489</v>
      </c>
      <c r="F151" s="81">
        <v>19774131</v>
      </c>
      <c r="G151" s="81">
        <v>23971</v>
      </c>
      <c r="H151" s="81">
        <v>23971</v>
      </c>
      <c r="I151" s="81">
        <v>19750160</v>
      </c>
      <c r="J151" s="81">
        <v>-14337904</v>
      </c>
      <c r="K151" s="81">
        <v>6902646</v>
      </c>
      <c r="L151" s="81">
        <v>21241920</v>
      </c>
      <c r="M151" s="9">
        <f t="shared" si="2"/>
        <v>0.12122403760751863</v>
      </c>
    </row>
    <row r="152" spans="2:13" ht="98.25" customHeight="1" x14ac:dyDescent="0.2">
      <c r="B152">
        <v>901092312</v>
      </c>
      <c r="C152" t="s">
        <v>265</v>
      </c>
      <c r="D152" t="s">
        <v>118</v>
      </c>
      <c r="E152" s="81">
        <v>1650836</v>
      </c>
      <c r="F152" s="81">
        <v>1909053</v>
      </c>
      <c r="G152" s="81">
        <v>1679403</v>
      </c>
      <c r="H152" s="81">
        <v>1746154</v>
      </c>
      <c r="I152" s="81">
        <v>162899</v>
      </c>
      <c r="J152" s="81">
        <v>37717</v>
      </c>
      <c r="K152" s="81">
        <v>69388</v>
      </c>
      <c r="L152" s="81">
        <v>31671</v>
      </c>
      <c r="M152" s="9">
        <f t="shared" si="2"/>
        <v>91.467025797607505</v>
      </c>
    </row>
    <row r="153" spans="2:13" ht="98.25" customHeight="1" x14ac:dyDescent="0.2">
      <c r="B153">
        <v>901092594</v>
      </c>
      <c r="C153" t="s">
        <v>266</v>
      </c>
      <c r="D153" t="s">
        <v>118</v>
      </c>
      <c r="E153" s="81"/>
      <c r="F153" s="81"/>
      <c r="G153" s="81"/>
      <c r="H153" s="81"/>
      <c r="I153" s="81"/>
      <c r="J153" s="81"/>
      <c r="K153" s="81"/>
      <c r="L153" s="81"/>
      <c r="M153" s="9" t="e">
        <f t="shared" si="2"/>
        <v>#DIV/0!</v>
      </c>
    </row>
    <row r="154" spans="2:13" ht="98.25" customHeight="1" x14ac:dyDescent="0.2">
      <c r="B154">
        <v>901105366</v>
      </c>
      <c r="C154" t="s">
        <v>267</v>
      </c>
      <c r="D154" t="s">
        <v>118</v>
      </c>
      <c r="E154" s="81"/>
      <c r="F154" s="81"/>
      <c r="G154" s="81"/>
      <c r="H154" s="81"/>
      <c r="I154" s="81"/>
      <c r="J154" s="81"/>
      <c r="K154" s="81"/>
      <c r="L154" s="81"/>
      <c r="M154" s="9" t="e">
        <f t="shared" si="2"/>
        <v>#DIV/0!</v>
      </c>
    </row>
    <row r="155" spans="2:13" ht="98.25" customHeight="1" x14ac:dyDescent="0.2">
      <c r="B155">
        <v>901105500</v>
      </c>
      <c r="C155" t="s">
        <v>268</v>
      </c>
      <c r="D155" t="s">
        <v>118</v>
      </c>
      <c r="E155" s="81">
        <v>10487510</v>
      </c>
      <c r="F155" s="81">
        <v>32650344</v>
      </c>
      <c r="G155" s="81"/>
      <c r="H155" s="81">
        <v>22417829</v>
      </c>
      <c r="I155" s="81">
        <v>10232515</v>
      </c>
      <c r="J155" s="81">
        <v>1500679</v>
      </c>
      <c r="K155" s="81">
        <v>1424533</v>
      </c>
      <c r="L155" s="81">
        <v>84488</v>
      </c>
      <c r="M155" s="9">
        <f t="shared" si="2"/>
        <v>68.660314880602797</v>
      </c>
    </row>
    <row r="156" spans="2:13" ht="98.25" customHeight="1" x14ac:dyDescent="0.2">
      <c r="B156">
        <v>901112069</v>
      </c>
      <c r="C156" t="s">
        <v>269</v>
      </c>
      <c r="D156" t="s">
        <v>118</v>
      </c>
      <c r="E156" s="81">
        <v>8735208</v>
      </c>
      <c r="F156" s="81">
        <v>8735208</v>
      </c>
      <c r="G156" s="81">
        <v>141957</v>
      </c>
      <c r="H156" s="81">
        <v>141957</v>
      </c>
      <c r="I156" s="81">
        <v>8593251</v>
      </c>
      <c r="J156" s="81">
        <v>144910</v>
      </c>
      <c r="K156" s="81">
        <v>141802</v>
      </c>
      <c r="L156" s="81">
        <v>186636</v>
      </c>
      <c r="M156" s="9">
        <f t="shared" si="2"/>
        <v>1.6251129910129214</v>
      </c>
    </row>
    <row r="157" spans="2:13" ht="98.25" customHeight="1" x14ac:dyDescent="0.2">
      <c r="B157">
        <v>901112581</v>
      </c>
      <c r="C157" t="s">
        <v>270</v>
      </c>
      <c r="D157" t="s">
        <v>118</v>
      </c>
      <c r="E157" s="81">
        <v>18197557</v>
      </c>
      <c r="F157" s="81">
        <v>18197557</v>
      </c>
      <c r="G157" s="81">
        <v>7900</v>
      </c>
      <c r="H157" s="81">
        <v>7900</v>
      </c>
      <c r="I157" s="81">
        <v>18189657</v>
      </c>
      <c r="J157" s="81">
        <v>412631</v>
      </c>
      <c r="K157" s="81">
        <v>187435</v>
      </c>
      <c r="L157" s="81">
        <v>72492</v>
      </c>
      <c r="M157" s="9">
        <f t="shared" si="2"/>
        <v>4.3412420689216691E-2</v>
      </c>
    </row>
    <row r="158" spans="2:13" ht="98.25" customHeight="1" x14ac:dyDescent="0.2">
      <c r="B158">
        <v>901128705</v>
      </c>
      <c r="C158" t="s">
        <v>271</v>
      </c>
      <c r="D158" t="s">
        <v>118</v>
      </c>
      <c r="E158" s="81">
        <v>908795</v>
      </c>
      <c r="F158" s="81">
        <v>28693522</v>
      </c>
      <c r="G158" s="81">
        <v>664570</v>
      </c>
      <c r="H158" s="81">
        <v>4562931</v>
      </c>
      <c r="I158" s="81">
        <v>24130591</v>
      </c>
      <c r="J158" s="81">
        <v>-508055</v>
      </c>
      <c r="K158" s="81">
        <v>189053</v>
      </c>
      <c r="L158" s="81">
        <v>783019</v>
      </c>
      <c r="M158" s="9">
        <f t="shared" si="2"/>
        <v>15.902303662826753</v>
      </c>
    </row>
    <row r="159" spans="2:13" ht="98.25" customHeight="1" x14ac:dyDescent="0.2">
      <c r="B159">
        <v>901128769</v>
      </c>
      <c r="C159" t="s">
        <v>272</v>
      </c>
      <c r="D159" t="s">
        <v>118</v>
      </c>
      <c r="E159" s="81"/>
      <c r="F159" s="81"/>
      <c r="G159" s="81"/>
      <c r="H159" s="81"/>
      <c r="I159" s="81"/>
      <c r="J159" s="81"/>
      <c r="K159" s="81"/>
      <c r="L159" s="81"/>
      <c r="M159" s="9" t="e">
        <f t="shared" si="2"/>
        <v>#DIV/0!</v>
      </c>
    </row>
    <row r="160" spans="2:13" ht="98.25" customHeight="1" x14ac:dyDescent="0.2">
      <c r="B160">
        <v>901134862</v>
      </c>
      <c r="C160" t="s">
        <v>273</v>
      </c>
      <c r="D160" t="s">
        <v>118</v>
      </c>
      <c r="E160" s="81">
        <v>50292475</v>
      </c>
      <c r="F160" s="81">
        <v>50292475</v>
      </c>
      <c r="G160" s="81">
        <v>182510</v>
      </c>
      <c r="H160" s="81">
        <v>182510</v>
      </c>
      <c r="I160" s="81">
        <v>50109965</v>
      </c>
      <c r="J160" s="81">
        <v>387128</v>
      </c>
      <c r="K160" s="81">
        <v>389982</v>
      </c>
      <c r="L160" s="81">
        <v>2854</v>
      </c>
      <c r="M160" s="9">
        <f t="shared" si="2"/>
        <v>0.36289723263768586</v>
      </c>
    </row>
    <row r="161" spans="2:13" ht="98.25" customHeight="1" x14ac:dyDescent="0.2">
      <c r="B161">
        <v>901136677</v>
      </c>
      <c r="C161" t="s">
        <v>274</v>
      </c>
      <c r="D161" t="s">
        <v>118</v>
      </c>
      <c r="E161" s="81">
        <v>151549</v>
      </c>
      <c r="F161" s="81">
        <v>5737429</v>
      </c>
      <c r="G161" s="81">
        <v>85061</v>
      </c>
      <c r="H161" s="81">
        <v>4037586</v>
      </c>
      <c r="I161" s="81">
        <v>1699843</v>
      </c>
      <c r="J161" s="81">
        <v>693551</v>
      </c>
      <c r="K161" s="81">
        <v>704534</v>
      </c>
      <c r="L161" s="81">
        <v>17539</v>
      </c>
      <c r="M161" s="9">
        <f t="shared" si="2"/>
        <v>70.372740124540101</v>
      </c>
    </row>
    <row r="162" spans="2:13" ht="98.25" customHeight="1" x14ac:dyDescent="0.2">
      <c r="B162">
        <v>901138373</v>
      </c>
      <c r="C162" t="s">
        <v>275</v>
      </c>
      <c r="D162" t="s">
        <v>118</v>
      </c>
      <c r="E162" s="81"/>
      <c r="F162" s="81"/>
      <c r="G162" s="81"/>
      <c r="H162" s="81"/>
      <c r="I162" s="81"/>
      <c r="J162" s="81"/>
      <c r="K162" s="81"/>
      <c r="L162" s="81"/>
      <c r="M162" s="9" t="e">
        <f t="shared" si="2"/>
        <v>#DIV/0!</v>
      </c>
    </row>
    <row r="163" spans="2:13" ht="98.25" customHeight="1" x14ac:dyDescent="0.2">
      <c r="B163">
        <v>901138561</v>
      </c>
      <c r="C163" t="s">
        <v>276</v>
      </c>
      <c r="D163" t="s">
        <v>118</v>
      </c>
      <c r="E163" s="81"/>
      <c r="F163" s="81"/>
      <c r="G163" s="81"/>
      <c r="H163" s="81"/>
      <c r="I163" s="81"/>
      <c r="J163" s="81"/>
      <c r="K163" s="81"/>
      <c r="L163" s="81"/>
      <c r="M163" s="9" t="e">
        <f t="shared" si="2"/>
        <v>#DIV/0!</v>
      </c>
    </row>
    <row r="164" spans="2:13" ht="98.25" customHeight="1" x14ac:dyDescent="0.2">
      <c r="B164">
        <v>901138562</v>
      </c>
      <c r="C164" t="s">
        <v>277</v>
      </c>
      <c r="D164" t="s">
        <v>118</v>
      </c>
      <c r="E164" s="81"/>
      <c r="F164" s="81"/>
      <c r="G164" s="81"/>
      <c r="H164" s="81"/>
      <c r="I164" s="81"/>
      <c r="J164" s="81"/>
      <c r="K164" s="81"/>
      <c r="L164" s="81"/>
      <c r="M164" s="9" t="e">
        <f t="shared" si="2"/>
        <v>#DIV/0!</v>
      </c>
    </row>
    <row r="165" spans="2:13" ht="98.25" customHeight="1" x14ac:dyDescent="0.2">
      <c r="B165">
        <v>901138563</v>
      </c>
      <c r="C165" t="s">
        <v>278</v>
      </c>
      <c r="D165" t="s">
        <v>118</v>
      </c>
      <c r="E165" s="81"/>
      <c r="F165" s="81"/>
      <c r="G165" s="81"/>
      <c r="H165" s="81"/>
      <c r="I165" s="81"/>
      <c r="J165" s="81"/>
      <c r="K165" s="81"/>
      <c r="L165" s="81"/>
      <c r="M165" s="9" t="e">
        <f t="shared" si="2"/>
        <v>#DIV/0!</v>
      </c>
    </row>
    <row r="166" spans="2:13" ht="98.25" customHeight="1" x14ac:dyDescent="0.2">
      <c r="B166">
        <v>901154782</v>
      </c>
      <c r="C166" t="s">
        <v>279</v>
      </c>
      <c r="D166" t="s">
        <v>118</v>
      </c>
      <c r="E166" s="81"/>
      <c r="F166" s="81"/>
      <c r="G166" s="81"/>
      <c r="H166" s="81"/>
      <c r="I166" s="81"/>
      <c r="J166" s="81"/>
      <c r="K166" s="81"/>
      <c r="L166" s="81"/>
      <c r="M166" s="9" t="e">
        <f t="shared" si="2"/>
        <v>#DIV/0!</v>
      </c>
    </row>
    <row r="167" spans="2:13" ht="98.25" customHeight="1" x14ac:dyDescent="0.2">
      <c r="B167">
        <v>901185528</v>
      </c>
      <c r="C167" t="s">
        <v>280</v>
      </c>
      <c r="D167" t="s">
        <v>118</v>
      </c>
      <c r="E167" s="81">
        <v>88812580</v>
      </c>
      <c r="F167" s="81">
        <v>92189432</v>
      </c>
      <c r="G167" s="81">
        <v>302439</v>
      </c>
      <c r="H167" s="81">
        <v>7931519</v>
      </c>
      <c r="I167" s="81">
        <v>84257913</v>
      </c>
      <c r="J167" s="81">
        <v>14962731</v>
      </c>
      <c r="K167" s="81">
        <v>12776734</v>
      </c>
      <c r="L167" s="81">
        <v>202092</v>
      </c>
      <c r="M167" s="9">
        <f t="shared" si="2"/>
        <v>8.6035013210624829</v>
      </c>
    </row>
    <row r="168" spans="2:13" ht="98.25" customHeight="1" x14ac:dyDescent="0.2">
      <c r="B168">
        <v>901218067</v>
      </c>
      <c r="C168" t="s">
        <v>281</v>
      </c>
      <c r="D168" t="s">
        <v>118</v>
      </c>
      <c r="E168" s="81"/>
      <c r="F168" s="81"/>
      <c r="G168" s="81"/>
      <c r="H168" s="81"/>
      <c r="I168" s="81"/>
      <c r="J168" s="81"/>
      <c r="K168" s="81"/>
      <c r="L168" s="81"/>
      <c r="M168" s="9" t="e">
        <f t="shared" si="2"/>
        <v>#DIV/0!</v>
      </c>
    </row>
    <row r="169" spans="2:13" ht="98.25" customHeight="1" x14ac:dyDescent="0.2">
      <c r="B169">
        <v>901227554</v>
      </c>
      <c r="C169" t="s">
        <v>282</v>
      </c>
      <c r="D169" t="s">
        <v>118</v>
      </c>
      <c r="E169" s="81"/>
      <c r="F169" s="81"/>
      <c r="G169" s="81"/>
      <c r="H169" s="81"/>
      <c r="I169" s="81"/>
      <c r="J169" s="81"/>
      <c r="K169" s="81"/>
      <c r="L169" s="81"/>
      <c r="M169" s="9" t="e">
        <f t="shared" si="2"/>
        <v>#DIV/0!</v>
      </c>
    </row>
    <row r="170" spans="2:13" ht="98.25" customHeight="1" x14ac:dyDescent="0.2">
      <c r="B170">
        <v>901237563</v>
      </c>
      <c r="C170" t="s">
        <v>283</v>
      </c>
      <c r="D170" t="s">
        <v>118</v>
      </c>
      <c r="E170" s="81"/>
      <c r="F170" s="81"/>
      <c r="G170" s="81"/>
      <c r="H170" s="81"/>
      <c r="I170" s="81"/>
      <c r="J170" s="81"/>
      <c r="K170" s="81"/>
      <c r="L170" s="81"/>
      <c r="M170" s="9" t="e">
        <f t="shared" si="2"/>
        <v>#DIV/0!</v>
      </c>
    </row>
    <row r="171" spans="2:13" ht="98.25" customHeight="1" x14ac:dyDescent="0.2">
      <c r="B171">
        <v>901239319</v>
      </c>
      <c r="C171" t="s">
        <v>284</v>
      </c>
      <c r="D171" t="s">
        <v>118</v>
      </c>
      <c r="E171" s="81"/>
      <c r="F171" s="81"/>
      <c r="G171" s="81"/>
      <c r="H171" s="81"/>
      <c r="I171" s="81"/>
      <c r="J171" s="81"/>
      <c r="K171" s="81"/>
      <c r="L171" s="81"/>
      <c r="M171" s="9" t="e">
        <f t="shared" si="2"/>
        <v>#DIV/0!</v>
      </c>
    </row>
    <row r="172" spans="2:13" ht="98.25" customHeight="1" x14ac:dyDescent="0.2">
      <c r="B172">
        <v>901244904</v>
      </c>
      <c r="C172" t="s">
        <v>285</v>
      </c>
      <c r="D172" t="s">
        <v>118</v>
      </c>
      <c r="E172" s="81"/>
      <c r="F172" s="81"/>
      <c r="G172" s="81"/>
      <c r="H172" s="81"/>
      <c r="I172" s="81"/>
      <c r="J172" s="81"/>
      <c r="K172" s="81"/>
      <c r="L172" s="81"/>
      <c r="M172" s="9" t="e">
        <f t="shared" si="2"/>
        <v>#DIV/0!</v>
      </c>
    </row>
    <row r="173" spans="2:13" ht="98.25" customHeight="1" x14ac:dyDescent="0.2">
      <c r="B173">
        <v>901250255</v>
      </c>
      <c r="C173" t="s">
        <v>286</v>
      </c>
      <c r="D173" t="s">
        <v>118</v>
      </c>
      <c r="E173" s="81">
        <v>4373615</v>
      </c>
      <c r="F173" s="81">
        <v>5605881</v>
      </c>
      <c r="G173" s="81">
        <v>124298</v>
      </c>
      <c r="H173" s="81">
        <v>124298</v>
      </c>
      <c r="I173" s="81">
        <v>5481583</v>
      </c>
      <c r="J173" s="81">
        <v>205813</v>
      </c>
      <c r="K173" s="81">
        <v>207775</v>
      </c>
      <c r="L173" s="81">
        <v>1969</v>
      </c>
      <c r="M173" s="9">
        <f t="shared" si="2"/>
        <v>2.2172786043799362</v>
      </c>
    </row>
    <row r="174" spans="2:13" ht="98.25" customHeight="1" x14ac:dyDescent="0.2">
      <c r="B174">
        <v>901301127</v>
      </c>
      <c r="C174" t="s">
        <v>287</v>
      </c>
      <c r="D174" t="s">
        <v>118</v>
      </c>
      <c r="E174" s="81"/>
      <c r="F174" s="81"/>
      <c r="G174" s="81"/>
      <c r="H174" s="81"/>
      <c r="I174" s="81"/>
      <c r="J174" s="81"/>
      <c r="K174" s="81"/>
      <c r="L174" s="81"/>
      <c r="M174" s="9" t="e">
        <f t="shared" si="2"/>
        <v>#DIV/0!</v>
      </c>
    </row>
    <row r="175" spans="2:13" ht="98.25" customHeight="1" x14ac:dyDescent="0.2">
      <c r="B175">
        <v>901311322</v>
      </c>
      <c r="C175" t="s">
        <v>288</v>
      </c>
      <c r="D175" t="s">
        <v>118</v>
      </c>
      <c r="E175" s="81"/>
      <c r="F175" s="81"/>
      <c r="G175" s="81"/>
      <c r="H175" s="81"/>
      <c r="I175" s="81"/>
      <c r="J175" s="81"/>
      <c r="K175" s="81"/>
      <c r="L175" s="81"/>
      <c r="M175" s="9" t="e">
        <f t="shared" si="2"/>
        <v>#DIV/0!</v>
      </c>
    </row>
    <row r="176" spans="2:13" ht="98.25" customHeight="1" x14ac:dyDescent="0.2">
      <c r="B176">
        <v>901336157</v>
      </c>
      <c r="C176" t="s">
        <v>289</v>
      </c>
      <c r="D176" t="s">
        <v>118</v>
      </c>
      <c r="E176" s="81">
        <v>17663755</v>
      </c>
      <c r="F176" s="81">
        <v>20339981</v>
      </c>
      <c r="G176" s="81">
        <v>642523</v>
      </c>
      <c r="H176" s="81">
        <v>642523</v>
      </c>
      <c r="I176" s="81">
        <v>19697458</v>
      </c>
      <c r="J176" s="81">
        <v>1994954</v>
      </c>
      <c r="K176" s="81">
        <v>1277607</v>
      </c>
      <c r="L176" s="81">
        <v>1353</v>
      </c>
      <c r="M176" s="9">
        <f t="shared" si="2"/>
        <v>3.1589164218000008</v>
      </c>
    </row>
    <row r="177" spans="2:14" ht="98.25" customHeight="1" x14ac:dyDescent="0.2">
      <c r="B177">
        <v>901336904</v>
      </c>
      <c r="C177" t="s">
        <v>290</v>
      </c>
      <c r="D177" t="s">
        <v>118</v>
      </c>
      <c r="E177" s="81"/>
      <c r="F177" s="81"/>
      <c r="G177" s="81"/>
      <c r="H177" s="81"/>
      <c r="I177" s="81"/>
      <c r="J177" s="81"/>
      <c r="K177" s="81"/>
      <c r="L177" s="81"/>
      <c r="M177" s="9" t="e">
        <f t="shared" si="2"/>
        <v>#DIV/0!</v>
      </c>
    </row>
    <row r="178" spans="2:14" ht="98.25" customHeight="1" x14ac:dyDescent="0.2">
      <c r="B178">
        <v>901341945</v>
      </c>
      <c r="C178" t="s">
        <v>291</v>
      </c>
      <c r="D178" t="s">
        <v>118</v>
      </c>
      <c r="E178" s="81"/>
      <c r="F178" s="81"/>
      <c r="G178" s="81"/>
      <c r="H178" s="81"/>
      <c r="I178" s="81"/>
      <c r="J178" s="81"/>
      <c r="K178" s="81"/>
      <c r="L178" s="81"/>
      <c r="M178" s="9" t="e">
        <f t="shared" si="2"/>
        <v>#DIV/0!</v>
      </c>
    </row>
    <row r="179" spans="2:14" ht="98.25" customHeight="1" x14ac:dyDescent="0.2">
      <c r="B179">
        <v>901343465</v>
      </c>
      <c r="C179" t="s">
        <v>292</v>
      </c>
      <c r="D179" t="s">
        <v>118</v>
      </c>
      <c r="E179" s="81"/>
      <c r="F179" s="81"/>
      <c r="G179" s="81"/>
      <c r="H179" s="81"/>
      <c r="I179" s="81"/>
      <c r="J179" s="81"/>
      <c r="K179" s="81"/>
      <c r="L179" s="81"/>
      <c r="M179" s="9" t="e">
        <f t="shared" si="2"/>
        <v>#DIV/0!</v>
      </c>
    </row>
    <row r="180" spans="2:14" ht="98.25" customHeight="1" x14ac:dyDescent="0.2">
      <c r="B180">
        <v>901350633</v>
      </c>
      <c r="C180" t="s">
        <v>293</v>
      </c>
      <c r="D180" t="s">
        <v>118</v>
      </c>
      <c r="E180" s="81"/>
      <c r="F180" s="81"/>
      <c r="G180" s="81"/>
      <c r="H180" s="81"/>
      <c r="I180" s="81"/>
      <c r="J180" s="81"/>
      <c r="K180" s="81"/>
      <c r="L180" s="81"/>
      <c r="M180" s="9" t="e">
        <f t="shared" si="2"/>
        <v>#DIV/0!</v>
      </c>
    </row>
    <row r="181" spans="2:14" ht="98.25" customHeight="1" x14ac:dyDescent="0.2">
      <c r="B181">
        <v>901375199</v>
      </c>
      <c r="C181" t="s">
        <v>294</v>
      </c>
      <c r="D181" t="s">
        <v>118</v>
      </c>
      <c r="E181" s="81">
        <v>16283341</v>
      </c>
      <c r="F181" s="81">
        <v>34739330</v>
      </c>
      <c r="G181" s="81">
        <v>1199279</v>
      </c>
      <c r="H181" s="81">
        <v>3018763</v>
      </c>
      <c r="I181" s="81">
        <v>31720567</v>
      </c>
      <c r="J181" s="81">
        <v>5255598</v>
      </c>
      <c r="K181" s="81">
        <v>3287232</v>
      </c>
      <c r="L181" s="81">
        <v>67901</v>
      </c>
      <c r="M181" s="9">
        <f t="shared" si="2"/>
        <v>8.6897559624782623</v>
      </c>
    </row>
    <row r="182" spans="2:14" ht="98.25" customHeight="1" x14ac:dyDescent="0.2">
      <c r="B182">
        <v>901409612</v>
      </c>
      <c r="C182" t="s">
        <v>295</v>
      </c>
      <c r="D182" t="s">
        <v>118</v>
      </c>
      <c r="E182" s="81">
        <v>9563015</v>
      </c>
      <c r="F182" s="81">
        <v>204410065</v>
      </c>
      <c r="G182" s="81"/>
      <c r="H182" s="81">
        <v>42239679</v>
      </c>
      <c r="I182" s="81">
        <v>162170386</v>
      </c>
      <c r="J182" s="81">
        <v>2666742</v>
      </c>
      <c r="K182" s="81">
        <v>2702883</v>
      </c>
      <c r="L182" s="81">
        <v>36141</v>
      </c>
      <c r="M182" s="9">
        <f t="shared" si="2"/>
        <v>20.664187450847884</v>
      </c>
    </row>
    <row r="183" spans="2:14" ht="98.25" customHeight="1" x14ac:dyDescent="0.2">
      <c r="B183">
        <v>901438616</v>
      </c>
      <c r="C183" t="s">
        <v>296</v>
      </c>
      <c r="D183" t="s">
        <v>118</v>
      </c>
      <c r="E183" s="81"/>
      <c r="F183" s="81"/>
      <c r="G183" s="81"/>
      <c r="H183" s="81"/>
      <c r="I183" s="81"/>
      <c r="J183" s="81"/>
      <c r="K183" s="81"/>
      <c r="L183" s="81"/>
      <c r="M183" s="9" t="e">
        <f t="shared" si="2"/>
        <v>#DIV/0!</v>
      </c>
    </row>
    <row r="184" spans="2:14" ht="98.25" customHeight="1" x14ac:dyDescent="0.2">
      <c r="B184">
        <v>901457923</v>
      </c>
      <c r="C184" t="s">
        <v>297</v>
      </c>
      <c r="D184" t="s">
        <v>118</v>
      </c>
      <c r="E184" s="81">
        <v>118340901</v>
      </c>
      <c r="F184" s="81">
        <v>118340901</v>
      </c>
      <c r="G184" s="81">
        <v>579134</v>
      </c>
      <c r="H184" s="81">
        <v>1776337</v>
      </c>
      <c r="I184" s="81">
        <v>116564564</v>
      </c>
      <c r="J184" s="81">
        <v>8200779</v>
      </c>
      <c r="K184" s="81">
        <v>12422611</v>
      </c>
      <c r="L184" s="81">
        <v>4261574</v>
      </c>
      <c r="M184" s="9">
        <f t="shared" si="2"/>
        <v>1.5010338648680728</v>
      </c>
    </row>
    <row r="185" spans="2:14" ht="98.25" customHeight="1" x14ac:dyDescent="0.2">
      <c r="B185">
        <v>901468892</v>
      </c>
      <c r="C185" t="s">
        <v>298</v>
      </c>
      <c r="D185" t="s">
        <v>118</v>
      </c>
      <c r="E185" s="81"/>
      <c r="F185" s="81"/>
      <c r="G185" s="81"/>
      <c r="H185" s="81"/>
      <c r="I185" s="81"/>
      <c r="J185" s="81"/>
      <c r="K185" s="81"/>
      <c r="L185" s="81"/>
      <c r="M185" s="9" t="e">
        <f t="shared" si="2"/>
        <v>#DIV/0!</v>
      </c>
    </row>
    <row r="186" spans="2:14" ht="98.25" customHeight="1" x14ac:dyDescent="0.2">
      <c r="B186">
        <v>901650020</v>
      </c>
      <c r="C186" t="s">
        <v>299</v>
      </c>
      <c r="D186" t="s">
        <v>118</v>
      </c>
      <c r="E186" s="81">
        <v>5000</v>
      </c>
      <c r="F186" s="81">
        <v>46876981</v>
      </c>
      <c r="G186" s="81"/>
      <c r="H186" s="81">
        <v>9506675</v>
      </c>
      <c r="I186" s="81">
        <v>37370306</v>
      </c>
      <c r="J186" s="81">
        <v>20827878</v>
      </c>
      <c r="K186" s="81">
        <v>20827878</v>
      </c>
      <c r="L186" s="81"/>
      <c r="M186" s="9">
        <f t="shared" si="2"/>
        <v>20.280049604730305</v>
      </c>
    </row>
    <row r="187" spans="2:14" ht="98.25" customHeight="1" x14ac:dyDescent="0.2">
      <c r="B187">
        <v>901663691</v>
      </c>
      <c r="C187" t="s">
        <v>300</v>
      </c>
      <c r="D187" t="s">
        <v>118</v>
      </c>
      <c r="E187" s="81">
        <v>134016</v>
      </c>
      <c r="F187" s="81">
        <v>146398</v>
      </c>
      <c r="G187" s="81">
        <v>126300</v>
      </c>
      <c r="H187" s="81">
        <v>126300</v>
      </c>
      <c r="I187" s="81">
        <v>20098</v>
      </c>
      <c r="J187" s="81">
        <v>21913</v>
      </c>
      <c r="K187" s="81">
        <v>74958</v>
      </c>
      <c r="L187" s="81">
        <v>53045</v>
      </c>
      <c r="M187" s="9">
        <f t="shared" si="2"/>
        <v>86.271670378010626</v>
      </c>
    </row>
    <row r="188" spans="2:14" x14ac:dyDescent="0.2">
      <c r="B188" s="10"/>
      <c r="C188" s="63"/>
      <c r="D188" s="10"/>
      <c r="E188" s="64"/>
      <c r="F188" s="64"/>
      <c r="G188" s="64"/>
      <c r="H188" s="65"/>
      <c r="I188" s="64"/>
      <c r="J188" s="64"/>
      <c r="K188" s="64"/>
      <c r="L188" s="64"/>
      <c r="M188" s="9" t="e">
        <f t="shared" ref="M188:M223" si="3">+H188/F188*100</f>
        <v>#DIV/0!</v>
      </c>
      <c r="N188" s="68"/>
    </row>
    <row r="189" spans="2:14" ht="16" customHeight="1" x14ac:dyDescent="0.2">
      <c r="B189" s="85" t="s">
        <v>10</v>
      </c>
      <c r="C189" s="85"/>
      <c r="D189" s="85"/>
      <c r="E189" s="50">
        <f>SUM(E5:E188)</f>
        <v>1024119293</v>
      </c>
      <c r="F189" s="50">
        <f t="shared" ref="F189:L189" si="4">SUM(F5:F188)</f>
        <v>2238251504</v>
      </c>
      <c r="G189" s="50">
        <f t="shared" si="4"/>
        <v>265715040</v>
      </c>
      <c r="H189" s="50">
        <f t="shared" si="4"/>
        <v>507015815</v>
      </c>
      <c r="I189" s="50">
        <f t="shared" si="4"/>
        <v>1731235689</v>
      </c>
      <c r="J189" s="50">
        <f t="shared" si="4"/>
        <v>180091171</v>
      </c>
      <c r="K189" s="50">
        <f t="shared" si="4"/>
        <v>201856665</v>
      </c>
      <c r="L189" s="50">
        <f t="shared" si="4"/>
        <v>52159324</v>
      </c>
      <c r="M189" s="9">
        <f t="shared" si="3"/>
        <v>22.652316511076048</v>
      </c>
    </row>
    <row r="190" spans="2:14" ht="16" customHeight="1" x14ac:dyDescent="0.2">
      <c r="B190" s="85" t="s">
        <v>5</v>
      </c>
      <c r="C190" s="85"/>
      <c r="D190" s="85"/>
      <c r="E190" s="85"/>
      <c r="F190" s="85"/>
      <c r="G190" s="85"/>
      <c r="H190" s="85"/>
      <c r="I190" s="85"/>
      <c r="J190" s="85"/>
      <c r="K190" s="85"/>
      <c r="L190" s="85"/>
      <c r="M190" s="9" t="e">
        <f t="shared" si="3"/>
        <v>#DIV/0!</v>
      </c>
    </row>
    <row r="191" spans="2:14" ht="16" customHeight="1" x14ac:dyDescent="0.2">
      <c r="B191" s="86" t="s">
        <v>115</v>
      </c>
      <c r="C191" s="86"/>
      <c r="D191" s="86"/>
      <c r="E191" s="86"/>
      <c r="F191" s="86"/>
      <c r="G191" s="86"/>
      <c r="H191" s="86"/>
      <c r="I191" s="86"/>
      <c r="J191" s="86"/>
      <c r="K191" s="86"/>
      <c r="L191" s="86"/>
      <c r="M191" s="9" t="e">
        <f t="shared" si="3"/>
        <v>#DIV/0!</v>
      </c>
    </row>
    <row r="192" spans="2:14" ht="69" customHeight="1" x14ac:dyDescent="0.2">
      <c r="B192" s="11" t="s">
        <v>114</v>
      </c>
      <c r="C192" s="11"/>
      <c r="D192" s="11" t="s">
        <v>9</v>
      </c>
      <c r="E192" s="11" t="s">
        <v>0</v>
      </c>
      <c r="F192" s="11" t="s">
        <v>1</v>
      </c>
      <c r="G192" s="11" t="s">
        <v>2</v>
      </c>
      <c r="H192" s="13" t="s">
        <v>3</v>
      </c>
      <c r="I192" s="11" t="s">
        <v>4</v>
      </c>
      <c r="J192" s="11" t="s">
        <v>7</v>
      </c>
      <c r="K192" s="11" t="s">
        <v>8</v>
      </c>
      <c r="L192" s="11" t="s">
        <v>6</v>
      </c>
      <c r="M192" s="9" t="e">
        <f t="shared" si="3"/>
        <v>#VALUE!</v>
      </c>
    </row>
    <row r="193" spans="2:13" ht="69" customHeight="1" x14ac:dyDescent="0.2">
      <c r="B193">
        <v>800051393</v>
      </c>
      <c r="C193" t="s">
        <v>117</v>
      </c>
      <c r="D193" t="s">
        <v>118</v>
      </c>
      <c r="E193" s="81"/>
      <c r="F193" s="81"/>
      <c r="G193" s="81"/>
      <c r="H193" s="81"/>
      <c r="I193" s="81"/>
      <c r="J193" s="81"/>
      <c r="K193" s="81"/>
      <c r="L193" s="81"/>
      <c r="M193" s="9" t="e">
        <f t="shared" si="3"/>
        <v>#DIV/0!</v>
      </c>
    </row>
    <row r="194" spans="2:13" ht="69" customHeight="1" x14ac:dyDescent="0.2">
      <c r="B194">
        <v>800057252</v>
      </c>
      <c r="C194" t="s">
        <v>119</v>
      </c>
      <c r="D194" t="s">
        <v>118</v>
      </c>
      <c r="E194" s="81">
        <v>1800236</v>
      </c>
      <c r="F194" s="81">
        <v>6950414</v>
      </c>
      <c r="G194" s="81">
        <v>971191</v>
      </c>
      <c r="H194" s="81">
        <v>3797363</v>
      </c>
      <c r="I194" s="81">
        <v>3153051</v>
      </c>
      <c r="J194" s="81">
        <v>1960700</v>
      </c>
      <c r="K194" s="81">
        <v>1988589</v>
      </c>
      <c r="L194" s="81">
        <v>344819</v>
      </c>
      <c r="M194" s="9">
        <f t="shared" si="3"/>
        <v>54.635062026521005</v>
      </c>
    </row>
    <row r="195" spans="2:13" ht="69" customHeight="1" x14ac:dyDescent="0.2">
      <c r="B195">
        <v>800074410</v>
      </c>
      <c r="C195" t="s">
        <v>120</v>
      </c>
      <c r="D195" t="s">
        <v>118</v>
      </c>
      <c r="E195" s="81"/>
      <c r="F195" s="81"/>
      <c r="G195" s="81"/>
      <c r="H195" s="81"/>
      <c r="I195" s="81"/>
      <c r="J195" s="81"/>
      <c r="K195" s="81"/>
      <c r="L195" s="81"/>
      <c r="M195" s="9" t="e">
        <f t="shared" si="3"/>
        <v>#DIV/0!</v>
      </c>
    </row>
    <row r="196" spans="2:13" ht="69" customHeight="1" x14ac:dyDescent="0.2">
      <c r="B196">
        <v>800081075</v>
      </c>
      <c r="C196" t="s">
        <v>121</v>
      </c>
      <c r="D196" t="s">
        <v>118</v>
      </c>
      <c r="E196" s="81"/>
      <c r="F196" s="81"/>
      <c r="G196" s="81"/>
      <c r="H196" s="81"/>
      <c r="I196" s="81"/>
      <c r="J196" s="81"/>
      <c r="K196" s="81"/>
      <c r="L196" s="81"/>
      <c r="M196" s="9" t="e">
        <f t="shared" si="3"/>
        <v>#DIV/0!</v>
      </c>
    </row>
    <row r="197" spans="2:13" ht="69" customHeight="1" x14ac:dyDescent="0.2">
      <c r="B197">
        <v>800195661</v>
      </c>
      <c r="C197" t="s">
        <v>122</v>
      </c>
      <c r="D197" t="s">
        <v>118</v>
      </c>
      <c r="E197" s="81">
        <v>35501806</v>
      </c>
      <c r="F197" s="81">
        <v>126686568</v>
      </c>
      <c r="G197" s="81">
        <v>706034</v>
      </c>
      <c r="H197" s="81">
        <v>7563913</v>
      </c>
      <c r="I197" s="81">
        <v>119122655</v>
      </c>
      <c r="J197" s="81">
        <v>8070461</v>
      </c>
      <c r="K197" s="81">
        <v>5753581</v>
      </c>
      <c r="L197" s="81">
        <v>64136</v>
      </c>
      <c r="M197" s="9">
        <f t="shared" si="3"/>
        <v>5.9705721919943402</v>
      </c>
    </row>
    <row r="198" spans="2:13" ht="69" customHeight="1" x14ac:dyDescent="0.2">
      <c r="B198">
        <v>800203990</v>
      </c>
      <c r="C198" t="s">
        <v>123</v>
      </c>
      <c r="D198" t="s">
        <v>118</v>
      </c>
      <c r="E198" s="81">
        <v>22549805</v>
      </c>
      <c r="F198" s="81">
        <v>22549805</v>
      </c>
      <c r="G198" s="81">
        <v>15947</v>
      </c>
      <c r="H198" s="81">
        <v>15947</v>
      </c>
      <c r="I198" s="81">
        <v>22533858</v>
      </c>
      <c r="J198" s="81">
        <v>912611</v>
      </c>
      <c r="K198" s="81">
        <v>923719</v>
      </c>
      <c r="L198" s="81">
        <v>11108</v>
      </c>
      <c r="M198" s="9">
        <f t="shared" si="3"/>
        <v>7.0719015086826695E-2</v>
      </c>
    </row>
    <row r="199" spans="2:13" ht="69" customHeight="1" x14ac:dyDescent="0.2">
      <c r="B199">
        <v>800210555</v>
      </c>
      <c r="C199" t="s">
        <v>124</v>
      </c>
      <c r="D199" t="s">
        <v>118</v>
      </c>
      <c r="E199" s="81"/>
      <c r="F199" s="81"/>
      <c r="G199" s="81"/>
      <c r="H199" s="81"/>
      <c r="I199" s="81"/>
      <c r="J199" s="81"/>
      <c r="K199" s="81"/>
      <c r="L199" s="81"/>
      <c r="M199" s="9" t="e">
        <f t="shared" si="3"/>
        <v>#DIV/0!</v>
      </c>
    </row>
    <row r="200" spans="2:13" ht="69" customHeight="1" x14ac:dyDescent="0.2">
      <c r="B200">
        <v>800211268</v>
      </c>
      <c r="C200" t="s">
        <v>125</v>
      </c>
      <c r="D200" t="s">
        <v>118</v>
      </c>
      <c r="E200" s="81"/>
      <c r="F200" s="81"/>
      <c r="G200" s="81"/>
      <c r="H200" s="81"/>
      <c r="I200" s="81"/>
      <c r="J200" s="81"/>
      <c r="K200" s="81"/>
      <c r="L200" s="81"/>
      <c r="M200" s="9" t="e">
        <f t="shared" si="3"/>
        <v>#DIV/0!</v>
      </c>
    </row>
    <row r="201" spans="2:13" ht="69" customHeight="1" x14ac:dyDescent="0.2">
      <c r="B201">
        <v>800234044</v>
      </c>
      <c r="C201" t="s">
        <v>126</v>
      </c>
      <c r="D201" t="s">
        <v>118</v>
      </c>
      <c r="E201" s="81"/>
      <c r="F201" s="81"/>
      <c r="G201" s="81"/>
      <c r="H201" s="81"/>
      <c r="I201" s="81"/>
      <c r="J201" s="81"/>
      <c r="K201" s="81"/>
      <c r="L201" s="81"/>
      <c r="M201" s="9" t="e">
        <f t="shared" si="3"/>
        <v>#DIV/0!</v>
      </c>
    </row>
    <row r="202" spans="2:13" ht="69" customHeight="1" x14ac:dyDescent="0.2">
      <c r="B202">
        <v>800247308</v>
      </c>
      <c r="C202" t="s">
        <v>127</v>
      </c>
      <c r="D202" t="s">
        <v>118</v>
      </c>
      <c r="E202" s="81">
        <v>17537044</v>
      </c>
      <c r="F202" s="81">
        <v>19869511</v>
      </c>
      <c r="G202" s="81">
        <v>11051290</v>
      </c>
      <c r="H202" s="81">
        <v>12067515</v>
      </c>
      <c r="I202" s="81">
        <v>7801996</v>
      </c>
      <c r="J202" s="81">
        <v>379722</v>
      </c>
      <c r="K202" s="81">
        <v>458096</v>
      </c>
      <c r="L202" s="81">
        <v>236445</v>
      </c>
      <c r="M202" s="9">
        <f t="shared" si="3"/>
        <v>60.733829836073973</v>
      </c>
    </row>
    <row r="203" spans="2:13" ht="69" customHeight="1" x14ac:dyDescent="0.2">
      <c r="B203">
        <v>802006419</v>
      </c>
      <c r="C203" t="s">
        <v>128</v>
      </c>
      <c r="D203" t="s">
        <v>118</v>
      </c>
      <c r="E203" s="81">
        <v>246562</v>
      </c>
      <c r="F203" s="81">
        <v>4930949</v>
      </c>
      <c r="G203" s="81">
        <v>123964</v>
      </c>
      <c r="H203" s="81">
        <v>3717887</v>
      </c>
      <c r="I203" s="81">
        <v>1213062</v>
      </c>
      <c r="J203" s="81">
        <v>26581</v>
      </c>
      <c r="K203" s="81">
        <v>30722</v>
      </c>
      <c r="L203" s="81">
        <v>4141</v>
      </c>
      <c r="M203" s="9">
        <f t="shared" si="3"/>
        <v>75.399015483632056</v>
      </c>
    </row>
    <row r="204" spans="2:13" ht="69" customHeight="1" x14ac:dyDescent="0.2">
      <c r="B204">
        <v>805010748</v>
      </c>
      <c r="C204" t="s">
        <v>129</v>
      </c>
      <c r="D204" t="s">
        <v>118</v>
      </c>
      <c r="E204" s="81"/>
      <c r="F204" s="81"/>
      <c r="G204" s="81"/>
      <c r="H204" s="81"/>
      <c r="I204" s="81"/>
      <c r="J204" s="81"/>
      <c r="K204" s="81"/>
      <c r="L204" s="81"/>
      <c r="M204" s="9" t="e">
        <f t="shared" si="3"/>
        <v>#DIV/0!</v>
      </c>
    </row>
    <row r="205" spans="2:13" ht="69" customHeight="1" x14ac:dyDescent="0.2">
      <c r="B205">
        <v>811017500</v>
      </c>
      <c r="C205" t="s">
        <v>130</v>
      </c>
      <c r="D205" t="s">
        <v>118</v>
      </c>
      <c r="E205" s="81"/>
      <c r="F205" s="81"/>
      <c r="G205" s="81"/>
      <c r="H205" s="81"/>
      <c r="I205" s="81"/>
      <c r="J205" s="81"/>
      <c r="K205" s="81"/>
      <c r="L205" s="81"/>
      <c r="M205" s="9" t="e">
        <f t="shared" si="3"/>
        <v>#DIV/0!</v>
      </c>
    </row>
    <row r="206" spans="2:13" ht="69" customHeight="1" x14ac:dyDescent="0.2">
      <c r="B206">
        <v>811031160</v>
      </c>
      <c r="C206" t="s">
        <v>131</v>
      </c>
      <c r="D206" t="s">
        <v>118</v>
      </c>
      <c r="E206" s="81">
        <v>16364348</v>
      </c>
      <c r="F206" s="81">
        <v>18632642</v>
      </c>
      <c r="G206" s="81">
        <v>237567</v>
      </c>
      <c r="H206" s="81">
        <v>237567</v>
      </c>
      <c r="I206" s="81">
        <v>18395075</v>
      </c>
      <c r="J206" s="81">
        <v>3573166</v>
      </c>
      <c r="K206" s="81">
        <v>3293014</v>
      </c>
      <c r="L206" s="81">
        <v>90819</v>
      </c>
      <c r="M206" s="9">
        <f t="shared" si="3"/>
        <v>1.2750043713607548</v>
      </c>
    </row>
    <row r="207" spans="2:13" ht="69" customHeight="1" x14ac:dyDescent="0.2">
      <c r="B207">
        <v>811045711</v>
      </c>
      <c r="C207" t="s">
        <v>132</v>
      </c>
      <c r="D207" t="s">
        <v>118</v>
      </c>
      <c r="E207" s="81">
        <v>3536348</v>
      </c>
      <c r="F207" s="81">
        <v>25960875</v>
      </c>
      <c r="G207" s="81">
        <v>1295445</v>
      </c>
      <c r="H207" s="81">
        <v>1295445</v>
      </c>
      <c r="I207" s="81">
        <v>24665430</v>
      </c>
      <c r="J207" s="81">
        <v>351037</v>
      </c>
      <c r="K207" s="81">
        <v>353399</v>
      </c>
      <c r="L207" s="81">
        <v>2362</v>
      </c>
      <c r="M207" s="9">
        <f t="shared" si="3"/>
        <v>4.9899897441823517</v>
      </c>
    </row>
    <row r="208" spans="2:13" ht="69" customHeight="1" x14ac:dyDescent="0.2">
      <c r="B208">
        <v>811046789</v>
      </c>
      <c r="C208" t="s">
        <v>133</v>
      </c>
      <c r="D208" t="s">
        <v>118</v>
      </c>
      <c r="E208" s="81"/>
      <c r="F208" s="81"/>
      <c r="G208" s="81"/>
      <c r="H208" s="81"/>
      <c r="I208" s="81"/>
      <c r="J208" s="81"/>
      <c r="K208" s="81"/>
      <c r="L208" s="81"/>
      <c r="M208" s="9" t="e">
        <f t="shared" si="3"/>
        <v>#DIV/0!</v>
      </c>
    </row>
    <row r="209" spans="2:13" ht="69" customHeight="1" x14ac:dyDescent="0.2">
      <c r="B209">
        <v>830002631</v>
      </c>
      <c r="C209" t="s">
        <v>134</v>
      </c>
      <c r="D209" t="s">
        <v>118</v>
      </c>
      <c r="E209" s="81"/>
      <c r="F209" s="81"/>
      <c r="G209" s="81"/>
      <c r="H209" s="81"/>
      <c r="I209" s="81"/>
      <c r="J209" s="81"/>
      <c r="K209" s="81"/>
      <c r="L209" s="81"/>
      <c r="M209" s="9" t="e">
        <f t="shared" si="3"/>
        <v>#DIV/0!</v>
      </c>
    </row>
    <row r="210" spans="2:13" ht="69" customHeight="1" x14ac:dyDescent="0.2">
      <c r="B210">
        <v>830018330</v>
      </c>
      <c r="C210" t="s">
        <v>135</v>
      </c>
      <c r="D210" t="s">
        <v>118</v>
      </c>
      <c r="E210" s="81">
        <v>19012837</v>
      </c>
      <c r="F210" s="81">
        <v>39287197</v>
      </c>
      <c r="G210" s="81">
        <v>21416000</v>
      </c>
      <c r="H210" s="81">
        <v>21668491</v>
      </c>
      <c r="I210" s="81">
        <v>17618706</v>
      </c>
      <c r="J210" s="81">
        <v>2808067</v>
      </c>
      <c r="K210" s="81">
        <v>2469476</v>
      </c>
      <c r="L210" s="81">
        <v>85500</v>
      </c>
      <c r="M210" s="9">
        <f t="shared" si="3"/>
        <v>55.154077293933703</v>
      </c>
    </row>
    <row r="211" spans="2:13" ht="69" customHeight="1" x14ac:dyDescent="0.2">
      <c r="B211">
        <v>830026911</v>
      </c>
      <c r="C211" t="s">
        <v>136</v>
      </c>
      <c r="D211" t="s">
        <v>118</v>
      </c>
      <c r="E211" s="81">
        <v>9633660</v>
      </c>
      <c r="F211" s="81">
        <v>14810888</v>
      </c>
      <c r="G211" s="81">
        <v>5032414</v>
      </c>
      <c r="H211" s="81">
        <v>9087233</v>
      </c>
      <c r="I211" s="81">
        <v>5723655</v>
      </c>
      <c r="J211" s="81">
        <v>1794225</v>
      </c>
      <c r="K211" s="81">
        <v>2220302</v>
      </c>
      <c r="L211" s="81">
        <v>609361</v>
      </c>
      <c r="M211" s="9">
        <f t="shared" si="3"/>
        <v>61.355085528970307</v>
      </c>
    </row>
    <row r="212" spans="2:13" ht="69" customHeight="1" x14ac:dyDescent="0.2">
      <c r="B212">
        <v>830028630</v>
      </c>
      <c r="C212" t="s">
        <v>137</v>
      </c>
      <c r="D212" t="s">
        <v>118</v>
      </c>
      <c r="E212" s="81">
        <v>16320511</v>
      </c>
      <c r="F212" s="81">
        <v>16366011</v>
      </c>
      <c r="G212" s="81">
        <v>130683</v>
      </c>
      <c r="H212" s="81">
        <v>1804722</v>
      </c>
      <c r="I212" s="81">
        <v>14561289</v>
      </c>
      <c r="J212" s="81">
        <v>559240</v>
      </c>
      <c r="K212" s="81">
        <v>559721</v>
      </c>
      <c r="L212" s="81">
        <v>481</v>
      </c>
      <c r="M212" s="9">
        <f t="shared" si="3"/>
        <v>11.027256427971361</v>
      </c>
    </row>
    <row r="213" spans="2:13" ht="69" customHeight="1" x14ac:dyDescent="0.2">
      <c r="B213">
        <v>830032610</v>
      </c>
      <c r="C213" t="s">
        <v>138</v>
      </c>
      <c r="D213" t="s">
        <v>118</v>
      </c>
      <c r="E213" s="81"/>
      <c r="F213" s="81"/>
      <c r="G213" s="81"/>
      <c r="H213" s="81"/>
      <c r="I213" s="81"/>
      <c r="J213" s="81"/>
      <c r="K213" s="81"/>
      <c r="L213" s="81"/>
      <c r="M213" s="9" t="e">
        <f t="shared" si="3"/>
        <v>#DIV/0!</v>
      </c>
    </row>
    <row r="214" spans="2:13" ht="69" customHeight="1" x14ac:dyDescent="0.2">
      <c r="B214">
        <v>830037180</v>
      </c>
      <c r="C214" t="s">
        <v>139</v>
      </c>
      <c r="D214" t="s">
        <v>118</v>
      </c>
      <c r="E214" s="81"/>
      <c r="F214" s="81"/>
      <c r="G214" s="81"/>
      <c r="H214" s="81"/>
      <c r="I214" s="81"/>
      <c r="J214" s="81"/>
      <c r="K214" s="81"/>
      <c r="L214" s="81"/>
      <c r="M214" s="9" t="e">
        <f t="shared" si="3"/>
        <v>#DIV/0!</v>
      </c>
    </row>
    <row r="215" spans="2:13" ht="69" customHeight="1" x14ac:dyDescent="0.2">
      <c r="B215">
        <v>830046427</v>
      </c>
      <c r="C215" t="s">
        <v>140</v>
      </c>
      <c r="D215" t="s">
        <v>118</v>
      </c>
      <c r="E215" s="81">
        <v>4660502</v>
      </c>
      <c r="F215" s="81">
        <v>72307209</v>
      </c>
      <c r="G215" s="81">
        <v>3858773</v>
      </c>
      <c r="H215" s="81">
        <v>3858773</v>
      </c>
      <c r="I215" s="81">
        <v>68448436</v>
      </c>
      <c r="J215" s="81">
        <v>6432717</v>
      </c>
      <c r="K215" s="81">
        <v>6406499</v>
      </c>
      <c r="L215" s="81">
        <v>1337</v>
      </c>
      <c r="M215" s="9">
        <f t="shared" si="3"/>
        <v>5.3366366277531192</v>
      </c>
    </row>
    <row r="216" spans="2:13" ht="69" customHeight="1" x14ac:dyDescent="0.2">
      <c r="B216">
        <v>830073450</v>
      </c>
      <c r="C216" t="s">
        <v>141</v>
      </c>
      <c r="D216" t="s">
        <v>118</v>
      </c>
      <c r="E216" s="81">
        <v>35632446</v>
      </c>
      <c r="F216" s="81">
        <v>65440221</v>
      </c>
      <c r="G216" s="81">
        <v>8671424</v>
      </c>
      <c r="H216" s="81">
        <v>53536028</v>
      </c>
      <c r="I216" s="81">
        <v>11904193</v>
      </c>
      <c r="J216" s="81">
        <v>-14322598</v>
      </c>
      <c r="K216" s="81">
        <v>2314397</v>
      </c>
      <c r="L216" s="81">
        <v>17731598</v>
      </c>
      <c r="M216" s="9">
        <f t="shared" si="3"/>
        <v>81.809057460242997</v>
      </c>
    </row>
    <row r="217" spans="2:13" ht="69" customHeight="1" x14ac:dyDescent="0.2">
      <c r="B217">
        <v>830086999</v>
      </c>
      <c r="C217" t="s">
        <v>142</v>
      </c>
      <c r="D217" t="s">
        <v>118</v>
      </c>
      <c r="E217" s="81"/>
      <c r="F217" s="81"/>
      <c r="G217" s="81"/>
      <c r="H217" s="81"/>
      <c r="I217" s="81"/>
      <c r="J217" s="81"/>
      <c r="K217" s="81"/>
      <c r="L217" s="81"/>
      <c r="M217" s="9" t="e">
        <f t="shared" si="3"/>
        <v>#DIV/0!</v>
      </c>
    </row>
    <row r="218" spans="2:13" ht="69" customHeight="1" x14ac:dyDescent="0.2">
      <c r="B218">
        <v>830096373</v>
      </c>
      <c r="C218" t="s">
        <v>143</v>
      </c>
      <c r="D218" t="s">
        <v>118</v>
      </c>
      <c r="E218" s="81"/>
      <c r="F218" s="81"/>
      <c r="G218" s="81"/>
      <c r="H218" s="81"/>
      <c r="I218" s="81"/>
      <c r="J218" s="81"/>
      <c r="K218" s="81"/>
      <c r="L218" s="81"/>
      <c r="M218" s="9" t="e">
        <f t="shared" si="3"/>
        <v>#DIV/0!</v>
      </c>
    </row>
    <row r="219" spans="2:13" ht="69" customHeight="1" x14ac:dyDescent="0.2">
      <c r="B219">
        <v>830102185</v>
      </c>
      <c r="C219" t="s">
        <v>144</v>
      </c>
      <c r="D219" t="s">
        <v>118</v>
      </c>
      <c r="E219" s="81"/>
      <c r="F219" s="81"/>
      <c r="G219" s="81"/>
      <c r="H219" s="81"/>
      <c r="I219" s="81"/>
      <c r="J219" s="81"/>
      <c r="K219" s="81"/>
      <c r="L219" s="81"/>
      <c r="M219" s="9" t="e">
        <f t="shared" si="3"/>
        <v>#DIV/0!</v>
      </c>
    </row>
    <row r="220" spans="2:13" ht="69" customHeight="1" x14ac:dyDescent="0.2">
      <c r="B220">
        <v>830113227</v>
      </c>
      <c r="C220" t="s">
        <v>145</v>
      </c>
      <c r="D220" t="s">
        <v>118</v>
      </c>
      <c r="E220" s="81">
        <v>28530180</v>
      </c>
      <c r="F220" s="81">
        <v>33508131</v>
      </c>
      <c r="G220" s="81">
        <v>10374990</v>
      </c>
      <c r="H220" s="81">
        <v>10973750</v>
      </c>
      <c r="I220" s="81">
        <v>22534381</v>
      </c>
      <c r="J220" s="81">
        <v>-2372599</v>
      </c>
      <c r="K220" s="81">
        <v>89875</v>
      </c>
      <c r="L220" s="81">
        <v>2833312</v>
      </c>
      <c r="M220" s="9">
        <f t="shared" si="3"/>
        <v>32.74951384187915</v>
      </c>
    </row>
    <row r="221" spans="2:13" ht="69" customHeight="1" x14ac:dyDescent="0.2">
      <c r="B221">
        <v>830115738</v>
      </c>
      <c r="C221" t="s">
        <v>146</v>
      </c>
      <c r="D221" t="s">
        <v>118</v>
      </c>
      <c r="E221" s="81">
        <v>7112426</v>
      </c>
      <c r="F221" s="81">
        <v>7523831</v>
      </c>
      <c r="G221" s="81">
        <v>5845812</v>
      </c>
      <c r="H221" s="81">
        <v>5845812</v>
      </c>
      <c r="I221" s="81">
        <v>1678019</v>
      </c>
      <c r="J221" s="81">
        <v>461399</v>
      </c>
      <c r="K221" s="81">
        <v>600714</v>
      </c>
      <c r="L221" s="81">
        <v>379649</v>
      </c>
      <c r="M221" s="9">
        <f t="shared" si="3"/>
        <v>77.697279484347803</v>
      </c>
    </row>
    <row r="222" spans="2:13" ht="69" customHeight="1" x14ac:dyDescent="0.2">
      <c r="B222">
        <v>830133279</v>
      </c>
      <c r="C222" t="s">
        <v>147</v>
      </c>
      <c r="D222" t="s">
        <v>118</v>
      </c>
      <c r="E222" s="81">
        <v>156241</v>
      </c>
      <c r="F222" s="81">
        <v>4829837</v>
      </c>
      <c r="G222" s="81">
        <v>39442</v>
      </c>
      <c r="H222" s="81">
        <v>39442</v>
      </c>
      <c r="I222" s="81">
        <v>4790395</v>
      </c>
      <c r="J222" s="81">
        <v>1427991</v>
      </c>
      <c r="K222" s="81">
        <v>1441438</v>
      </c>
      <c r="L222" s="81">
        <v>13492</v>
      </c>
      <c r="M222" s="9">
        <f t="shared" si="3"/>
        <v>0.81663211408583758</v>
      </c>
    </row>
    <row r="223" spans="2:13" ht="69" customHeight="1" x14ac:dyDescent="0.2">
      <c r="B223">
        <v>830140226</v>
      </c>
      <c r="C223" t="s">
        <v>148</v>
      </c>
      <c r="D223" t="s">
        <v>118</v>
      </c>
      <c r="E223" s="81">
        <v>13683685</v>
      </c>
      <c r="F223" s="81">
        <v>15264806</v>
      </c>
      <c r="G223" s="81">
        <v>8293258</v>
      </c>
      <c r="H223" s="81">
        <v>8445533</v>
      </c>
      <c r="I223" s="81">
        <v>6819273</v>
      </c>
      <c r="J223" s="81">
        <v>2379006</v>
      </c>
      <c r="K223" s="81">
        <v>3401801</v>
      </c>
      <c r="L223" s="81">
        <v>1134266</v>
      </c>
      <c r="M223" s="9">
        <f t="shared" si="3"/>
        <v>55.32682826103391</v>
      </c>
    </row>
    <row r="224" spans="2:13" ht="69" customHeight="1" x14ac:dyDescent="0.2">
      <c r="B224">
        <v>830142358</v>
      </c>
      <c r="C224" t="s">
        <v>149</v>
      </c>
      <c r="D224" t="s">
        <v>118</v>
      </c>
      <c r="E224" s="81"/>
      <c r="F224" s="81"/>
      <c r="G224" s="81"/>
      <c r="H224" s="81"/>
      <c r="I224" s="81"/>
      <c r="J224" s="81"/>
      <c r="K224" s="81"/>
      <c r="L224" s="81"/>
      <c r="M224" s="9" t="e">
        <f t="shared" ref="M224:M287" si="5">+H224/F224*100</f>
        <v>#DIV/0!</v>
      </c>
    </row>
    <row r="225" spans="2:13" ht="69" customHeight="1" x14ac:dyDescent="0.2">
      <c r="B225">
        <v>830144405</v>
      </c>
      <c r="C225" t="s">
        <v>150</v>
      </c>
      <c r="D225" t="s">
        <v>118</v>
      </c>
      <c r="E225" s="81"/>
      <c r="F225" s="81"/>
      <c r="G225" s="81"/>
      <c r="H225" s="81"/>
      <c r="I225" s="81"/>
      <c r="J225" s="81"/>
      <c r="K225" s="81"/>
      <c r="L225" s="81"/>
      <c r="M225" s="9" t="e">
        <f t="shared" si="5"/>
        <v>#DIV/0!</v>
      </c>
    </row>
    <row r="226" spans="2:13" ht="69" customHeight="1" x14ac:dyDescent="0.2">
      <c r="B226">
        <v>830514927</v>
      </c>
      <c r="C226" t="s">
        <v>151</v>
      </c>
      <c r="D226" t="s">
        <v>118</v>
      </c>
      <c r="E226" s="81"/>
      <c r="F226" s="81"/>
      <c r="G226" s="81"/>
      <c r="H226" s="81"/>
      <c r="I226" s="81"/>
      <c r="J226" s="81"/>
      <c r="K226" s="81"/>
      <c r="L226" s="81"/>
      <c r="M226" s="9" t="e">
        <f t="shared" si="5"/>
        <v>#DIV/0!</v>
      </c>
    </row>
    <row r="227" spans="2:13" ht="69" customHeight="1" x14ac:dyDescent="0.2">
      <c r="B227">
        <v>860001543</v>
      </c>
      <c r="C227" t="s">
        <v>152</v>
      </c>
      <c r="D227" t="s">
        <v>118</v>
      </c>
      <c r="E227" s="81">
        <v>6865236</v>
      </c>
      <c r="F227" s="81">
        <v>17411168</v>
      </c>
      <c r="G227" s="81">
        <v>980384</v>
      </c>
      <c r="H227" s="81">
        <v>2691967</v>
      </c>
      <c r="I227" s="81">
        <v>14719201</v>
      </c>
      <c r="J227" s="81">
        <v>645646</v>
      </c>
      <c r="K227" s="81">
        <v>669090</v>
      </c>
      <c r="L227" s="81">
        <v>23444</v>
      </c>
      <c r="M227" s="9">
        <f t="shared" si="5"/>
        <v>15.461151141612095</v>
      </c>
    </row>
    <row r="228" spans="2:13" ht="69" customHeight="1" x14ac:dyDescent="0.2">
      <c r="B228">
        <v>860049506</v>
      </c>
      <c r="C228" t="s">
        <v>153</v>
      </c>
      <c r="D228" t="s">
        <v>118</v>
      </c>
      <c r="E228" s="81"/>
      <c r="F228" s="81"/>
      <c r="G228" s="81"/>
      <c r="H228" s="81"/>
      <c r="I228" s="81"/>
      <c r="J228" s="81"/>
      <c r="K228" s="81"/>
      <c r="L228" s="81"/>
      <c r="M228" s="9" t="e">
        <f t="shared" si="5"/>
        <v>#DIV/0!</v>
      </c>
    </row>
    <row r="229" spans="2:13" ht="69" customHeight="1" x14ac:dyDescent="0.2">
      <c r="B229">
        <v>890322218</v>
      </c>
      <c r="C229" t="s">
        <v>154</v>
      </c>
      <c r="D229" t="s">
        <v>118</v>
      </c>
      <c r="E229" s="81"/>
      <c r="F229" s="81"/>
      <c r="G229" s="81"/>
      <c r="H229" s="81"/>
      <c r="I229" s="81"/>
      <c r="J229" s="81"/>
      <c r="K229" s="81"/>
      <c r="L229" s="81"/>
      <c r="M229" s="9" t="e">
        <f t="shared" si="5"/>
        <v>#DIV/0!</v>
      </c>
    </row>
    <row r="230" spans="2:13" ht="69" customHeight="1" x14ac:dyDescent="0.2">
      <c r="B230">
        <v>890325192</v>
      </c>
      <c r="C230" t="s">
        <v>155</v>
      </c>
      <c r="D230" t="s">
        <v>118</v>
      </c>
      <c r="E230" s="81">
        <v>2689770</v>
      </c>
      <c r="F230" s="81">
        <v>4776276</v>
      </c>
      <c r="G230" s="81">
        <v>175779</v>
      </c>
      <c r="H230" s="81">
        <v>528568</v>
      </c>
      <c r="I230" s="81">
        <v>4247708</v>
      </c>
      <c r="J230" s="81">
        <v>272394</v>
      </c>
      <c r="K230" s="81">
        <v>317028</v>
      </c>
      <c r="L230" s="81">
        <v>44634</v>
      </c>
      <c r="M230" s="9">
        <f t="shared" si="5"/>
        <v>11.066529656158899</v>
      </c>
    </row>
    <row r="231" spans="2:13" ht="69" customHeight="1" x14ac:dyDescent="0.2">
      <c r="B231">
        <v>890330481</v>
      </c>
      <c r="C231" t="s">
        <v>156</v>
      </c>
      <c r="D231" t="s">
        <v>118</v>
      </c>
      <c r="E231" s="81">
        <v>7046295</v>
      </c>
      <c r="F231" s="81">
        <v>84863127</v>
      </c>
      <c r="G231" s="81">
        <v>391154</v>
      </c>
      <c r="H231" s="81">
        <v>7878913</v>
      </c>
      <c r="I231" s="81">
        <v>76984214</v>
      </c>
      <c r="J231" s="81">
        <v>5163430</v>
      </c>
      <c r="K231" s="81">
        <v>5834104</v>
      </c>
      <c r="L231" s="81">
        <v>785622</v>
      </c>
      <c r="M231" s="9">
        <f t="shared" si="5"/>
        <v>9.2842595819029849</v>
      </c>
    </row>
    <row r="232" spans="2:13" ht="69" customHeight="1" x14ac:dyDescent="0.2">
      <c r="B232">
        <v>890406689</v>
      </c>
      <c r="C232" t="s">
        <v>157</v>
      </c>
      <c r="D232" t="s">
        <v>118</v>
      </c>
      <c r="E232" s="81">
        <v>50106180</v>
      </c>
      <c r="F232" s="81">
        <v>109670156</v>
      </c>
      <c r="G232" s="81">
        <v>532811</v>
      </c>
      <c r="H232" s="81">
        <v>699854</v>
      </c>
      <c r="I232" s="81">
        <v>108970302</v>
      </c>
      <c r="J232" s="81">
        <v>16078079</v>
      </c>
      <c r="K232" s="81">
        <v>22016194</v>
      </c>
      <c r="L232" s="81">
        <v>13339593</v>
      </c>
      <c r="M232" s="9">
        <f t="shared" si="5"/>
        <v>0.63814443739826543</v>
      </c>
    </row>
    <row r="233" spans="2:13" ht="69" customHeight="1" x14ac:dyDescent="0.2">
      <c r="B233">
        <v>890932535</v>
      </c>
      <c r="C233" t="s">
        <v>158</v>
      </c>
      <c r="D233" t="s">
        <v>118</v>
      </c>
      <c r="E233" s="81"/>
      <c r="F233" s="81"/>
      <c r="G233" s="81"/>
      <c r="H233" s="81"/>
      <c r="I233" s="81"/>
      <c r="J233" s="81"/>
      <c r="K233" s="81"/>
      <c r="L233" s="81"/>
      <c r="M233" s="9" t="e">
        <f t="shared" si="5"/>
        <v>#DIV/0!</v>
      </c>
    </row>
    <row r="234" spans="2:13" ht="69" customHeight="1" x14ac:dyDescent="0.2">
      <c r="B234">
        <v>900010450</v>
      </c>
      <c r="C234" t="s">
        <v>159</v>
      </c>
      <c r="D234" t="s">
        <v>118</v>
      </c>
      <c r="E234" s="81"/>
      <c r="F234" s="81"/>
      <c r="G234" s="81"/>
      <c r="H234" s="81"/>
      <c r="I234" s="81"/>
      <c r="J234" s="81"/>
      <c r="K234" s="81"/>
      <c r="L234" s="81"/>
      <c r="M234" s="9" t="e">
        <f t="shared" si="5"/>
        <v>#DIV/0!</v>
      </c>
    </row>
    <row r="235" spans="2:13" ht="69" customHeight="1" x14ac:dyDescent="0.2">
      <c r="B235">
        <v>900017392</v>
      </c>
      <c r="C235" t="s">
        <v>160</v>
      </c>
      <c r="D235" t="s">
        <v>118</v>
      </c>
      <c r="E235" s="81"/>
      <c r="F235" s="81"/>
      <c r="G235" s="81"/>
      <c r="H235" s="81"/>
      <c r="I235" s="81"/>
      <c r="J235" s="81"/>
      <c r="K235" s="81"/>
      <c r="L235" s="81"/>
      <c r="M235" s="9" t="e">
        <f t="shared" si="5"/>
        <v>#DIV/0!</v>
      </c>
    </row>
    <row r="236" spans="2:13" ht="69" customHeight="1" x14ac:dyDescent="0.2">
      <c r="B236">
        <v>900030200</v>
      </c>
      <c r="C236" t="s">
        <v>161</v>
      </c>
      <c r="D236" t="s">
        <v>118</v>
      </c>
      <c r="E236" s="81"/>
      <c r="F236" s="81"/>
      <c r="G236" s="81"/>
      <c r="H236" s="81"/>
      <c r="I236" s="81"/>
      <c r="J236" s="81"/>
      <c r="K236" s="81"/>
      <c r="L236" s="81"/>
      <c r="M236" s="9" t="e">
        <f t="shared" si="5"/>
        <v>#DIV/0!</v>
      </c>
    </row>
    <row r="237" spans="2:13" ht="69" customHeight="1" x14ac:dyDescent="0.2">
      <c r="B237">
        <v>900030749</v>
      </c>
      <c r="C237" t="s">
        <v>162</v>
      </c>
      <c r="D237" t="s">
        <v>118</v>
      </c>
      <c r="E237" s="81"/>
      <c r="F237" s="81"/>
      <c r="G237" s="81"/>
      <c r="H237" s="81"/>
      <c r="I237" s="81"/>
      <c r="J237" s="81"/>
      <c r="K237" s="81"/>
      <c r="L237" s="81"/>
      <c r="M237" s="9" t="e">
        <f t="shared" si="5"/>
        <v>#DIV/0!</v>
      </c>
    </row>
    <row r="238" spans="2:13" ht="69" customHeight="1" x14ac:dyDescent="0.2">
      <c r="B238">
        <v>900036866</v>
      </c>
      <c r="C238" t="s">
        <v>163</v>
      </c>
      <c r="D238" t="s">
        <v>118</v>
      </c>
      <c r="E238" s="81">
        <v>4655103</v>
      </c>
      <c r="F238" s="81">
        <v>5190103</v>
      </c>
      <c r="G238" s="81">
        <v>1411148</v>
      </c>
      <c r="H238" s="81">
        <v>2839374</v>
      </c>
      <c r="I238" s="81">
        <v>2350729</v>
      </c>
      <c r="J238" s="81">
        <v>208918</v>
      </c>
      <c r="K238" s="81">
        <v>454877</v>
      </c>
      <c r="L238" s="81">
        <v>245959</v>
      </c>
      <c r="M238" s="9">
        <f t="shared" si="5"/>
        <v>54.707469196661421</v>
      </c>
    </row>
    <row r="239" spans="2:13" ht="69" customHeight="1" x14ac:dyDescent="0.2">
      <c r="B239">
        <v>900037764</v>
      </c>
      <c r="C239" t="s">
        <v>164</v>
      </c>
      <c r="D239" t="s">
        <v>118</v>
      </c>
      <c r="E239" s="81"/>
      <c r="F239" s="81"/>
      <c r="G239" s="81"/>
      <c r="H239" s="81"/>
      <c r="I239" s="81"/>
      <c r="J239" s="81"/>
      <c r="K239" s="81"/>
      <c r="L239" s="81"/>
      <c r="M239" s="9" t="e">
        <f t="shared" si="5"/>
        <v>#DIV/0!</v>
      </c>
    </row>
    <row r="240" spans="2:13" ht="69" customHeight="1" x14ac:dyDescent="0.2">
      <c r="B240">
        <v>900069119</v>
      </c>
      <c r="C240" t="s">
        <v>165</v>
      </c>
      <c r="D240" t="s">
        <v>118</v>
      </c>
      <c r="E240" s="81"/>
      <c r="F240" s="81"/>
      <c r="G240" s="81"/>
      <c r="H240" s="81"/>
      <c r="I240" s="81"/>
      <c r="J240" s="81"/>
      <c r="K240" s="81"/>
      <c r="L240" s="81"/>
      <c r="M240" s="9" t="e">
        <f t="shared" si="5"/>
        <v>#DIV/0!</v>
      </c>
    </row>
    <row r="241" spans="2:13" ht="69" customHeight="1" x14ac:dyDescent="0.2">
      <c r="B241">
        <v>900078918</v>
      </c>
      <c r="C241" t="s">
        <v>166</v>
      </c>
      <c r="D241" t="s">
        <v>118</v>
      </c>
      <c r="E241" s="81">
        <v>3362642</v>
      </c>
      <c r="F241" s="81">
        <v>12362642</v>
      </c>
      <c r="G241" s="81">
        <v>2891610</v>
      </c>
      <c r="H241" s="81">
        <v>2891610</v>
      </c>
      <c r="I241" s="81">
        <v>9471032</v>
      </c>
      <c r="J241" s="81">
        <v>423830</v>
      </c>
      <c r="K241" s="81">
        <v>506131</v>
      </c>
      <c r="L241" s="81">
        <v>82301</v>
      </c>
      <c r="M241" s="9">
        <f t="shared" si="5"/>
        <v>23.38990322618741</v>
      </c>
    </row>
    <row r="242" spans="2:13" ht="69" customHeight="1" x14ac:dyDescent="0.2">
      <c r="B242">
        <v>900083410</v>
      </c>
      <c r="C242" t="s">
        <v>167</v>
      </c>
      <c r="D242" t="s">
        <v>118</v>
      </c>
      <c r="E242" s="81">
        <v>30406915</v>
      </c>
      <c r="F242" s="81">
        <v>35414765</v>
      </c>
      <c r="G242" s="81">
        <v>1576561</v>
      </c>
      <c r="H242" s="81">
        <v>1576561</v>
      </c>
      <c r="I242" s="81">
        <v>33838204</v>
      </c>
      <c r="J242" s="81">
        <v>923375</v>
      </c>
      <c r="K242" s="81">
        <v>3864359</v>
      </c>
      <c r="L242" s="81">
        <v>3834224</v>
      </c>
      <c r="M242" s="9">
        <f t="shared" si="5"/>
        <v>4.4517053833337599</v>
      </c>
    </row>
    <row r="243" spans="2:13" ht="69" customHeight="1" x14ac:dyDescent="0.2">
      <c r="B243">
        <v>900083964</v>
      </c>
      <c r="C243" t="s">
        <v>168</v>
      </c>
      <c r="D243" t="s">
        <v>118</v>
      </c>
      <c r="E243" s="81">
        <v>4677290</v>
      </c>
      <c r="F243" s="81">
        <v>4711007</v>
      </c>
      <c r="G243" s="81">
        <v>13213</v>
      </c>
      <c r="H243" s="81">
        <v>13213</v>
      </c>
      <c r="I243" s="81">
        <v>4697794</v>
      </c>
      <c r="J243" s="81">
        <v>483304</v>
      </c>
      <c r="K243" s="81">
        <v>73430</v>
      </c>
      <c r="L243" s="81">
        <v>356226</v>
      </c>
      <c r="M243" s="9">
        <f t="shared" si="5"/>
        <v>0.2804708207820536</v>
      </c>
    </row>
    <row r="244" spans="2:13" ht="69" customHeight="1" x14ac:dyDescent="0.2">
      <c r="B244">
        <v>900125688</v>
      </c>
      <c r="C244" t="s">
        <v>169</v>
      </c>
      <c r="D244" t="s">
        <v>118</v>
      </c>
      <c r="E244" s="81"/>
      <c r="F244" s="81"/>
      <c r="G244" s="81"/>
      <c r="H244" s="81"/>
      <c r="I244" s="81"/>
      <c r="J244" s="81"/>
      <c r="K244" s="81"/>
      <c r="L244" s="81"/>
      <c r="M244" s="9" t="e">
        <f t="shared" si="5"/>
        <v>#DIV/0!</v>
      </c>
    </row>
    <row r="245" spans="2:13" ht="69" customHeight="1" x14ac:dyDescent="0.2">
      <c r="B245">
        <v>900171285</v>
      </c>
      <c r="C245" t="s">
        <v>170</v>
      </c>
      <c r="D245" t="s">
        <v>118</v>
      </c>
      <c r="E245" s="81"/>
      <c r="F245" s="81"/>
      <c r="G245" s="81"/>
      <c r="H245" s="81"/>
      <c r="I245" s="81"/>
      <c r="J245" s="81"/>
      <c r="K245" s="81"/>
      <c r="L245" s="81"/>
      <c r="M245" s="9" t="e">
        <f t="shared" si="5"/>
        <v>#DIV/0!</v>
      </c>
    </row>
    <row r="246" spans="2:13" ht="69" customHeight="1" x14ac:dyDescent="0.2">
      <c r="B246">
        <v>900172864</v>
      </c>
      <c r="C246" t="s">
        <v>171</v>
      </c>
      <c r="D246" t="s">
        <v>118</v>
      </c>
      <c r="E246" s="81"/>
      <c r="F246" s="81"/>
      <c r="G246" s="81"/>
      <c r="H246" s="81"/>
      <c r="I246" s="81"/>
      <c r="J246" s="81"/>
      <c r="K246" s="81"/>
      <c r="L246" s="81"/>
      <c r="M246" s="9" t="e">
        <f t="shared" si="5"/>
        <v>#DIV/0!</v>
      </c>
    </row>
    <row r="247" spans="2:13" ht="69" customHeight="1" x14ac:dyDescent="0.2">
      <c r="B247">
        <v>900180450</v>
      </c>
      <c r="C247" t="s">
        <v>172</v>
      </c>
      <c r="D247" t="s">
        <v>118</v>
      </c>
      <c r="E247" s="81"/>
      <c r="F247" s="81"/>
      <c r="G247" s="81"/>
      <c r="H247" s="81"/>
      <c r="I247" s="81"/>
      <c r="J247" s="81"/>
      <c r="K247" s="81"/>
      <c r="L247" s="81"/>
      <c r="M247" s="9" t="e">
        <f t="shared" si="5"/>
        <v>#DIV/0!</v>
      </c>
    </row>
    <row r="248" spans="2:13" ht="69" customHeight="1" x14ac:dyDescent="0.2">
      <c r="B248">
        <v>900190725</v>
      </c>
      <c r="C248" t="s">
        <v>173</v>
      </c>
      <c r="D248" t="s">
        <v>118</v>
      </c>
      <c r="E248" s="81"/>
      <c r="F248" s="81"/>
      <c r="G248" s="81"/>
      <c r="H248" s="81"/>
      <c r="I248" s="81"/>
      <c r="J248" s="81"/>
      <c r="K248" s="81"/>
      <c r="L248" s="81"/>
      <c r="M248" s="9" t="e">
        <f t="shared" si="5"/>
        <v>#DIV/0!</v>
      </c>
    </row>
    <row r="249" spans="2:13" ht="69" customHeight="1" x14ac:dyDescent="0.2">
      <c r="B249">
        <v>900208563</v>
      </c>
      <c r="C249" t="s">
        <v>174</v>
      </c>
      <c r="D249" t="s">
        <v>118</v>
      </c>
      <c r="E249" s="81"/>
      <c r="F249" s="81"/>
      <c r="G249" s="81"/>
      <c r="H249" s="81"/>
      <c r="I249" s="81"/>
      <c r="J249" s="81"/>
      <c r="K249" s="81"/>
      <c r="L249" s="81"/>
      <c r="M249" s="9" t="e">
        <f t="shared" si="5"/>
        <v>#DIV/0!</v>
      </c>
    </row>
    <row r="250" spans="2:13" ht="69" customHeight="1" x14ac:dyDescent="0.2">
      <c r="B250">
        <v>900230826</v>
      </c>
      <c r="C250" t="s">
        <v>175</v>
      </c>
      <c r="D250" t="s">
        <v>118</v>
      </c>
      <c r="E250" s="81">
        <v>34598344</v>
      </c>
      <c r="F250" s="81">
        <v>43519219</v>
      </c>
      <c r="G250" s="81">
        <v>8952000</v>
      </c>
      <c r="H250" s="81">
        <v>18959154</v>
      </c>
      <c r="I250" s="81">
        <v>24560065</v>
      </c>
      <c r="J250" s="81">
        <v>4805328</v>
      </c>
      <c r="K250" s="81">
        <v>5046627</v>
      </c>
      <c r="L250" s="81">
        <v>292845</v>
      </c>
      <c r="M250" s="9">
        <f t="shared" si="5"/>
        <v>43.565014344581868</v>
      </c>
    </row>
    <row r="251" spans="2:13" ht="69" customHeight="1" x14ac:dyDescent="0.2">
      <c r="B251">
        <v>900238755</v>
      </c>
      <c r="C251" t="s">
        <v>176</v>
      </c>
      <c r="D251" t="s">
        <v>118</v>
      </c>
      <c r="E251" s="81"/>
      <c r="F251" s="81"/>
      <c r="G251" s="81"/>
      <c r="H251" s="81"/>
      <c r="I251" s="81"/>
      <c r="J251" s="81"/>
      <c r="K251" s="81"/>
      <c r="L251" s="81"/>
      <c r="M251" s="9" t="e">
        <f t="shared" si="5"/>
        <v>#DIV/0!</v>
      </c>
    </row>
    <row r="252" spans="2:13" ht="69" customHeight="1" x14ac:dyDescent="0.2">
      <c r="B252">
        <v>900241201</v>
      </c>
      <c r="C252" t="s">
        <v>177</v>
      </c>
      <c r="D252" t="s">
        <v>118</v>
      </c>
      <c r="E252" s="81"/>
      <c r="F252" s="81"/>
      <c r="G252" s="81"/>
      <c r="H252" s="81"/>
      <c r="I252" s="81"/>
      <c r="J252" s="81"/>
      <c r="K252" s="81"/>
      <c r="L252" s="81"/>
      <c r="M252" s="9" t="e">
        <f t="shared" si="5"/>
        <v>#DIV/0!</v>
      </c>
    </row>
    <row r="253" spans="2:13" ht="69" customHeight="1" x14ac:dyDescent="0.2">
      <c r="B253">
        <v>900245956</v>
      </c>
      <c r="C253" t="s">
        <v>178</v>
      </c>
      <c r="D253" t="s">
        <v>118</v>
      </c>
      <c r="E253" s="81"/>
      <c r="F253" s="81"/>
      <c r="G253" s="81"/>
      <c r="H253" s="81"/>
      <c r="I253" s="81"/>
      <c r="J253" s="81"/>
      <c r="K253" s="81"/>
      <c r="L253" s="81"/>
      <c r="M253" s="9" t="e">
        <f t="shared" si="5"/>
        <v>#DIV/0!</v>
      </c>
    </row>
    <row r="254" spans="2:13" ht="69" customHeight="1" x14ac:dyDescent="0.2">
      <c r="B254">
        <v>900253063</v>
      </c>
      <c r="C254" t="s">
        <v>179</v>
      </c>
      <c r="D254" t="s">
        <v>118</v>
      </c>
      <c r="E254" s="81">
        <v>1067400</v>
      </c>
      <c r="F254" s="81">
        <v>1629149</v>
      </c>
      <c r="G254" s="81">
        <v>640291</v>
      </c>
      <c r="H254" s="81">
        <v>640291</v>
      </c>
      <c r="I254" s="81">
        <v>988858</v>
      </c>
      <c r="J254" s="81">
        <v>22846</v>
      </c>
      <c r="K254" s="81">
        <v>79249</v>
      </c>
      <c r="L254" s="81">
        <v>63169</v>
      </c>
      <c r="M254" s="9">
        <f t="shared" si="5"/>
        <v>39.302175553003437</v>
      </c>
    </row>
    <row r="255" spans="2:13" ht="69" customHeight="1" x14ac:dyDescent="0.2">
      <c r="B255">
        <v>900279559</v>
      </c>
      <c r="C255" t="s">
        <v>180</v>
      </c>
      <c r="D255" t="s">
        <v>118</v>
      </c>
      <c r="E255" s="81"/>
      <c r="F255" s="81"/>
      <c r="G255" s="81"/>
      <c r="H255" s="81"/>
      <c r="I255" s="81"/>
      <c r="J255" s="81"/>
      <c r="K255" s="81"/>
      <c r="L255" s="81"/>
      <c r="M255" s="9" t="e">
        <f t="shared" si="5"/>
        <v>#DIV/0!</v>
      </c>
    </row>
    <row r="256" spans="2:13" ht="69" customHeight="1" x14ac:dyDescent="0.2">
      <c r="B256">
        <v>900309334</v>
      </c>
      <c r="C256" t="s">
        <v>181</v>
      </c>
      <c r="D256" t="s">
        <v>118</v>
      </c>
      <c r="E256" s="81"/>
      <c r="F256" s="81"/>
      <c r="G256" s="81"/>
      <c r="H256" s="81"/>
      <c r="I256" s="81"/>
      <c r="J256" s="81"/>
      <c r="K256" s="81"/>
      <c r="L256" s="81"/>
      <c r="M256" s="9" t="e">
        <f t="shared" si="5"/>
        <v>#DIV/0!</v>
      </c>
    </row>
    <row r="257" spans="2:13" ht="69" customHeight="1" x14ac:dyDescent="0.2">
      <c r="B257">
        <v>900312036</v>
      </c>
      <c r="C257" t="s">
        <v>182</v>
      </c>
      <c r="D257" t="s">
        <v>118</v>
      </c>
      <c r="E257" s="81">
        <v>5258802</v>
      </c>
      <c r="F257" s="81">
        <v>85200366</v>
      </c>
      <c r="G257" s="81">
        <v>213939</v>
      </c>
      <c r="H257" s="81">
        <v>213939</v>
      </c>
      <c r="I257" s="81">
        <v>84986427</v>
      </c>
      <c r="J257" s="81">
        <v>5305248</v>
      </c>
      <c r="K257" s="81">
        <v>5283954</v>
      </c>
      <c r="L257" s="81">
        <v>2126</v>
      </c>
      <c r="M257" s="9">
        <f t="shared" si="5"/>
        <v>0.25110103400260042</v>
      </c>
    </row>
    <row r="258" spans="2:13" ht="69" customHeight="1" x14ac:dyDescent="0.2">
      <c r="B258">
        <v>900329249</v>
      </c>
      <c r="C258" t="s">
        <v>183</v>
      </c>
      <c r="D258" t="s">
        <v>118</v>
      </c>
      <c r="E258" s="81"/>
      <c r="F258" s="81"/>
      <c r="G258" s="81"/>
      <c r="H258" s="81"/>
      <c r="I258" s="81"/>
      <c r="J258" s="81"/>
      <c r="K258" s="81"/>
      <c r="L258" s="81"/>
      <c r="M258" s="9" t="e">
        <f t="shared" si="5"/>
        <v>#DIV/0!</v>
      </c>
    </row>
    <row r="259" spans="2:13" ht="69" customHeight="1" x14ac:dyDescent="0.2">
      <c r="B259">
        <v>900337972</v>
      </c>
      <c r="C259" t="s">
        <v>184</v>
      </c>
      <c r="D259" t="s">
        <v>118</v>
      </c>
      <c r="E259" s="81">
        <v>424558</v>
      </c>
      <c r="F259" s="81">
        <v>71897698</v>
      </c>
      <c r="G259" s="81">
        <v>703808</v>
      </c>
      <c r="H259" s="81">
        <v>22197624</v>
      </c>
      <c r="I259" s="81">
        <v>49700074</v>
      </c>
      <c r="J259" s="81">
        <v>945327</v>
      </c>
      <c r="K259" s="81">
        <v>945375</v>
      </c>
      <c r="L259" s="81">
        <v>151</v>
      </c>
      <c r="M259" s="9">
        <f t="shared" si="5"/>
        <v>30.873900858411353</v>
      </c>
    </row>
    <row r="260" spans="2:13" ht="69" customHeight="1" x14ac:dyDescent="0.2">
      <c r="B260">
        <v>900341202</v>
      </c>
      <c r="C260" t="s">
        <v>185</v>
      </c>
      <c r="D260" t="s">
        <v>118</v>
      </c>
      <c r="E260" s="81"/>
      <c r="F260" s="81"/>
      <c r="G260" s="81"/>
      <c r="H260" s="81"/>
      <c r="I260" s="81"/>
      <c r="J260" s="81"/>
      <c r="K260" s="81"/>
      <c r="L260" s="81"/>
      <c r="M260" s="9" t="e">
        <f t="shared" si="5"/>
        <v>#DIV/0!</v>
      </c>
    </row>
    <row r="261" spans="2:13" ht="69" customHeight="1" x14ac:dyDescent="0.2">
      <c r="B261">
        <v>900347447</v>
      </c>
      <c r="C261" t="s">
        <v>186</v>
      </c>
      <c r="D261" t="s">
        <v>118</v>
      </c>
      <c r="E261" s="81">
        <v>1159224</v>
      </c>
      <c r="F261" s="81">
        <v>4884894</v>
      </c>
      <c r="G261" s="81">
        <v>336925</v>
      </c>
      <c r="H261" s="81">
        <v>466299</v>
      </c>
      <c r="I261" s="81">
        <v>4418595</v>
      </c>
      <c r="J261" s="81">
        <v>1170611</v>
      </c>
      <c r="K261" s="81">
        <v>819868</v>
      </c>
      <c r="L261" s="81">
        <v>38087</v>
      </c>
      <c r="M261" s="9">
        <f t="shared" si="5"/>
        <v>9.545734257488494</v>
      </c>
    </row>
    <row r="262" spans="2:13" ht="69" customHeight="1" x14ac:dyDescent="0.2">
      <c r="B262">
        <v>900357395</v>
      </c>
      <c r="C262" t="s">
        <v>187</v>
      </c>
      <c r="D262" t="s">
        <v>118</v>
      </c>
      <c r="E262" s="81">
        <v>1513649</v>
      </c>
      <c r="F262" s="81">
        <v>3195279</v>
      </c>
      <c r="G262" s="81">
        <v>1129440</v>
      </c>
      <c r="H262" s="81">
        <v>3508758</v>
      </c>
      <c r="I262" s="81">
        <v>-313479</v>
      </c>
      <c r="J262" s="81">
        <v>427039</v>
      </c>
      <c r="K262" s="81">
        <v>579533</v>
      </c>
      <c r="L262" s="81">
        <v>856137</v>
      </c>
      <c r="M262" s="9">
        <f t="shared" si="5"/>
        <v>109.81069258740786</v>
      </c>
    </row>
    <row r="263" spans="2:13" ht="69" customHeight="1" x14ac:dyDescent="0.2">
      <c r="B263">
        <v>900358790</v>
      </c>
      <c r="C263" t="s">
        <v>188</v>
      </c>
      <c r="D263" t="s">
        <v>118</v>
      </c>
      <c r="E263" s="81"/>
      <c r="F263" s="81"/>
      <c r="G263" s="81"/>
      <c r="H263" s="81"/>
      <c r="I263" s="81"/>
      <c r="J263" s="81"/>
      <c r="K263" s="81"/>
      <c r="L263" s="81"/>
      <c r="M263" s="9" t="e">
        <f t="shared" si="5"/>
        <v>#DIV/0!</v>
      </c>
    </row>
    <row r="264" spans="2:13" ht="69" customHeight="1" x14ac:dyDescent="0.2">
      <c r="B264">
        <v>900366855</v>
      </c>
      <c r="C264" t="s">
        <v>189</v>
      </c>
      <c r="D264" t="s">
        <v>118</v>
      </c>
      <c r="E264" s="81"/>
      <c r="F264" s="81"/>
      <c r="G264" s="81"/>
      <c r="H264" s="81"/>
      <c r="I264" s="81"/>
      <c r="J264" s="81"/>
      <c r="K264" s="81"/>
      <c r="L264" s="81"/>
      <c r="M264" s="9" t="e">
        <f t="shared" si="5"/>
        <v>#DIV/0!</v>
      </c>
    </row>
    <row r="265" spans="2:13" ht="69" customHeight="1" x14ac:dyDescent="0.2">
      <c r="B265">
        <v>900368371</v>
      </c>
      <c r="C265" t="s">
        <v>190</v>
      </c>
      <c r="D265" t="s">
        <v>118</v>
      </c>
      <c r="E265" s="81"/>
      <c r="F265" s="81"/>
      <c r="G265" s="81"/>
      <c r="H265" s="81"/>
      <c r="I265" s="81"/>
      <c r="J265" s="81"/>
      <c r="K265" s="81"/>
      <c r="L265" s="81"/>
      <c r="M265" s="9" t="e">
        <f t="shared" si="5"/>
        <v>#DIV/0!</v>
      </c>
    </row>
    <row r="266" spans="2:13" ht="69" customHeight="1" x14ac:dyDescent="0.2">
      <c r="B266">
        <v>900368436</v>
      </c>
      <c r="C266" t="s">
        <v>191</v>
      </c>
      <c r="D266" t="s">
        <v>118</v>
      </c>
      <c r="E266" s="81"/>
      <c r="F266" s="81"/>
      <c r="G266" s="81"/>
      <c r="H266" s="81"/>
      <c r="I266" s="81"/>
      <c r="J266" s="81"/>
      <c r="K266" s="81"/>
      <c r="L266" s="81"/>
      <c r="M266" s="9" t="e">
        <f t="shared" si="5"/>
        <v>#DIV/0!</v>
      </c>
    </row>
    <row r="267" spans="2:13" ht="69" customHeight="1" x14ac:dyDescent="0.2">
      <c r="B267">
        <v>900374844</v>
      </c>
      <c r="C267" t="s">
        <v>192</v>
      </c>
      <c r="D267" t="s">
        <v>118</v>
      </c>
      <c r="E267" s="81"/>
      <c r="F267" s="81"/>
      <c r="G267" s="81"/>
      <c r="H267" s="81"/>
      <c r="I267" s="81"/>
      <c r="J267" s="81"/>
      <c r="K267" s="81"/>
      <c r="L267" s="81"/>
      <c r="M267" s="9" t="e">
        <f t="shared" si="5"/>
        <v>#DIV/0!</v>
      </c>
    </row>
    <row r="268" spans="2:13" ht="69" customHeight="1" x14ac:dyDescent="0.2">
      <c r="B268">
        <v>900379792</v>
      </c>
      <c r="C268" t="s">
        <v>193</v>
      </c>
      <c r="D268" t="s">
        <v>118</v>
      </c>
      <c r="E268" s="81">
        <v>7290300</v>
      </c>
      <c r="F268" s="81">
        <v>9619990</v>
      </c>
      <c r="G268" s="81">
        <v>2455844</v>
      </c>
      <c r="H268" s="81">
        <v>5728392</v>
      </c>
      <c r="I268" s="81">
        <v>3891598</v>
      </c>
      <c r="J268" s="81">
        <v>-41185</v>
      </c>
      <c r="K268" s="81">
        <v>116026</v>
      </c>
      <c r="L268" s="81">
        <v>157211</v>
      </c>
      <c r="M268" s="9">
        <f t="shared" si="5"/>
        <v>59.546756285609447</v>
      </c>
    </row>
    <row r="269" spans="2:13" ht="69" customHeight="1" x14ac:dyDescent="0.2">
      <c r="B269">
        <v>900380957</v>
      </c>
      <c r="C269" t="s">
        <v>194</v>
      </c>
      <c r="D269" t="s">
        <v>118</v>
      </c>
      <c r="E269" s="81">
        <v>1097634</v>
      </c>
      <c r="F269" s="81">
        <v>6806781</v>
      </c>
      <c r="G269" s="81">
        <v>62147</v>
      </c>
      <c r="H269" s="81">
        <v>4054400</v>
      </c>
      <c r="I269" s="81">
        <v>2752381</v>
      </c>
      <c r="J269" s="81">
        <v>874</v>
      </c>
      <c r="K269" s="81">
        <v>3215</v>
      </c>
      <c r="L269" s="81">
        <v>2344</v>
      </c>
      <c r="M269" s="9">
        <f t="shared" si="5"/>
        <v>59.564131709247</v>
      </c>
    </row>
    <row r="270" spans="2:13" ht="69" customHeight="1" x14ac:dyDescent="0.2">
      <c r="B270">
        <v>900385964</v>
      </c>
      <c r="C270" t="s">
        <v>195</v>
      </c>
      <c r="D270" t="s">
        <v>118</v>
      </c>
      <c r="E270" s="81"/>
      <c r="F270" s="81"/>
      <c r="G270" s="81"/>
      <c r="H270" s="81"/>
      <c r="I270" s="81"/>
      <c r="J270" s="81"/>
      <c r="K270" s="81"/>
      <c r="L270" s="81"/>
      <c r="M270" s="9" t="e">
        <f t="shared" si="5"/>
        <v>#DIV/0!</v>
      </c>
    </row>
    <row r="271" spans="2:13" ht="69" customHeight="1" x14ac:dyDescent="0.2">
      <c r="B271">
        <v>900386170</v>
      </c>
      <c r="C271" t="s">
        <v>196</v>
      </c>
      <c r="D271" t="s">
        <v>118</v>
      </c>
      <c r="E271" s="81">
        <v>63501829</v>
      </c>
      <c r="F271" s="81">
        <v>63501829</v>
      </c>
      <c r="G271" s="81">
        <v>52391261</v>
      </c>
      <c r="H271" s="81">
        <v>52391261</v>
      </c>
      <c r="I271" s="81">
        <v>11110568</v>
      </c>
      <c r="J271" s="81">
        <v>1656944</v>
      </c>
      <c r="K271" s="81">
        <v>1702521</v>
      </c>
      <c r="L271" s="81">
        <v>108971</v>
      </c>
      <c r="M271" s="9">
        <f t="shared" si="5"/>
        <v>82.503546472653568</v>
      </c>
    </row>
    <row r="272" spans="2:13" ht="69" customHeight="1" x14ac:dyDescent="0.2">
      <c r="B272">
        <v>900396495</v>
      </c>
      <c r="C272" t="s">
        <v>197</v>
      </c>
      <c r="D272" t="s">
        <v>118</v>
      </c>
      <c r="E272" s="81">
        <v>3618497</v>
      </c>
      <c r="F272" s="81">
        <v>9508808</v>
      </c>
      <c r="G272" s="81">
        <v>980387</v>
      </c>
      <c r="H272" s="81">
        <v>2964631</v>
      </c>
      <c r="I272" s="81">
        <v>6544177</v>
      </c>
      <c r="J272" s="81">
        <v>423042</v>
      </c>
      <c r="K272" s="81">
        <v>268254</v>
      </c>
      <c r="L272" s="81">
        <v>3222</v>
      </c>
      <c r="M272" s="9">
        <f t="shared" si="5"/>
        <v>31.177735421726886</v>
      </c>
    </row>
    <row r="273" spans="2:13" ht="69" customHeight="1" x14ac:dyDescent="0.2">
      <c r="B273">
        <v>900397261</v>
      </c>
      <c r="C273" t="s">
        <v>198</v>
      </c>
      <c r="D273" t="s">
        <v>118</v>
      </c>
      <c r="E273" s="81"/>
      <c r="F273" s="81"/>
      <c r="G273" s="81"/>
      <c r="H273" s="81"/>
      <c r="I273" s="81"/>
      <c r="J273" s="81"/>
      <c r="K273" s="81"/>
      <c r="L273" s="81"/>
      <c r="M273" s="9" t="e">
        <f t="shared" si="5"/>
        <v>#DIV/0!</v>
      </c>
    </row>
    <row r="274" spans="2:13" ht="69" customHeight="1" x14ac:dyDescent="0.2">
      <c r="B274">
        <v>900399339</v>
      </c>
      <c r="C274" t="s">
        <v>199</v>
      </c>
      <c r="D274" t="s">
        <v>118</v>
      </c>
      <c r="E274" s="81"/>
      <c r="F274" s="81"/>
      <c r="G274" s="81"/>
      <c r="H274" s="81"/>
      <c r="I274" s="81"/>
      <c r="J274" s="81"/>
      <c r="K274" s="81"/>
      <c r="L274" s="81"/>
      <c r="M274" s="9" t="e">
        <f t="shared" si="5"/>
        <v>#DIV/0!</v>
      </c>
    </row>
    <row r="275" spans="2:13" ht="69" customHeight="1" x14ac:dyDescent="0.2">
      <c r="B275">
        <v>900399791</v>
      </c>
      <c r="C275" t="s">
        <v>200</v>
      </c>
      <c r="D275" t="s">
        <v>118</v>
      </c>
      <c r="E275" s="81"/>
      <c r="F275" s="81"/>
      <c r="G275" s="81"/>
      <c r="H275" s="81"/>
      <c r="I275" s="81"/>
      <c r="J275" s="81"/>
      <c r="K275" s="81"/>
      <c r="L275" s="81"/>
      <c r="M275" s="9" t="e">
        <f t="shared" si="5"/>
        <v>#DIV/0!</v>
      </c>
    </row>
    <row r="276" spans="2:13" ht="69" customHeight="1" x14ac:dyDescent="0.2">
      <c r="B276">
        <v>900401028</v>
      </c>
      <c r="C276" t="s">
        <v>201</v>
      </c>
      <c r="D276" t="s">
        <v>118</v>
      </c>
      <c r="E276" s="81">
        <v>20624293</v>
      </c>
      <c r="F276" s="81">
        <v>57452393</v>
      </c>
      <c r="G276" s="81">
        <v>7438177</v>
      </c>
      <c r="H276" s="81">
        <v>7438177</v>
      </c>
      <c r="I276" s="81">
        <v>50014216</v>
      </c>
      <c r="J276" s="81">
        <v>74343</v>
      </c>
      <c r="K276" s="81">
        <v>85633</v>
      </c>
      <c r="L276" s="81">
        <v>11728</v>
      </c>
      <c r="M276" s="9">
        <f t="shared" si="5"/>
        <v>12.946679174877884</v>
      </c>
    </row>
    <row r="277" spans="2:13" ht="69" customHeight="1" x14ac:dyDescent="0.2">
      <c r="B277">
        <v>900403871</v>
      </c>
      <c r="C277" t="s">
        <v>202</v>
      </c>
      <c r="D277" t="s">
        <v>118</v>
      </c>
      <c r="E277" s="81"/>
      <c r="F277" s="81"/>
      <c r="G277" s="81"/>
      <c r="H277" s="81"/>
      <c r="I277" s="81"/>
      <c r="J277" s="81"/>
      <c r="K277" s="81"/>
      <c r="L277" s="81"/>
      <c r="M277" s="9" t="e">
        <f t="shared" si="5"/>
        <v>#DIV/0!</v>
      </c>
    </row>
    <row r="278" spans="2:13" ht="69" customHeight="1" x14ac:dyDescent="0.2">
      <c r="B278">
        <v>900404105</v>
      </c>
      <c r="C278" t="s">
        <v>203</v>
      </c>
      <c r="D278" t="s">
        <v>118</v>
      </c>
      <c r="E278" s="81"/>
      <c r="F278" s="81"/>
      <c r="G278" s="81"/>
      <c r="H278" s="81"/>
      <c r="I278" s="81"/>
      <c r="J278" s="81"/>
      <c r="K278" s="81"/>
      <c r="L278" s="81"/>
      <c r="M278" s="9" t="e">
        <f t="shared" si="5"/>
        <v>#DIV/0!</v>
      </c>
    </row>
    <row r="279" spans="2:13" ht="69" customHeight="1" x14ac:dyDescent="0.2">
      <c r="B279">
        <v>900404445</v>
      </c>
      <c r="C279" t="s">
        <v>204</v>
      </c>
      <c r="D279" t="s">
        <v>118</v>
      </c>
      <c r="E279" s="81"/>
      <c r="F279" s="81"/>
      <c r="G279" s="81"/>
      <c r="H279" s="81"/>
      <c r="I279" s="81"/>
      <c r="J279" s="81"/>
      <c r="K279" s="81"/>
      <c r="L279" s="81"/>
      <c r="M279" s="9" t="e">
        <f t="shared" si="5"/>
        <v>#DIV/0!</v>
      </c>
    </row>
    <row r="280" spans="2:13" ht="69" customHeight="1" x14ac:dyDescent="0.2">
      <c r="B280">
        <v>900404749</v>
      </c>
      <c r="C280" t="s">
        <v>205</v>
      </c>
      <c r="D280" t="s">
        <v>118</v>
      </c>
      <c r="E280" s="81"/>
      <c r="F280" s="81"/>
      <c r="G280" s="81"/>
      <c r="H280" s="81"/>
      <c r="I280" s="81"/>
      <c r="J280" s="81"/>
      <c r="K280" s="81"/>
      <c r="L280" s="81"/>
      <c r="M280" s="9" t="e">
        <f t="shared" si="5"/>
        <v>#DIV/0!</v>
      </c>
    </row>
    <row r="281" spans="2:13" ht="69" customHeight="1" x14ac:dyDescent="0.2">
      <c r="B281">
        <v>900405141</v>
      </c>
      <c r="C281" t="s">
        <v>206</v>
      </c>
      <c r="D281" t="s">
        <v>118</v>
      </c>
      <c r="E281" s="81">
        <v>5432829</v>
      </c>
      <c r="F281" s="81">
        <v>6146887</v>
      </c>
      <c r="G281" s="81">
        <v>122370</v>
      </c>
      <c r="H281" s="81">
        <v>177798</v>
      </c>
      <c r="I281" s="81">
        <v>5969089</v>
      </c>
      <c r="J281" s="81">
        <v>450504</v>
      </c>
      <c r="K281" s="81">
        <v>31107</v>
      </c>
      <c r="L281" s="81">
        <v>25449</v>
      </c>
      <c r="M281" s="9">
        <f t="shared" si="5"/>
        <v>2.8924885067840029</v>
      </c>
    </row>
    <row r="282" spans="2:13" ht="69" customHeight="1" x14ac:dyDescent="0.2">
      <c r="B282">
        <v>900405229</v>
      </c>
      <c r="C282" t="s">
        <v>207</v>
      </c>
      <c r="D282" t="s">
        <v>118</v>
      </c>
      <c r="E282" s="81">
        <v>3893188</v>
      </c>
      <c r="F282" s="81">
        <v>9422771</v>
      </c>
      <c r="G282" s="81">
        <v>68345</v>
      </c>
      <c r="H282" s="81">
        <v>68345</v>
      </c>
      <c r="I282" s="81">
        <v>9354426</v>
      </c>
      <c r="J282" s="81">
        <v>797253</v>
      </c>
      <c r="K282" s="81">
        <v>621142</v>
      </c>
      <c r="L282" s="81">
        <v>3894</v>
      </c>
      <c r="M282" s="9">
        <f t="shared" si="5"/>
        <v>0.72531742520326559</v>
      </c>
    </row>
    <row r="283" spans="2:13" ht="69" customHeight="1" x14ac:dyDescent="0.2">
      <c r="B283">
        <v>900406996</v>
      </c>
      <c r="C283" t="s">
        <v>208</v>
      </c>
      <c r="D283" t="s">
        <v>118</v>
      </c>
      <c r="E283" s="81"/>
      <c r="F283" s="81"/>
      <c r="G283" s="81"/>
      <c r="H283" s="81"/>
      <c r="I283" s="81"/>
      <c r="J283" s="81"/>
      <c r="K283" s="81"/>
      <c r="L283" s="81"/>
      <c r="M283" s="9" t="e">
        <f t="shared" si="5"/>
        <v>#DIV/0!</v>
      </c>
    </row>
    <row r="284" spans="2:13" ht="69" customHeight="1" x14ac:dyDescent="0.2">
      <c r="B284">
        <v>900417113</v>
      </c>
      <c r="C284" t="s">
        <v>209</v>
      </c>
      <c r="D284" t="s">
        <v>118</v>
      </c>
      <c r="E284" s="81">
        <v>15630191</v>
      </c>
      <c r="F284" s="81">
        <v>65983851</v>
      </c>
      <c r="G284" s="81">
        <v>2302328</v>
      </c>
      <c r="H284" s="81">
        <v>4359434</v>
      </c>
      <c r="I284" s="81">
        <v>61624417</v>
      </c>
      <c r="J284" s="81">
        <v>-2435440</v>
      </c>
      <c r="K284" s="81">
        <v>401285</v>
      </c>
      <c r="L284" s="81">
        <v>4535234</v>
      </c>
      <c r="M284" s="9">
        <f t="shared" si="5"/>
        <v>6.606819598934897</v>
      </c>
    </row>
    <row r="285" spans="2:13" ht="69" customHeight="1" x14ac:dyDescent="0.2">
      <c r="B285">
        <v>900423057</v>
      </c>
      <c r="C285" t="s">
        <v>210</v>
      </c>
      <c r="D285" t="s">
        <v>118</v>
      </c>
      <c r="E285" s="81"/>
      <c r="F285" s="81"/>
      <c r="G285" s="81"/>
      <c r="H285" s="81"/>
      <c r="I285" s="81"/>
      <c r="J285" s="81"/>
      <c r="K285" s="81"/>
      <c r="L285" s="81"/>
      <c r="M285" s="9" t="e">
        <f t="shared" si="5"/>
        <v>#DIV/0!</v>
      </c>
    </row>
    <row r="286" spans="2:13" ht="69" customHeight="1" x14ac:dyDescent="0.2">
      <c r="B286">
        <v>900425436</v>
      </c>
      <c r="C286" t="s">
        <v>211</v>
      </c>
      <c r="D286" t="s">
        <v>118</v>
      </c>
      <c r="E286" s="81">
        <v>1610050</v>
      </c>
      <c r="F286" s="81">
        <v>14419684</v>
      </c>
      <c r="G286" s="81">
        <v>620641</v>
      </c>
      <c r="H286" s="81">
        <v>7062255</v>
      </c>
      <c r="I286" s="81">
        <v>7357429</v>
      </c>
      <c r="J286" s="81">
        <v>110381</v>
      </c>
      <c r="K286" s="81">
        <v>157615</v>
      </c>
      <c r="L286" s="81">
        <v>47234</v>
      </c>
      <c r="M286" s="9">
        <f t="shared" si="5"/>
        <v>48.976489359961008</v>
      </c>
    </row>
    <row r="287" spans="2:13" ht="69" customHeight="1" x14ac:dyDescent="0.2">
      <c r="B287">
        <v>900430502</v>
      </c>
      <c r="C287" t="s">
        <v>212</v>
      </c>
      <c r="D287" t="s">
        <v>118</v>
      </c>
      <c r="E287" s="81"/>
      <c r="F287" s="81"/>
      <c r="G287" s="81"/>
      <c r="H287" s="81"/>
      <c r="I287" s="81"/>
      <c r="J287" s="81"/>
      <c r="K287" s="81"/>
      <c r="L287" s="81"/>
      <c r="M287" s="9" t="e">
        <f t="shared" si="5"/>
        <v>#DIV/0!</v>
      </c>
    </row>
    <row r="288" spans="2:13" ht="69" customHeight="1" x14ac:dyDescent="0.2">
      <c r="B288">
        <v>900433563</v>
      </c>
      <c r="C288" t="s">
        <v>213</v>
      </c>
      <c r="D288" t="s">
        <v>118</v>
      </c>
      <c r="E288" s="81"/>
      <c r="F288" s="81"/>
      <c r="G288" s="81"/>
      <c r="H288" s="81"/>
      <c r="I288" s="81"/>
      <c r="J288" s="81"/>
      <c r="K288" s="81"/>
      <c r="L288" s="81"/>
      <c r="M288" s="9" t="e">
        <f t="shared" ref="M288:M351" si="6">+H288/F288*100</f>
        <v>#DIV/0!</v>
      </c>
    </row>
    <row r="289" spans="2:13" ht="69" customHeight="1" x14ac:dyDescent="0.2">
      <c r="B289">
        <v>900437369</v>
      </c>
      <c r="C289" t="s">
        <v>214</v>
      </c>
      <c r="D289" t="s">
        <v>118</v>
      </c>
      <c r="E289" s="81">
        <v>17509777</v>
      </c>
      <c r="F289" s="81">
        <v>17811750</v>
      </c>
      <c r="G289" s="81">
        <v>0</v>
      </c>
      <c r="H289" s="81">
        <v>0</v>
      </c>
      <c r="I289" s="81">
        <v>17811750</v>
      </c>
      <c r="J289" s="81">
        <v>-3832202</v>
      </c>
      <c r="K289" s="81">
        <v>2609514</v>
      </c>
      <c r="L289" s="81">
        <v>6576186</v>
      </c>
      <c r="M289" s="9">
        <f t="shared" si="6"/>
        <v>0</v>
      </c>
    </row>
    <row r="290" spans="2:13" ht="69" customHeight="1" x14ac:dyDescent="0.2">
      <c r="B290">
        <v>900447199</v>
      </c>
      <c r="C290" t="s">
        <v>215</v>
      </c>
      <c r="D290" t="s">
        <v>118</v>
      </c>
      <c r="E290" s="81">
        <v>420549</v>
      </c>
      <c r="F290" s="81">
        <v>13592320</v>
      </c>
      <c r="G290" s="81">
        <v>411811</v>
      </c>
      <c r="H290" s="81">
        <v>9910034</v>
      </c>
      <c r="I290" s="81">
        <v>3682286</v>
      </c>
      <c r="J290" s="81">
        <v>604248</v>
      </c>
      <c r="K290" s="81">
        <v>616891</v>
      </c>
      <c r="L290" s="81">
        <v>14123</v>
      </c>
      <c r="M290" s="9">
        <f t="shared" si="6"/>
        <v>72.909069239099722</v>
      </c>
    </row>
    <row r="291" spans="2:13" ht="69" customHeight="1" x14ac:dyDescent="0.2">
      <c r="B291">
        <v>900449383</v>
      </c>
      <c r="C291" t="s">
        <v>216</v>
      </c>
      <c r="D291" t="s">
        <v>118</v>
      </c>
      <c r="E291" s="81"/>
      <c r="F291" s="81"/>
      <c r="G291" s="81"/>
      <c r="H291" s="81"/>
      <c r="I291" s="81"/>
      <c r="J291" s="81"/>
      <c r="K291" s="81"/>
      <c r="L291" s="81"/>
      <c r="M291" s="9" t="e">
        <f t="shared" si="6"/>
        <v>#DIV/0!</v>
      </c>
    </row>
    <row r="292" spans="2:13" ht="69" customHeight="1" x14ac:dyDescent="0.2">
      <c r="B292">
        <v>900452027</v>
      </c>
      <c r="C292" t="s">
        <v>217</v>
      </c>
      <c r="D292" t="s">
        <v>118</v>
      </c>
      <c r="E292" s="81"/>
      <c r="F292" s="81"/>
      <c r="G292" s="81"/>
      <c r="H292" s="81"/>
      <c r="I292" s="81"/>
      <c r="J292" s="81"/>
      <c r="K292" s="81"/>
      <c r="L292" s="81"/>
      <c r="M292" s="9" t="e">
        <f t="shared" si="6"/>
        <v>#DIV/0!</v>
      </c>
    </row>
    <row r="293" spans="2:13" ht="69" customHeight="1" x14ac:dyDescent="0.2">
      <c r="B293">
        <v>900456109</v>
      </c>
      <c r="C293" t="s">
        <v>218</v>
      </c>
      <c r="D293" t="s">
        <v>118</v>
      </c>
      <c r="E293" s="81">
        <v>33591423</v>
      </c>
      <c r="F293" s="81">
        <v>88989747</v>
      </c>
      <c r="G293" s="81">
        <v>217189</v>
      </c>
      <c r="H293" s="81">
        <v>24606373</v>
      </c>
      <c r="I293" s="81">
        <v>64383374</v>
      </c>
      <c r="J293" s="81">
        <v>11881171</v>
      </c>
      <c r="K293" s="81">
        <v>12951387</v>
      </c>
      <c r="L293" s="81">
        <v>1070216</v>
      </c>
      <c r="M293" s="9">
        <f t="shared" si="6"/>
        <v>27.650795546143087</v>
      </c>
    </row>
    <row r="294" spans="2:13" ht="69" customHeight="1" x14ac:dyDescent="0.2">
      <c r="B294">
        <v>900467433</v>
      </c>
      <c r="C294" t="s">
        <v>219</v>
      </c>
      <c r="D294" t="s">
        <v>118</v>
      </c>
      <c r="E294" s="81"/>
      <c r="F294" s="81"/>
      <c r="G294" s="81"/>
      <c r="H294" s="81"/>
      <c r="I294" s="81"/>
      <c r="J294" s="81"/>
      <c r="K294" s="81"/>
      <c r="L294" s="81"/>
      <c r="M294" s="9" t="e">
        <f t="shared" si="6"/>
        <v>#DIV/0!</v>
      </c>
    </row>
    <row r="295" spans="2:13" ht="69" customHeight="1" x14ac:dyDescent="0.2">
      <c r="B295">
        <v>900478558</v>
      </c>
      <c r="C295" t="s">
        <v>220</v>
      </c>
      <c r="D295" t="s">
        <v>118</v>
      </c>
      <c r="E295" s="81"/>
      <c r="F295" s="81"/>
      <c r="G295" s="81"/>
      <c r="H295" s="81"/>
      <c r="I295" s="81"/>
      <c r="J295" s="81"/>
      <c r="K295" s="81"/>
      <c r="L295" s="81"/>
      <c r="M295" s="9" t="e">
        <f t="shared" si="6"/>
        <v>#DIV/0!</v>
      </c>
    </row>
    <row r="296" spans="2:13" ht="69" customHeight="1" x14ac:dyDescent="0.2">
      <c r="B296">
        <v>900484637</v>
      </c>
      <c r="C296" t="s">
        <v>221</v>
      </c>
      <c r="D296" t="s">
        <v>118</v>
      </c>
      <c r="E296" s="81">
        <v>10976795</v>
      </c>
      <c r="F296" s="81">
        <v>37206582</v>
      </c>
      <c r="G296" s="81">
        <v>50520</v>
      </c>
      <c r="H296" s="81">
        <v>114074</v>
      </c>
      <c r="I296" s="81">
        <v>37092508</v>
      </c>
      <c r="J296" s="81">
        <v>4704573</v>
      </c>
      <c r="K296" s="81">
        <v>4728129</v>
      </c>
      <c r="L296" s="81">
        <v>24076</v>
      </c>
      <c r="M296" s="9">
        <f t="shared" si="6"/>
        <v>0.30659628987150711</v>
      </c>
    </row>
    <row r="297" spans="2:13" ht="69" customHeight="1" x14ac:dyDescent="0.2">
      <c r="B297">
        <v>900495322</v>
      </c>
      <c r="C297" t="s">
        <v>222</v>
      </c>
      <c r="D297" t="s">
        <v>118</v>
      </c>
      <c r="E297" s="81"/>
      <c r="F297" s="81"/>
      <c r="G297" s="81"/>
      <c r="H297" s="81"/>
      <c r="I297" s="81"/>
      <c r="J297" s="81"/>
      <c r="K297" s="81"/>
      <c r="L297" s="81"/>
      <c r="M297" s="9" t="e">
        <f t="shared" si="6"/>
        <v>#DIV/0!</v>
      </c>
    </row>
    <row r="298" spans="2:13" ht="69" customHeight="1" x14ac:dyDescent="0.2">
      <c r="B298">
        <v>900497501</v>
      </c>
      <c r="C298" t="s">
        <v>223</v>
      </c>
      <c r="D298" t="s">
        <v>118</v>
      </c>
      <c r="E298" s="81">
        <v>1042767</v>
      </c>
      <c r="F298" s="81">
        <v>14447669</v>
      </c>
      <c r="G298" s="81">
        <v>161474</v>
      </c>
      <c r="H298" s="81">
        <v>161474</v>
      </c>
      <c r="I298" s="81">
        <v>14286195</v>
      </c>
      <c r="J298" s="81">
        <v>931994</v>
      </c>
      <c r="K298" s="81">
        <v>982845</v>
      </c>
      <c r="L298" s="81">
        <v>61424</v>
      </c>
      <c r="M298" s="9">
        <f t="shared" si="6"/>
        <v>1.117647421186075</v>
      </c>
    </row>
    <row r="299" spans="2:13" ht="69" customHeight="1" x14ac:dyDescent="0.2">
      <c r="B299">
        <v>900518285</v>
      </c>
      <c r="C299" t="s">
        <v>224</v>
      </c>
      <c r="D299" t="s">
        <v>118</v>
      </c>
      <c r="E299" s="81"/>
      <c r="F299" s="81"/>
      <c r="G299" s="81"/>
      <c r="H299" s="81"/>
      <c r="I299" s="81"/>
      <c r="J299" s="81"/>
      <c r="K299" s="81"/>
      <c r="L299" s="81"/>
      <c r="M299" s="9" t="e">
        <f t="shared" si="6"/>
        <v>#DIV/0!</v>
      </c>
    </row>
    <row r="300" spans="2:13" ht="69" customHeight="1" x14ac:dyDescent="0.2">
      <c r="B300">
        <v>900527364</v>
      </c>
      <c r="C300" t="s">
        <v>225</v>
      </c>
      <c r="D300" t="s">
        <v>118</v>
      </c>
      <c r="E300" s="81">
        <v>2232067</v>
      </c>
      <c r="F300" s="81">
        <v>2937080</v>
      </c>
      <c r="G300" s="81">
        <v>639581</v>
      </c>
      <c r="H300" s="81">
        <v>1055734</v>
      </c>
      <c r="I300" s="81">
        <v>1881346</v>
      </c>
      <c r="J300" s="81">
        <v>1058022</v>
      </c>
      <c r="K300" s="81">
        <v>1067981</v>
      </c>
      <c r="L300" s="81">
        <v>9959</v>
      </c>
      <c r="M300" s="9">
        <f t="shared" si="6"/>
        <v>35.945020224168225</v>
      </c>
    </row>
    <row r="301" spans="2:13" ht="69" customHeight="1" x14ac:dyDescent="0.2">
      <c r="B301">
        <v>900529390</v>
      </c>
      <c r="C301" t="s">
        <v>226</v>
      </c>
      <c r="D301" t="s">
        <v>118</v>
      </c>
      <c r="E301" s="81"/>
      <c r="F301" s="81"/>
      <c r="G301" s="81"/>
      <c r="H301" s="81"/>
      <c r="I301" s="81"/>
      <c r="J301" s="81"/>
      <c r="K301" s="81"/>
      <c r="L301" s="81"/>
      <c r="M301" s="9" t="e">
        <f t="shared" si="6"/>
        <v>#DIV/0!</v>
      </c>
    </row>
    <row r="302" spans="2:13" ht="69" customHeight="1" x14ac:dyDescent="0.2">
      <c r="B302">
        <v>900538203</v>
      </c>
      <c r="C302" t="s">
        <v>227</v>
      </c>
      <c r="D302" t="s">
        <v>118</v>
      </c>
      <c r="E302" s="81">
        <v>562210</v>
      </c>
      <c r="F302" s="81">
        <v>912435</v>
      </c>
      <c r="G302" s="81">
        <v>446612</v>
      </c>
      <c r="H302" s="81">
        <v>580218</v>
      </c>
      <c r="I302" s="81">
        <v>332217</v>
      </c>
      <c r="J302" s="81">
        <v>222130</v>
      </c>
      <c r="K302" s="81">
        <v>224349</v>
      </c>
      <c r="L302" s="81">
        <v>26503</v>
      </c>
      <c r="M302" s="9">
        <f t="shared" si="6"/>
        <v>63.590063949760797</v>
      </c>
    </row>
    <row r="303" spans="2:13" ht="69" customHeight="1" x14ac:dyDescent="0.2">
      <c r="B303">
        <v>900547083</v>
      </c>
      <c r="C303" t="s">
        <v>228</v>
      </c>
      <c r="D303" t="s">
        <v>118</v>
      </c>
      <c r="E303" s="81"/>
      <c r="F303" s="81"/>
      <c r="G303" s="81"/>
      <c r="H303" s="81"/>
      <c r="I303" s="81"/>
      <c r="J303" s="81"/>
      <c r="K303" s="81"/>
      <c r="L303" s="81"/>
      <c r="M303" s="9" t="e">
        <f t="shared" si="6"/>
        <v>#DIV/0!</v>
      </c>
    </row>
    <row r="304" spans="2:13" ht="69" customHeight="1" x14ac:dyDescent="0.2">
      <c r="B304">
        <v>900549299</v>
      </c>
      <c r="C304" t="s">
        <v>229</v>
      </c>
      <c r="D304" t="s">
        <v>118</v>
      </c>
      <c r="E304" s="81">
        <v>432953</v>
      </c>
      <c r="F304" s="81">
        <v>436003</v>
      </c>
      <c r="G304" s="81">
        <v>316296</v>
      </c>
      <c r="H304" s="81">
        <v>317787</v>
      </c>
      <c r="I304" s="81">
        <v>118216</v>
      </c>
      <c r="J304" s="81">
        <v>-625</v>
      </c>
      <c r="K304" s="81">
        <v>64733</v>
      </c>
      <c r="L304" s="81">
        <v>65358</v>
      </c>
      <c r="M304" s="9">
        <f t="shared" si="6"/>
        <v>72.886425093405322</v>
      </c>
    </row>
    <row r="305" spans="2:13" ht="69" customHeight="1" x14ac:dyDescent="0.2">
      <c r="B305">
        <v>900554651</v>
      </c>
      <c r="C305" t="s">
        <v>230</v>
      </c>
      <c r="D305" t="s">
        <v>118</v>
      </c>
      <c r="E305" s="81">
        <v>4305032</v>
      </c>
      <c r="F305" s="81">
        <v>4988083</v>
      </c>
      <c r="G305" s="81">
        <v>530139</v>
      </c>
      <c r="H305" s="81">
        <v>1136442</v>
      </c>
      <c r="I305" s="81">
        <v>3851641</v>
      </c>
      <c r="J305" s="81">
        <v>302931</v>
      </c>
      <c r="K305" s="81">
        <v>297115</v>
      </c>
      <c r="L305" s="81">
        <v>12064</v>
      </c>
      <c r="M305" s="9">
        <f t="shared" si="6"/>
        <v>22.783141339067534</v>
      </c>
    </row>
    <row r="306" spans="2:13" ht="69" customHeight="1" x14ac:dyDescent="0.2">
      <c r="B306">
        <v>900577842</v>
      </c>
      <c r="C306" t="s">
        <v>231</v>
      </c>
      <c r="D306" t="s">
        <v>118</v>
      </c>
      <c r="E306" s="81"/>
      <c r="F306" s="81"/>
      <c r="G306" s="81"/>
      <c r="H306" s="81"/>
      <c r="I306" s="81"/>
      <c r="J306" s="81"/>
      <c r="K306" s="81"/>
      <c r="L306" s="81"/>
      <c r="M306" s="9" t="e">
        <f t="shared" si="6"/>
        <v>#DIV/0!</v>
      </c>
    </row>
    <row r="307" spans="2:13" ht="69" customHeight="1" x14ac:dyDescent="0.2">
      <c r="B307">
        <v>900578757</v>
      </c>
      <c r="C307" t="s">
        <v>232</v>
      </c>
      <c r="D307" t="s">
        <v>118</v>
      </c>
      <c r="E307" s="81"/>
      <c r="F307" s="81"/>
      <c r="G307" s="81"/>
      <c r="H307" s="81"/>
      <c r="I307" s="81"/>
      <c r="J307" s="81"/>
      <c r="K307" s="81"/>
      <c r="L307" s="81"/>
      <c r="M307" s="9" t="e">
        <f t="shared" si="6"/>
        <v>#DIV/0!</v>
      </c>
    </row>
    <row r="308" spans="2:13" ht="69" customHeight="1" x14ac:dyDescent="0.2">
      <c r="B308">
        <v>900624905</v>
      </c>
      <c r="C308" t="s">
        <v>233</v>
      </c>
      <c r="D308" t="s">
        <v>118</v>
      </c>
      <c r="E308" s="81"/>
      <c r="F308" s="81"/>
      <c r="G308" s="81"/>
      <c r="H308" s="81"/>
      <c r="I308" s="81"/>
      <c r="J308" s="81"/>
      <c r="K308" s="81"/>
      <c r="L308" s="81"/>
      <c r="M308" s="9" t="e">
        <f t="shared" si="6"/>
        <v>#DIV/0!</v>
      </c>
    </row>
    <row r="309" spans="2:13" ht="69" customHeight="1" x14ac:dyDescent="0.2">
      <c r="B309">
        <v>900626180</v>
      </c>
      <c r="C309" t="s">
        <v>234</v>
      </c>
      <c r="D309" t="s">
        <v>118</v>
      </c>
      <c r="E309" s="81"/>
      <c r="F309" s="81"/>
      <c r="G309" s="81"/>
      <c r="H309" s="81"/>
      <c r="I309" s="81"/>
      <c r="J309" s="81"/>
      <c r="K309" s="81"/>
      <c r="L309" s="81"/>
      <c r="M309" s="9" t="e">
        <f t="shared" si="6"/>
        <v>#DIV/0!</v>
      </c>
    </row>
    <row r="310" spans="2:13" ht="69" customHeight="1" x14ac:dyDescent="0.2">
      <c r="B310">
        <v>900640006</v>
      </c>
      <c r="C310" t="s">
        <v>235</v>
      </c>
      <c r="D310" t="s">
        <v>118</v>
      </c>
      <c r="E310" s="81">
        <v>2618390</v>
      </c>
      <c r="F310" s="81">
        <v>6059007</v>
      </c>
      <c r="G310" s="81">
        <v>4881343</v>
      </c>
      <c r="H310" s="81">
        <v>4881343</v>
      </c>
      <c r="I310" s="81">
        <v>1177664</v>
      </c>
      <c r="J310" s="81">
        <v>188251</v>
      </c>
      <c r="K310" s="81">
        <v>184473</v>
      </c>
      <c r="L310" s="81">
        <v>2000</v>
      </c>
      <c r="M310" s="9">
        <f t="shared" si="6"/>
        <v>80.563415754429727</v>
      </c>
    </row>
    <row r="311" spans="2:13" ht="69" customHeight="1" x14ac:dyDescent="0.2">
      <c r="B311">
        <v>900670940</v>
      </c>
      <c r="C311" t="s">
        <v>236</v>
      </c>
      <c r="D311" t="s">
        <v>118</v>
      </c>
      <c r="E311" s="81"/>
      <c r="F311" s="81"/>
      <c r="G311" s="81"/>
      <c r="H311" s="81"/>
      <c r="I311" s="81"/>
      <c r="J311" s="81"/>
      <c r="K311" s="81"/>
      <c r="L311" s="81"/>
      <c r="M311" s="9" t="e">
        <f t="shared" si="6"/>
        <v>#DIV/0!</v>
      </c>
    </row>
    <row r="312" spans="2:13" ht="69" customHeight="1" x14ac:dyDescent="0.2">
      <c r="B312">
        <v>900672178</v>
      </c>
      <c r="C312" t="s">
        <v>237</v>
      </c>
      <c r="D312" t="s">
        <v>118</v>
      </c>
      <c r="E312" s="81"/>
      <c r="F312" s="81"/>
      <c r="G312" s="81"/>
      <c r="H312" s="81"/>
      <c r="I312" s="81"/>
      <c r="J312" s="81"/>
      <c r="K312" s="81"/>
      <c r="L312" s="81"/>
      <c r="M312" s="9" t="e">
        <f t="shared" si="6"/>
        <v>#DIV/0!</v>
      </c>
    </row>
    <row r="313" spans="2:13" ht="69" customHeight="1" x14ac:dyDescent="0.2">
      <c r="B313">
        <v>900731161</v>
      </c>
      <c r="C313" t="s">
        <v>238</v>
      </c>
      <c r="D313" t="s">
        <v>118</v>
      </c>
      <c r="E313" s="81">
        <v>23179000</v>
      </c>
      <c r="F313" s="81">
        <v>74375782</v>
      </c>
      <c r="G313" s="81">
        <v>484753</v>
      </c>
      <c r="H313" s="81">
        <v>484753</v>
      </c>
      <c r="I313" s="81">
        <v>73891029</v>
      </c>
      <c r="J313" s="81">
        <v>4800487</v>
      </c>
      <c r="K313" s="81">
        <v>4849189</v>
      </c>
      <c r="L313" s="81">
        <v>49783</v>
      </c>
      <c r="M313" s="9">
        <f t="shared" si="6"/>
        <v>0.65176188668510404</v>
      </c>
    </row>
    <row r="314" spans="2:13" ht="69" customHeight="1" x14ac:dyDescent="0.2">
      <c r="B314">
        <v>900766553</v>
      </c>
      <c r="C314" t="s">
        <v>239</v>
      </c>
      <c r="D314" t="s">
        <v>118</v>
      </c>
      <c r="E314" s="81"/>
      <c r="F314" s="81"/>
      <c r="G314" s="81"/>
      <c r="H314" s="81"/>
      <c r="I314" s="81"/>
      <c r="J314" s="81"/>
      <c r="K314" s="81"/>
      <c r="L314" s="81"/>
      <c r="M314" s="9" t="e">
        <f t="shared" si="6"/>
        <v>#DIV/0!</v>
      </c>
    </row>
    <row r="315" spans="2:13" ht="69" customHeight="1" x14ac:dyDescent="0.2">
      <c r="B315">
        <v>900775551</v>
      </c>
      <c r="C315" t="s">
        <v>240</v>
      </c>
      <c r="D315" t="s">
        <v>118</v>
      </c>
      <c r="E315" s="81"/>
      <c r="F315" s="81"/>
      <c r="G315" s="81"/>
      <c r="H315" s="81"/>
      <c r="I315" s="81"/>
      <c r="J315" s="81"/>
      <c r="K315" s="81"/>
      <c r="L315" s="81"/>
      <c r="M315" s="9" t="e">
        <f t="shared" si="6"/>
        <v>#DIV/0!</v>
      </c>
    </row>
    <row r="316" spans="2:13" ht="69" customHeight="1" x14ac:dyDescent="0.2">
      <c r="B316">
        <v>900785191</v>
      </c>
      <c r="C316" t="s">
        <v>241</v>
      </c>
      <c r="D316" t="s">
        <v>118</v>
      </c>
      <c r="E316" s="81">
        <v>2889732</v>
      </c>
      <c r="F316" s="81">
        <v>15611029</v>
      </c>
      <c r="G316" s="81">
        <v>201383</v>
      </c>
      <c r="H316" s="81">
        <v>276315</v>
      </c>
      <c r="I316" s="81">
        <v>15334714</v>
      </c>
      <c r="J316" s="81">
        <v>199377</v>
      </c>
      <c r="K316" s="81">
        <v>195495</v>
      </c>
      <c r="L316" s="81">
        <v>483</v>
      </c>
      <c r="M316" s="9">
        <f t="shared" si="6"/>
        <v>1.7699986336582936</v>
      </c>
    </row>
    <row r="317" spans="2:13" ht="69" customHeight="1" x14ac:dyDescent="0.2">
      <c r="B317">
        <v>900785256</v>
      </c>
      <c r="C317" t="s">
        <v>242</v>
      </c>
      <c r="D317" t="s">
        <v>118</v>
      </c>
      <c r="E317" s="81"/>
      <c r="F317" s="81"/>
      <c r="G317" s="81"/>
      <c r="H317" s="81"/>
      <c r="I317" s="81"/>
      <c r="J317" s="81"/>
      <c r="K317" s="81"/>
      <c r="L317" s="81"/>
      <c r="M317" s="9" t="e">
        <f t="shared" si="6"/>
        <v>#DIV/0!</v>
      </c>
    </row>
    <row r="318" spans="2:13" ht="69" customHeight="1" x14ac:dyDescent="0.2">
      <c r="B318">
        <v>900795387</v>
      </c>
      <c r="C318" t="s">
        <v>243</v>
      </c>
      <c r="D318" t="s">
        <v>118</v>
      </c>
      <c r="E318" s="81"/>
      <c r="F318" s="81"/>
      <c r="G318" s="81"/>
      <c r="H318" s="81"/>
      <c r="I318" s="81"/>
      <c r="J318" s="81"/>
      <c r="K318" s="81"/>
      <c r="L318" s="81"/>
      <c r="M318" s="9" t="e">
        <f t="shared" si="6"/>
        <v>#DIV/0!</v>
      </c>
    </row>
    <row r="319" spans="2:13" ht="69" customHeight="1" x14ac:dyDescent="0.2">
      <c r="B319">
        <v>900802490</v>
      </c>
      <c r="C319" t="s">
        <v>244</v>
      </c>
      <c r="D319" t="s">
        <v>118</v>
      </c>
      <c r="E319" s="81"/>
      <c r="F319" s="81"/>
      <c r="G319" s="81"/>
      <c r="H319" s="81"/>
      <c r="I319" s="81"/>
      <c r="J319" s="81"/>
      <c r="K319" s="81"/>
      <c r="L319" s="81"/>
      <c r="M319" s="9" t="e">
        <f t="shared" si="6"/>
        <v>#DIV/0!</v>
      </c>
    </row>
    <row r="320" spans="2:13" ht="69" customHeight="1" x14ac:dyDescent="0.2">
      <c r="B320">
        <v>900820657</v>
      </c>
      <c r="C320" t="s">
        <v>245</v>
      </c>
      <c r="D320" t="s">
        <v>118</v>
      </c>
      <c r="E320" s="81"/>
      <c r="F320" s="81"/>
      <c r="G320" s="81"/>
      <c r="H320" s="81"/>
      <c r="I320" s="81"/>
      <c r="J320" s="81"/>
      <c r="K320" s="81"/>
      <c r="L320" s="81"/>
      <c r="M320" s="9" t="e">
        <f t="shared" si="6"/>
        <v>#DIV/0!</v>
      </c>
    </row>
    <row r="321" spans="2:13" ht="69" customHeight="1" x14ac:dyDescent="0.2">
      <c r="B321">
        <v>900828622</v>
      </c>
      <c r="C321" t="s">
        <v>246</v>
      </c>
      <c r="D321" t="s">
        <v>118</v>
      </c>
      <c r="E321" s="81"/>
      <c r="F321" s="81"/>
      <c r="G321" s="81"/>
      <c r="H321" s="81"/>
      <c r="I321" s="81"/>
      <c r="J321" s="81"/>
      <c r="K321" s="81"/>
      <c r="L321" s="81"/>
      <c r="M321" s="9" t="e">
        <f t="shared" si="6"/>
        <v>#DIV/0!</v>
      </c>
    </row>
    <row r="322" spans="2:13" ht="69" customHeight="1" x14ac:dyDescent="0.2">
      <c r="B322">
        <v>900866754</v>
      </c>
      <c r="C322" t="s">
        <v>247</v>
      </c>
      <c r="D322" t="s">
        <v>118</v>
      </c>
      <c r="E322" s="81"/>
      <c r="F322" s="81"/>
      <c r="G322" s="81"/>
      <c r="H322" s="81"/>
      <c r="I322" s="81"/>
      <c r="J322" s="81"/>
      <c r="K322" s="81"/>
      <c r="L322" s="81"/>
      <c r="M322" s="9" t="e">
        <f t="shared" si="6"/>
        <v>#DIV/0!</v>
      </c>
    </row>
    <row r="323" spans="2:13" ht="69" customHeight="1" x14ac:dyDescent="0.2">
      <c r="B323">
        <v>900889511</v>
      </c>
      <c r="C323" t="s">
        <v>248</v>
      </c>
      <c r="D323" t="s">
        <v>118</v>
      </c>
      <c r="E323" s="81">
        <v>2231197</v>
      </c>
      <c r="F323" s="81">
        <v>12937625</v>
      </c>
      <c r="G323" s="81">
        <v>32779</v>
      </c>
      <c r="H323" s="81">
        <v>7698957</v>
      </c>
      <c r="I323" s="81">
        <v>5238668</v>
      </c>
      <c r="J323" s="81">
        <v>61385</v>
      </c>
      <c r="K323" s="81">
        <v>62255</v>
      </c>
      <c r="L323" s="81">
        <v>870</v>
      </c>
      <c r="M323" s="9">
        <f t="shared" si="6"/>
        <v>59.508271417667459</v>
      </c>
    </row>
    <row r="324" spans="2:13" ht="69" customHeight="1" x14ac:dyDescent="0.2">
      <c r="B324">
        <v>900890468</v>
      </c>
      <c r="C324" t="s">
        <v>249</v>
      </c>
      <c r="D324" t="s">
        <v>118</v>
      </c>
      <c r="E324" s="81">
        <v>1582531</v>
      </c>
      <c r="F324" s="81">
        <v>6633362</v>
      </c>
      <c r="G324" s="81">
        <v>64536</v>
      </c>
      <c r="H324" s="81">
        <v>3603186</v>
      </c>
      <c r="I324" s="81">
        <v>3030176</v>
      </c>
      <c r="J324" s="81">
        <v>570790</v>
      </c>
      <c r="K324" s="81">
        <v>757123</v>
      </c>
      <c r="L324" s="81">
        <v>251196</v>
      </c>
      <c r="M324" s="9">
        <f t="shared" si="6"/>
        <v>54.319152188588525</v>
      </c>
    </row>
    <row r="325" spans="2:13" ht="69" customHeight="1" x14ac:dyDescent="0.2">
      <c r="B325">
        <v>900910010</v>
      </c>
      <c r="C325" t="s">
        <v>250</v>
      </c>
      <c r="D325" t="s">
        <v>118</v>
      </c>
      <c r="E325" s="81"/>
      <c r="F325" s="81"/>
      <c r="G325" s="81"/>
      <c r="H325" s="81"/>
      <c r="I325" s="81"/>
      <c r="J325" s="81"/>
      <c r="K325" s="81"/>
      <c r="L325" s="81"/>
      <c r="M325" s="9" t="e">
        <f t="shared" si="6"/>
        <v>#DIV/0!</v>
      </c>
    </row>
    <row r="326" spans="2:13" ht="69" customHeight="1" x14ac:dyDescent="0.2">
      <c r="B326">
        <v>900912761</v>
      </c>
      <c r="C326" t="s">
        <v>251</v>
      </c>
      <c r="D326" t="s">
        <v>118</v>
      </c>
      <c r="E326" s="81"/>
      <c r="F326" s="81"/>
      <c r="G326" s="81"/>
      <c r="H326" s="81"/>
      <c r="I326" s="81"/>
      <c r="J326" s="81"/>
      <c r="K326" s="81"/>
      <c r="L326" s="81"/>
      <c r="M326" s="9" t="e">
        <f t="shared" si="6"/>
        <v>#DIV/0!</v>
      </c>
    </row>
    <row r="327" spans="2:13" ht="69" customHeight="1" x14ac:dyDescent="0.2">
      <c r="B327">
        <v>900917615</v>
      </c>
      <c r="C327" t="s">
        <v>252</v>
      </c>
      <c r="D327" t="s">
        <v>118</v>
      </c>
      <c r="E327" s="81"/>
      <c r="F327" s="81"/>
      <c r="G327" s="81"/>
      <c r="H327" s="81"/>
      <c r="I327" s="81"/>
      <c r="J327" s="81"/>
      <c r="K327" s="81"/>
      <c r="L327" s="81"/>
      <c r="M327" s="9" t="e">
        <f t="shared" si="6"/>
        <v>#DIV/0!</v>
      </c>
    </row>
    <row r="328" spans="2:13" ht="69" customHeight="1" x14ac:dyDescent="0.2">
      <c r="B328">
        <v>900922465</v>
      </c>
      <c r="C328" t="s">
        <v>253</v>
      </c>
      <c r="D328" t="s">
        <v>118</v>
      </c>
      <c r="E328" s="81">
        <v>14146013</v>
      </c>
      <c r="F328" s="81">
        <v>14760775</v>
      </c>
      <c r="G328" s="81">
        <v>4685128</v>
      </c>
      <c r="H328" s="81">
        <v>13034481</v>
      </c>
      <c r="I328" s="81">
        <v>1726294</v>
      </c>
      <c r="J328" s="81">
        <v>1718152</v>
      </c>
      <c r="K328" s="81">
        <v>2716977</v>
      </c>
      <c r="L328" s="81">
        <v>1038959</v>
      </c>
      <c r="M328" s="9">
        <f t="shared" si="6"/>
        <v>88.304855266745818</v>
      </c>
    </row>
    <row r="329" spans="2:13" ht="69" customHeight="1" x14ac:dyDescent="0.2">
      <c r="B329">
        <v>900951672</v>
      </c>
      <c r="C329" t="s">
        <v>254</v>
      </c>
      <c r="D329" t="s">
        <v>118</v>
      </c>
      <c r="E329" s="81"/>
      <c r="F329" s="81"/>
      <c r="G329" s="81"/>
      <c r="H329" s="81"/>
      <c r="I329" s="81"/>
      <c r="J329" s="81"/>
      <c r="K329" s="81"/>
      <c r="L329" s="81"/>
      <c r="M329" s="9" t="e">
        <f t="shared" si="6"/>
        <v>#DIV/0!</v>
      </c>
    </row>
    <row r="330" spans="2:13" ht="69" customHeight="1" x14ac:dyDescent="0.2">
      <c r="B330">
        <v>900964255</v>
      </c>
      <c r="C330" t="s">
        <v>255</v>
      </c>
      <c r="D330" t="s">
        <v>118</v>
      </c>
      <c r="E330" s="81">
        <v>5912382</v>
      </c>
      <c r="F330" s="81">
        <v>5983970</v>
      </c>
      <c r="G330" s="81">
        <v>574755</v>
      </c>
      <c r="H330" s="81">
        <v>574755</v>
      </c>
      <c r="I330" s="81">
        <v>5409215</v>
      </c>
      <c r="J330" s="81">
        <v>642453</v>
      </c>
      <c r="K330" s="81">
        <v>744074</v>
      </c>
      <c r="L330" s="81">
        <v>119362</v>
      </c>
      <c r="M330" s="9">
        <f t="shared" si="6"/>
        <v>9.6049111208779454</v>
      </c>
    </row>
    <row r="331" spans="2:13" ht="69" customHeight="1" x14ac:dyDescent="0.2">
      <c r="B331">
        <v>900978332</v>
      </c>
      <c r="C331" t="s">
        <v>256</v>
      </c>
      <c r="D331" t="s">
        <v>118</v>
      </c>
      <c r="E331" s="81">
        <v>8974682</v>
      </c>
      <c r="F331" s="81">
        <v>10407126</v>
      </c>
      <c r="G331" s="81">
        <v>2158653</v>
      </c>
      <c r="H331" s="81">
        <v>2161423</v>
      </c>
      <c r="I331" s="81">
        <v>8245703</v>
      </c>
      <c r="J331" s="81">
        <v>1617879</v>
      </c>
      <c r="K331" s="81">
        <v>2343043</v>
      </c>
      <c r="L331" s="81">
        <v>725164</v>
      </c>
      <c r="M331" s="9">
        <f t="shared" si="6"/>
        <v>20.768682919760941</v>
      </c>
    </row>
    <row r="332" spans="2:13" ht="69" customHeight="1" x14ac:dyDescent="0.2">
      <c r="B332">
        <v>900986858</v>
      </c>
      <c r="C332" t="s">
        <v>257</v>
      </c>
      <c r="D332" t="s">
        <v>118</v>
      </c>
      <c r="E332" s="81">
        <v>3039378</v>
      </c>
      <c r="F332" s="81">
        <v>41729579</v>
      </c>
      <c r="G332" s="81">
        <v>143454</v>
      </c>
      <c r="H332" s="81">
        <v>1041050</v>
      </c>
      <c r="I332" s="81">
        <v>40688529</v>
      </c>
      <c r="J332" s="81">
        <v>3777570</v>
      </c>
      <c r="K332" s="81">
        <v>3945083</v>
      </c>
      <c r="L332" s="81">
        <v>167513</v>
      </c>
      <c r="M332" s="9">
        <f t="shared" si="6"/>
        <v>2.4947531821492857</v>
      </c>
    </row>
    <row r="333" spans="2:13" ht="69" customHeight="1" x14ac:dyDescent="0.2">
      <c r="B333">
        <v>901003398</v>
      </c>
      <c r="C333" t="s">
        <v>258</v>
      </c>
      <c r="D333" t="s">
        <v>118</v>
      </c>
      <c r="E333" s="81">
        <v>11397529</v>
      </c>
      <c r="F333" s="81">
        <v>11397529</v>
      </c>
      <c r="G333" s="81">
        <v>4542081</v>
      </c>
      <c r="H333" s="81">
        <v>4542081</v>
      </c>
      <c r="I333" s="81">
        <v>6855448</v>
      </c>
      <c r="J333" s="81">
        <v>-623949</v>
      </c>
      <c r="K333" s="81">
        <v>646853</v>
      </c>
      <c r="L333" s="81">
        <v>1270802</v>
      </c>
      <c r="M333" s="9">
        <f t="shared" si="6"/>
        <v>39.851453766864729</v>
      </c>
    </row>
    <row r="334" spans="2:13" ht="69" customHeight="1" x14ac:dyDescent="0.2">
      <c r="B334">
        <v>901015455</v>
      </c>
      <c r="C334" t="s">
        <v>259</v>
      </c>
      <c r="D334" t="s">
        <v>118</v>
      </c>
      <c r="E334" s="81">
        <v>12696361</v>
      </c>
      <c r="F334" s="81">
        <v>30686319</v>
      </c>
      <c r="G334" s="81">
        <v>5591344</v>
      </c>
      <c r="H334" s="81">
        <v>12358817</v>
      </c>
      <c r="I334" s="81">
        <v>18327502</v>
      </c>
      <c r="J334" s="81">
        <v>5018090</v>
      </c>
      <c r="K334" s="81">
        <v>5110783</v>
      </c>
      <c r="L334" s="81">
        <v>831625</v>
      </c>
      <c r="M334" s="9">
        <f t="shared" si="6"/>
        <v>40.274680713577929</v>
      </c>
    </row>
    <row r="335" spans="2:13" ht="69" customHeight="1" x14ac:dyDescent="0.2">
      <c r="B335">
        <v>901030286</v>
      </c>
      <c r="C335" t="s">
        <v>260</v>
      </c>
      <c r="D335" t="s">
        <v>118</v>
      </c>
      <c r="E335" s="81">
        <v>174587</v>
      </c>
      <c r="F335" s="81">
        <v>14694794</v>
      </c>
      <c r="G335" s="81">
        <v>28433</v>
      </c>
      <c r="H335" s="81">
        <v>12987016</v>
      </c>
      <c r="I335" s="81">
        <v>1707778</v>
      </c>
      <c r="J335" s="81">
        <v>68533</v>
      </c>
      <c r="K335" s="81">
        <v>94645</v>
      </c>
      <c r="L335" s="81">
        <v>26112</v>
      </c>
      <c r="M335" s="9">
        <f t="shared" si="6"/>
        <v>88.378346780499271</v>
      </c>
    </row>
    <row r="336" spans="2:13" ht="69" customHeight="1" x14ac:dyDescent="0.2">
      <c r="B336">
        <v>901034799</v>
      </c>
      <c r="C336" t="s">
        <v>261</v>
      </c>
      <c r="D336" t="s">
        <v>118</v>
      </c>
      <c r="E336" s="81">
        <v>8525249</v>
      </c>
      <c r="F336" s="81">
        <v>20695241</v>
      </c>
      <c r="G336" s="81">
        <v>69731</v>
      </c>
      <c r="H336" s="81">
        <v>9394998</v>
      </c>
      <c r="I336" s="81">
        <v>11300243</v>
      </c>
      <c r="J336" s="81">
        <v>76741</v>
      </c>
      <c r="K336" s="81">
        <v>28822</v>
      </c>
      <c r="L336" s="81">
        <v>17863</v>
      </c>
      <c r="M336" s="9">
        <f t="shared" si="6"/>
        <v>45.396900669095857</v>
      </c>
    </row>
    <row r="337" spans="2:13" ht="69" customHeight="1" x14ac:dyDescent="0.2">
      <c r="B337">
        <v>901037983</v>
      </c>
      <c r="C337" t="s">
        <v>262</v>
      </c>
      <c r="D337" t="s">
        <v>118</v>
      </c>
      <c r="E337" s="81">
        <v>3278949</v>
      </c>
      <c r="F337" s="81">
        <v>44768274</v>
      </c>
      <c r="G337" s="81">
        <v>13161187</v>
      </c>
      <c r="H337" s="81">
        <v>13161187</v>
      </c>
      <c r="I337" s="81">
        <v>31607087</v>
      </c>
      <c r="J337" s="81">
        <v>5311316</v>
      </c>
      <c r="K337" s="81">
        <v>5526636</v>
      </c>
      <c r="L337" s="81">
        <v>215320</v>
      </c>
      <c r="M337" s="9">
        <f t="shared" si="6"/>
        <v>29.398468656620537</v>
      </c>
    </row>
    <row r="338" spans="2:13" ht="69" customHeight="1" x14ac:dyDescent="0.2">
      <c r="B338">
        <v>901050360</v>
      </c>
      <c r="C338" t="s">
        <v>263</v>
      </c>
      <c r="D338" t="s">
        <v>118</v>
      </c>
      <c r="E338" s="81"/>
      <c r="F338" s="81"/>
      <c r="G338" s="81"/>
      <c r="H338" s="81"/>
      <c r="I338" s="81"/>
      <c r="J338" s="81"/>
      <c r="K338" s="81"/>
      <c r="L338" s="81"/>
      <c r="M338" s="9" t="e">
        <f t="shared" si="6"/>
        <v>#DIV/0!</v>
      </c>
    </row>
    <row r="339" spans="2:13" ht="69" customHeight="1" x14ac:dyDescent="0.2">
      <c r="B339">
        <v>901064391</v>
      </c>
      <c r="C339" t="s">
        <v>264</v>
      </c>
      <c r="D339" t="s">
        <v>118</v>
      </c>
      <c r="E339" s="81">
        <v>32707096</v>
      </c>
      <c r="F339" s="81">
        <v>32734523</v>
      </c>
      <c r="G339" s="81">
        <v>35790</v>
      </c>
      <c r="H339" s="81">
        <v>744597</v>
      </c>
      <c r="I339" s="81">
        <v>31989926</v>
      </c>
      <c r="J339" s="81">
        <v>12948571</v>
      </c>
      <c r="K339" s="81">
        <v>19256561</v>
      </c>
      <c r="L339" s="81">
        <v>6321430</v>
      </c>
      <c r="M339" s="9">
        <f t="shared" si="6"/>
        <v>2.2746535820912985</v>
      </c>
    </row>
    <row r="340" spans="2:13" ht="69" customHeight="1" x14ac:dyDescent="0.2">
      <c r="B340">
        <v>901092312</v>
      </c>
      <c r="C340" t="s">
        <v>265</v>
      </c>
      <c r="D340" t="s">
        <v>118</v>
      </c>
      <c r="E340" s="81">
        <v>1835294</v>
      </c>
      <c r="F340" s="81">
        <v>2136023</v>
      </c>
      <c r="G340" s="81">
        <v>1886953</v>
      </c>
      <c r="H340" s="81">
        <v>1895975</v>
      </c>
      <c r="I340" s="81">
        <v>240048</v>
      </c>
      <c r="J340" s="81">
        <v>77149</v>
      </c>
      <c r="K340" s="81">
        <v>121779</v>
      </c>
      <c r="L340" s="81">
        <v>44630</v>
      </c>
      <c r="M340" s="9">
        <f t="shared" si="6"/>
        <v>88.761918762110696</v>
      </c>
    </row>
    <row r="341" spans="2:13" ht="69" customHeight="1" x14ac:dyDescent="0.2">
      <c r="B341">
        <v>901092594</v>
      </c>
      <c r="C341" t="s">
        <v>266</v>
      </c>
      <c r="D341" t="s">
        <v>118</v>
      </c>
      <c r="E341" s="81"/>
      <c r="F341" s="81"/>
      <c r="G341" s="81"/>
      <c r="H341" s="81"/>
      <c r="I341" s="81"/>
      <c r="J341" s="81"/>
      <c r="K341" s="81"/>
      <c r="L341" s="81"/>
      <c r="M341" s="9" t="e">
        <f t="shared" si="6"/>
        <v>#DIV/0!</v>
      </c>
    </row>
    <row r="342" spans="2:13" ht="69" customHeight="1" x14ac:dyDescent="0.2">
      <c r="B342">
        <v>901105366</v>
      </c>
      <c r="C342" t="s">
        <v>267</v>
      </c>
      <c r="D342" t="s">
        <v>118</v>
      </c>
      <c r="E342" s="81">
        <v>7911238</v>
      </c>
      <c r="F342" s="81">
        <v>8978700</v>
      </c>
      <c r="G342" s="81"/>
      <c r="H342" s="81">
        <v>2738985</v>
      </c>
      <c r="I342" s="81">
        <v>6239715</v>
      </c>
      <c r="J342" s="81">
        <v>454497</v>
      </c>
      <c r="K342" s="81">
        <v>372458</v>
      </c>
      <c r="L342" s="81">
        <v>1565</v>
      </c>
      <c r="M342" s="9">
        <f t="shared" si="6"/>
        <v>30.505362691703695</v>
      </c>
    </row>
    <row r="343" spans="2:13" ht="69" customHeight="1" x14ac:dyDescent="0.2">
      <c r="B343">
        <v>901105500</v>
      </c>
      <c r="C343" t="s">
        <v>268</v>
      </c>
      <c r="D343" t="s">
        <v>118</v>
      </c>
      <c r="E343" s="81">
        <v>35519796</v>
      </c>
      <c r="F343" s="81">
        <v>41570361</v>
      </c>
      <c r="G343" s="81">
        <v>45770</v>
      </c>
      <c r="H343" s="81">
        <v>22184936</v>
      </c>
      <c r="I343" s="81">
        <v>19385425</v>
      </c>
      <c r="J343" s="81">
        <v>4626522</v>
      </c>
      <c r="K343" s="81">
        <v>4021490</v>
      </c>
      <c r="L343" s="81">
        <v>32865</v>
      </c>
      <c r="M343" s="9">
        <f t="shared" si="6"/>
        <v>53.367195921151612</v>
      </c>
    </row>
    <row r="344" spans="2:13" ht="69" customHeight="1" x14ac:dyDescent="0.2">
      <c r="B344">
        <v>901112069</v>
      </c>
      <c r="C344" t="s">
        <v>269</v>
      </c>
      <c r="D344" t="s">
        <v>118</v>
      </c>
      <c r="E344" s="81">
        <v>7365745</v>
      </c>
      <c r="F344" s="81">
        <v>7365745</v>
      </c>
      <c r="G344" s="81">
        <v>108540</v>
      </c>
      <c r="H344" s="81">
        <v>108540</v>
      </c>
      <c r="I344" s="81">
        <v>7257205</v>
      </c>
      <c r="J344" s="81">
        <v>-1320565</v>
      </c>
      <c r="K344" s="81">
        <v>52728</v>
      </c>
      <c r="L344" s="81">
        <v>1554329</v>
      </c>
      <c r="M344" s="9">
        <f t="shared" si="6"/>
        <v>1.4735780291063567</v>
      </c>
    </row>
    <row r="345" spans="2:13" ht="69" customHeight="1" x14ac:dyDescent="0.2">
      <c r="B345">
        <v>901112581</v>
      </c>
      <c r="C345" t="s">
        <v>270</v>
      </c>
      <c r="D345" t="s">
        <v>118</v>
      </c>
      <c r="E345" s="81">
        <v>20133404</v>
      </c>
      <c r="F345" s="81">
        <v>20133404</v>
      </c>
      <c r="G345" s="81">
        <v>41919</v>
      </c>
      <c r="H345" s="81">
        <v>41919</v>
      </c>
      <c r="I345" s="81">
        <v>20091485</v>
      </c>
      <c r="J345" s="81">
        <v>-806714</v>
      </c>
      <c r="K345" s="81">
        <v>214233</v>
      </c>
      <c r="L345" s="81">
        <v>1372075</v>
      </c>
      <c r="M345" s="9">
        <f t="shared" si="6"/>
        <v>0.2082062228523304</v>
      </c>
    </row>
    <row r="346" spans="2:13" ht="69" customHeight="1" x14ac:dyDescent="0.2">
      <c r="B346">
        <v>901128705</v>
      </c>
      <c r="C346" t="s">
        <v>271</v>
      </c>
      <c r="D346" t="s">
        <v>118</v>
      </c>
      <c r="E346" s="81">
        <v>937952</v>
      </c>
      <c r="F346" s="81">
        <v>27734196</v>
      </c>
      <c r="G346" s="81">
        <v>345735</v>
      </c>
      <c r="H346" s="81">
        <v>3598259</v>
      </c>
      <c r="I346" s="81">
        <v>24135937</v>
      </c>
      <c r="J346" s="81">
        <v>86589</v>
      </c>
      <c r="K346" s="81">
        <v>683506</v>
      </c>
      <c r="L346" s="81">
        <v>706266</v>
      </c>
      <c r="M346" s="9">
        <f t="shared" si="6"/>
        <v>12.974088017550608</v>
      </c>
    </row>
    <row r="347" spans="2:13" ht="69" customHeight="1" x14ac:dyDescent="0.2">
      <c r="B347">
        <v>901128769</v>
      </c>
      <c r="C347" t="s">
        <v>272</v>
      </c>
      <c r="D347" t="s">
        <v>118</v>
      </c>
      <c r="E347" s="81">
        <v>980639</v>
      </c>
      <c r="F347" s="81">
        <v>28221476</v>
      </c>
      <c r="G347" s="81">
        <v>336251</v>
      </c>
      <c r="H347" s="81">
        <v>3990667</v>
      </c>
      <c r="I347" s="81">
        <v>24230809</v>
      </c>
      <c r="J347" s="81">
        <v>26917</v>
      </c>
      <c r="K347" s="81">
        <v>609289</v>
      </c>
      <c r="L347" s="81">
        <v>695737</v>
      </c>
      <c r="M347" s="9">
        <f t="shared" si="6"/>
        <v>14.14053255045909</v>
      </c>
    </row>
    <row r="348" spans="2:13" ht="69" customHeight="1" x14ac:dyDescent="0.2">
      <c r="B348">
        <v>901134862</v>
      </c>
      <c r="C348" t="s">
        <v>273</v>
      </c>
      <c r="D348" t="s">
        <v>118</v>
      </c>
      <c r="E348" s="81">
        <v>83552370</v>
      </c>
      <c r="F348" s="81">
        <v>83552370</v>
      </c>
      <c r="G348" s="81">
        <v>238397</v>
      </c>
      <c r="H348" s="81">
        <v>238397</v>
      </c>
      <c r="I348" s="81">
        <v>83313973</v>
      </c>
      <c r="J348" s="81">
        <v>29566925</v>
      </c>
      <c r="K348" s="81">
        <v>29570705</v>
      </c>
      <c r="L348" s="81">
        <v>3780</v>
      </c>
      <c r="M348" s="9">
        <f t="shared" si="6"/>
        <v>0.28532643658103296</v>
      </c>
    </row>
    <row r="349" spans="2:13" ht="69" customHeight="1" x14ac:dyDescent="0.2">
      <c r="B349">
        <v>901136677</v>
      </c>
      <c r="C349" t="s">
        <v>274</v>
      </c>
      <c r="D349" t="s">
        <v>118</v>
      </c>
      <c r="E349" s="81"/>
      <c r="F349" s="81"/>
      <c r="G349" s="81"/>
      <c r="H349" s="81"/>
      <c r="I349" s="81"/>
      <c r="J349" s="81"/>
      <c r="K349" s="81"/>
      <c r="L349" s="81"/>
      <c r="M349" s="9" t="e">
        <f t="shared" si="6"/>
        <v>#DIV/0!</v>
      </c>
    </row>
    <row r="350" spans="2:13" ht="69" customHeight="1" x14ac:dyDescent="0.2">
      <c r="B350">
        <v>901138373</v>
      </c>
      <c r="C350" t="s">
        <v>275</v>
      </c>
      <c r="D350" t="s">
        <v>118</v>
      </c>
      <c r="E350" s="81"/>
      <c r="F350" s="81"/>
      <c r="G350" s="81"/>
      <c r="H350" s="81"/>
      <c r="I350" s="81"/>
      <c r="J350" s="81"/>
      <c r="K350" s="81"/>
      <c r="L350" s="81"/>
      <c r="M350" s="9" t="e">
        <f t="shared" si="6"/>
        <v>#DIV/0!</v>
      </c>
    </row>
    <row r="351" spans="2:13" ht="69" customHeight="1" x14ac:dyDescent="0.2">
      <c r="B351">
        <v>901138561</v>
      </c>
      <c r="C351" t="s">
        <v>276</v>
      </c>
      <c r="D351" t="s">
        <v>118</v>
      </c>
      <c r="E351" s="81"/>
      <c r="F351" s="81"/>
      <c r="G351" s="81"/>
      <c r="H351" s="81"/>
      <c r="I351" s="81"/>
      <c r="J351" s="81"/>
      <c r="K351" s="81"/>
      <c r="L351" s="81"/>
      <c r="M351" s="9" t="e">
        <f t="shared" si="6"/>
        <v>#DIV/0!</v>
      </c>
    </row>
    <row r="352" spans="2:13" ht="69" customHeight="1" x14ac:dyDescent="0.2">
      <c r="B352">
        <v>901138562</v>
      </c>
      <c r="C352" t="s">
        <v>277</v>
      </c>
      <c r="D352" t="s">
        <v>118</v>
      </c>
      <c r="E352" s="81"/>
      <c r="F352" s="81"/>
      <c r="G352" s="81"/>
      <c r="H352" s="81"/>
      <c r="I352" s="81"/>
      <c r="J352" s="81"/>
      <c r="K352" s="81"/>
      <c r="L352" s="81"/>
      <c r="M352" s="9" t="e">
        <f t="shared" ref="M352:M375" si="7">+H352/F352*100</f>
        <v>#DIV/0!</v>
      </c>
    </row>
    <row r="353" spans="2:13" ht="69" customHeight="1" x14ac:dyDescent="0.2">
      <c r="B353">
        <v>901138563</v>
      </c>
      <c r="C353" t="s">
        <v>278</v>
      </c>
      <c r="D353" t="s">
        <v>118</v>
      </c>
      <c r="E353" s="81"/>
      <c r="F353" s="81"/>
      <c r="G353" s="81"/>
      <c r="H353" s="81"/>
      <c r="I353" s="81"/>
      <c r="J353" s="81"/>
      <c r="K353" s="81"/>
      <c r="L353" s="81"/>
      <c r="M353" s="9" t="e">
        <f t="shared" si="7"/>
        <v>#DIV/0!</v>
      </c>
    </row>
    <row r="354" spans="2:13" ht="69" customHeight="1" x14ac:dyDescent="0.2">
      <c r="B354">
        <v>901154782</v>
      </c>
      <c r="C354" t="s">
        <v>279</v>
      </c>
      <c r="D354" t="s">
        <v>118</v>
      </c>
      <c r="E354" s="81"/>
      <c r="F354" s="81"/>
      <c r="G354" s="81"/>
      <c r="H354" s="81"/>
      <c r="I354" s="81"/>
      <c r="J354" s="81"/>
      <c r="K354" s="81"/>
      <c r="L354" s="81"/>
      <c r="M354" s="9" t="e">
        <f t="shared" si="7"/>
        <v>#DIV/0!</v>
      </c>
    </row>
    <row r="355" spans="2:13" ht="69" customHeight="1" x14ac:dyDescent="0.2">
      <c r="B355">
        <v>901185528</v>
      </c>
      <c r="C355" t="s">
        <v>280</v>
      </c>
      <c r="D355" t="s">
        <v>118</v>
      </c>
      <c r="E355" s="81">
        <v>100144780</v>
      </c>
      <c r="F355" s="81">
        <v>103869602</v>
      </c>
      <c r="G355" s="81">
        <v>657303</v>
      </c>
      <c r="H355" s="81">
        <v>6898952</v>
      </c>
      <c r="I355" s="81">
        <v>96970650</v>
      </c>
      <c r="J355" s="81">
        <v>14683917</v>
      </c>
      <c r="K355" s="81">
        <v>14269124</v>
      </c>
      <c r="L355" s="81">
        <v>2528440</v>
      </c>
      <c r="M355" s="9">
        <f t="shared" si="7"/>
        <v>6.6419355298964176</v>
      </c>
    </row>
    <row r="356" spans="2:13" ht="69" customHeight="1" x14ac:dyDescent="0.2">
      <c r="B356">
        <v>901218067</v>
      </c>
      <c r="C356" t="s">
        <v>281</v>
      </c>
      <c r="D356" t="s">
        <v>118</v>
      </c>
      <c r="E356" s="81"/>
      <c r="F356" s="81"/>
      <c r="G356" s="81"/>
      <c r="H356" s="81"/>
      <c r="I356" s="81"/>
      <c r="J356" s="81"/>
      <c r="K356" s="81"/>
      <c r="L356" s="81"/>
      <c r="M356" s="9" t="e">
        <f t="shared" si="7"/>
        <v>#DIV/0!</v>
      </c>
    </row>
    <row r="357" spans="2:13" ht="69" customHeight="1" x14ac:dyDescent="0.2">
      <c r="B357">
        <v>901227554</v>
      </c>
      <c r="C357" t="s">
        <v>282</v>
      </c>
      <c r="D357" t="s">
        <v>118</v>
      </c>
      <c r="E357" s="81"/>
      <c r="F357" s="81"/>
      <c r="G357" s="81"/>
      <c r="H357" s="81"/>
      <c r="I357" s="81"/>
      <c r="J357" s="81"/>
      <c r="K357" s="81"/>
      <c r="L357" s="81"/>
      <c r="M357" s="9" t="e">
        <f t="shared" si="7"/>
        <v>#DIV/0!</v>
      </c>
    </row>
    <row r="358" spans="2:13" ht="69" customHeight="1" x14ac:dyDescent="0.2">
      <c r="B358">
        <v>901237563</v>
      </c>
      <c r="C358" t="s">
        <v>283</v>
      </c>
      <c r="D358" t="s">
        <v>118</v>
      </c>
      <c r="E358" s="81"/>
      <c r="F358" s="81"/>
      <c r="G358" s="81"/>
      <c r="H358" s="81"/>
      <c r="I358" s="81"/>
      <c r="J358" s="81"/>
      <c r="K358" s="81"/>
      <c r="L358" s="81"/>
      <c r="M358" s="9" t="e">
        <f t="shared" si="7"/>
        <v>#DIV/0!</v>
      </c>
    </row>
    <row r="359" spans="2:13" ht="69" customHeight="1" x14ac:dyDescent="0.2">
      <c r="B359">
        <v>901239319</v>
      </c>
      <c r="C359" t="s">
        <v>284</v>
      </c>
      <c r="D359" t="s">
        <v>118</v>
      </c>
      <c r="E359" s="81"/>
      <c r="F359" s="81"/>
      <c r="G359" s="81"/>
      <c r="H359" s="81"/>
      <c r="I359" s="81"/>
      <c r="J359" s="81"/>
      <c r="K359" s="81"/>
      <c r="L359" s="81"/>
      <c r="M359" s="9" t="e">
        <f t="shared" si="7"/>
        <v>#DIV/0!</v>
      </c>
    </row>
    <row r="360" spans="2:13" ht="69" customHeight="1" x14ac:dyDescent="0.2">
      <c r="B360">
        <v>901244904</v>
      </c>
      <c r="C360" t="s">
        <v>285</v>
      </c>
      <c r="D360" t="s">
        <v>118</v>
      </c>
      <c r="E360" s="81">
        <v>4299701</v>
      </c>
      <c r="F360" s="81">
        <v>100866881</v>
      </c>
      <c r="G360" s="81">
        <v>47283</v>
      </c>
      <c r="H360" s="81">
        <v>47283</v>
      </c>
      <c r="I360" s="81">
        <v>100819598</v>
      </c>
      <c r="J360" s="81">
        <v>972011</v>
      </c>
      <c r="K360" s="81">
        <v>978262</v>
      </c>
      <c r="L360" s="81">
        <v>6251</v>
      </c>
      <c r="M360" s="9">
        <f t="shared" si="7"/>
        <v>4.6876635354671077E-2</v>
      </c>
    </row>
    <row r="361" spans="2:13" ht="69" customHeight="1" x14ac:dyDescent="0.2">
      <c r="B361">
        <v>901250255</v>
      </c>
      <c r="C361" t="s">
        <v>286</v>
      </c>
      <c r="D361" t="s">
        <v>118</v>
      </c>
      <c r="E361" s="81">
        <v>4417754</v>
      </c>
      <c r="F361" s="81">
        <v>5643449</v>
      </c>
      <c r="G361" s="81">
        <v>103806</v>
      </c>
      <c r="H361" s="81">
        <v>103806</v>
      </c>
      <c r="I361" s="81">
        <v>5539643</v>
      </c>
      <c r="J361" s="81">
        <v>151813</v>
      </c>
      <c r="K361" s="81">
        <v>156806</v>
      </c>
      <c r="L361" s="81">
        <v>5006</v>
      </c>
      <c r="M361" s="9">
        <f t="shared" si="7"/>
        <v>1.8394070718101643</v>
      </c>
    </row>
    <row r="362" spans="2:13" ht="69" customHeight="1" x14ac:dyDescent="0.2">
      <c r="B362">
        <v>901301127</v>
      </c>
      <c r="C362" t="s">
        <v>287</v>
      </c>
      <c r="D362" t="s">
        <v>118</v>
      </c>
      <c r="E362" s="81"/>
      <c r="F362" s="81"/>
      <c r="G362" s="81"/>
      <c r="H362" s="81"/>
      <c r="I362" s="81"/>
      <c r="J362" s="81"/>
      <c r="K362" s="81"/>
      <c r="L362" s="81"/>
      <c r="M362" s="9" t="e">
        <f t="shared" si="7"/>
        <v>#DIV/0!</v>
      </c>
    </row>
    <row r="363" spans="2:13" ht="69" customHeight="1" x14ac:dyDescent="0.2">
      <c r="B363">
        <v>901311322</v>
      </c>
      <c r="C363" t="s">
        <v>288</v>
      </c>
      <c r="D363" t="s">
        <v>118</v>
      </c>
      <c r="E363" s="81"/>
      <c r="F363" s="81"/>
      <c r="G363" s="81"/>
      <c r="H363" s="81"/>
      <c r="I363" s="81"/>
      <c r="J363" s="81"/>
      <c r="K363" s="81"/>
      <c r="L363" s="81"/>
      <c r="M363" s="9" t="e">
        <f t="shared" si="7"/>
        <v>#DIV/0!</v>
      </c>
    </row>
    <row r="364" spans="2:13" ht="69" customHeight="1" x14ac:dyDescent="0.2">
      <c r="B364">
        <v>901336157</v>
      </c>
      <c r="C364" t="s">
        <v>289</v>
      </c>
      <c r="D364" t="s">
        <v>118</v>
      </c>
      <c r="E364" s="81">
        <v>17949988</v>
      </c>
      <c r="F364" s="81">
        <v>21967993</v>
      </c>
      <c r="G364" s="81">
        <v>644582</v>
      </c>
      <c r="H364" s="81">
        <v>644582</v>
      </c>
      <c r="I364" s="81">
        <v>21323411</v>
      </c>
      <c r="J364" s="81">
        <v>1705127</v>
      </c>
      <c r="K364" s="81">
        <v>1009893</v>
      </c>
      <c r="L364" s="81">
        <v>420</v>
      </c>
      <c r="M364" s="9">
        <f t="shared" si="7"/>
        <v>2.9341870238214298</v>
      </c>
    </row>
    <row r="365" spans="2:13" ht="69" customHeight="1" x14ac:dyDescent="0.2">
      <c r="B365">
        <v>901336904</v>
      </c>
      <c r="C365" t="s">
        <v>290</v>
      </c>
      <c r="D365" t="s">
        <v>118</v>
      </c>
      <c r="E365" s="81"/>
      <c r="F365" s="81"/>
      <c r="G365" s="81"/>
      <c r="H365" s="81"/>
      <c r="I365" s="81"/>
      <c r="J365" s="81"/>
      <c r="K365" s="81"/>
      <c r="L365" s="81"/>
      <c r="M365" s="9" t="e">
        <f t="shared" si="7"/>
        <v>#DIV/0!</v>
      </c>
    </row>
    <row r="366" spans="2:13" ht="69" customHeight="1" x14ac:dyDescent="0.2">
      <c r="B366">
        <v>901341945</v>
      </c>
      <c r="C366" t="s">
        <v>291</v>
      </c>
      <c r="D366" t="s">
        <v>118</v>
      </c>
      <c r="E366" s="81"/>
      <c r="F366" s="81"/>
      <c r="G366" s="81"/>
      <c r="H366" s="81"/>
      <c r="I366" s="81"/>
      <c r="J366" s="81"/>
      <c r="K366" s="81"/>
      <c r="L366" s="81"/>
      <c r="M366" s="9" t="e">
        <f t="shared" si="7"/>
        <v>#DIV/0!</v>
      </c>
    </row>
    <row r="367" spans="2:13" ht="69" customHeight="1" x14ac:dyDescent="0.2">
      <c r="B367">
        <v>901343465</v>
      </c>
      <c r="C367" t="s">
        <v>292</v>
      </c>
      <c r="D367" t="s">
        <v>118</v>
      </c>
      <c r="E367" s="81"/>
      <c r="F367" s="81"/>
      <c r="G367" s="81"/>
      <c r="H367" s="81"/>
      <c r="I367" s="81"/>
      <c r="J367" s="81"/>
      <c r="K367" s="81"/>
      <c r="L367" s="81"/>
      <c r="M367" s="9" t="e">
        <f t="shared" si="7"/>
        <v>#DIV/0!</v>
      </c>
    </row>
    <row r="368" spans="2:13" ht="69" customHeight="1" x14ac:dyDescent="0.2">
      <c r="B368">
        <v>901350633</v>
      </c>
      <c r="C368" t="s">
        <v>293</v>
      </c>
      <c r="D368" t="s">
        <v>118</v>
      </c>
      <c r="E368" s="81"/>
      <c r="F368" s="81"/>
      <c r="G368" s="81"/>
      <c r="H368" s="81"/>
      <c r="I368" s="81"/>
      <c r="J368" s="81"/>
      <c r="K368" s="81"/>
      <c r="L368" s="81"/>
      <c r="M368" s="9" t="e">
        <f t="shared" si="7"/>
        <v>#DIV/0!</v>
      </c>
    </row>
    <row r="369" spans="2:13" ht="69" customHeight="1" x14ac:dyDescent="0.2">
      <c r="B369">
        <v>901375199</v>
      </c>
      <c r="C369" t="s">
        <v>294</v>
      </c>
      <c r="D369" t="s">
        <v>118</v>
      </c>
      <c r="E369" s="81">
        <v>16707100</v>
      </c>
      <c r="F369" s="81">
        <v>40387914</v>
      </c>
      <c r="G369" s="81">
        <v>4089669</v>
      </c>
      <c r="H369" s="81">
        <v>6177500</v>
      </c>
      <c r="I369" s="81">
        <v>34210414</v>
      </c>
      <c r="J369" s="81">
        <v>4191060</v>
      </c>
      <c r="K369" s="81">
        <v>4698949</v>
      </c>
      <c r="L369" s="81">
        <v>869964</v>
      </c>
      <c r="M369" s="9">
        <f t="shared" si="7"/>
        <v>15.295417336978581</v>
      </c>
    </row>
    <row r="370" spans="2:13" ht="69" customHeight="1" x14ac:dyDescent="0.2">
      <c r="B370">
        <v>901409612</v>
      </c>
      <c r="C370" t="s">
        <v>295</v>
      </c>
      <c r="D370" t="s">
        <v>118</v>
      </c>
      <c r="E370" s="81">
        <v>25498172</v>
      </c>
      <c r="F370" s="81">
        <v>222707260</v>
      </c>
      <c r="G370" s="81"/>
      <c r="H370" s="81">
        <v>60411492</v>
      </c>
      <c r="I370" s="81">
        <v>162295768</v>
      </c>
      <c r="J370" s="81">
        <v>216578</v>
      </c>
      <c r="K370" s="81">
        <v>2496066</v>
      </c>
      <c r="L370" s="81">
        <v>2279488</v>
      </c>
      <c r="M370" s="9">
        <f t="shared" si="7"/>
        <v>27.125964371345596</v>
      </c>
    </row>
    <row r="371" spans="2:13" ht="69" customHeight="1" x14ac:dyDescent="0.2">
      <c r="B371">
        <v>901438616</v>
      </c>
      <c r="C371" t="s">
        <v>296</v>
      </c>
      <c r="D371" t="s">
        <v>118</v>
      </c>
      <c r="E371" s="81"/>
      <c r="F371" s="81"/>
      <c r="G371" s="81"/>
      <c r="H371" s="81"/>
      <c r="I371" s="81"/>
      <c r="J371" s="81"/>
      <c r="K371" s="81"/>
      <c r="L371" s="81"/>
      <c r="M371" s="9" t="e">
        <f t="shared" si="7"/>
        <v>#DIV/0!</v>
      </c>
    </row>
    <row r="372" spans="2:13" ht="69" customHeight="1" x14ac:dyDescent="0.2">
      <c r="B372">
        <v>901457923</v>
      </c>
      <c r="C372" t="s">
        <v>297</v>
      </c>
      <c r="D372" t="s">
        <v>118</v>
      </c>
      <c r="E372" s="81">
        <v>112233468</v>
      </c>
      <c r="F372" s="81">
        <v>112233468</v>
      </c>
      <c r="G372" s="81">
        <v>192024</v>
      </c>
      <c r="H372" s="81">
        <v>2041939</v>
      </c>
      <c r="I372" s="81">
        <v>110191529</v>
      </c>
      <c r="J372" s="81">
        <v>3868463</v>
      </c>
      <c r="K372" s="81">
        <v>2468222</v>
      </c>
      <c r="L372" s="81">
        <v>38518</v>
      </c>
      <c r="M372" s="9">
        <f t="shared" si="7"/>
        <v>1.819367285344867</v>
      </c>
    </row>
    <row r="373" spans="2:13" ht="69" customHeight="1" x14ac:dyDescent="0.2">
      <c r="B373">
        <v>901468892</v>
      </c>
      <c r="C373" t="s">
        <v>298</v>
      </c>
      <c r="D373" t="s">
        <v>118</v>
      </c>
      <c r="E373" s="81"/>
      <c r="F373" s="81"/>
      <c r="G373" s="81"/>
      <c r="H373" s="81"/>
      <c r="I373" s="81"/>
      <c r="J373" s="81"/>
      <c r="K373" s="81"/>
      <c r="L373" s="81"/>
      <c r="M373" s="9" t="e">
        <f t="shared" si="7"/>
        <v>#DIV/0!</v>
      </c>
    </row>
    <row r="374" spans="2:13" ht="69" customHeight="1" x14ac:dyDescent="0.2">
      <c r="B374">
        <v>901650020</v>
      </c>
      <c r="C374" t="s">
        <v>299</v>
      </c>
      <c r="D374" t="s">
        <v>118</v>
      </c>
      <c r="E374" s="81"/>
      <c r="F374" s="81"/>
      <c r="G374" s="81"/>
      <c r="H374" s="81"/>
      <c r="I374" s="81"/>
      <c r="J374" s="81"/>
      <c r="K374" s="81"/>
      <c r="L374" s="81"/>
      <c r="M374" s="9" t="e">
        <f t="shared" si="7"/>
        <v>#DIV/0!</v>
      </c>
    </row>
    <row r="375" spans="2:13" ht="69" customHeight="1" x14ac:dyDescent="0.2">
      <c r="B375">
        <v>901663691</v>
      </c>
      <c r="C375" t="s">
        <v>300</v>
      </c>
      <c r="D375" t="s">
        <v>118</v>
      </c>
      <c r="E375" s="81"/>
      <c r="F375" s="81"/>
      <c r="G375" s="81"/>
      <c r="H375" s="81"/>
      <c r="I375" s="81"/>
      <c r="J375" s="81"/>
      <c r="K375" s="81"/>
      <c r="L375" s="81"/>
      <c r="M375" s="9" t="e">
        <f t="shared" si="7"/>
        <v>#DIV/0!</v>
      </c>
    </row>
    <row r="376" spans="2:13" x14ac:dyDescent="0.2">
      <c r="B376" s="10"/>
      <c r="C376" s="12"/>
      <c r="D376" s="10"/>
      <c r="E376" s="49"/>
      <c r="F376" s="49"/>
      <c r="G376" s="49"/>
      <c r="H376" s="49"/>
      <c r="I376" s="49"/>
      <c r="J376" s="49"/>
      <c r="K376" s="49"/>
      <c r="L376" s="49"/>
      <c r="M376" s="9" t="e">
        <f t="shared" ref="M376" si="8">+H376/F376*100</f>
        <v>#DIV/0!</v>
      </c>
    </row>
    <row r="377" spans="2:13" ht="14.5" customHeight="1" x14ac:dyDescent="0.2">
      <c r="B377" s="85" t="s">
        <v>10</v>
      </c>
      <c r="C377" s="85"/>
      <c r="D377" s="85"/>
      <c r="E377" s="50">
        <f t="shared" ref="E377:L377" si="9">SUM(E193:E376)</f>
        <v>1152722906</v>
      </c>
      <c r="F377" s="50">
        <f t="shared" si="9"/>
        <v>2574673184</v>
      </c>
      <c r="G377" s="50">
        <f t="shared" si="9"/>
        <v>212622001</v>
      </c>
      <c r="H377" s="50">
        <f t="shared" si="9"/>
        <v>529256566</v>
      </c>
      <c r="I377" s="50">
        <f t="shared" si="9"/>
        <v>2045416618</v>
      </c>
      <c r="J377" s="50">
        <f t="shared" si="9"/>
        <v>163101994</v>
      </c>
      <c r="K377" s="50">
        <f t="shared" si="9"/>
        <v>213910426</v>
      </c>
      <c r="L377" s="50">
        <f t="shared" si="9"/>
        <v>77440356</v>
      </c>
      <c r="M377" s="9">
        <f t="shared" ref="M377:M386" si="10">+H377/F377*100</f>
        <v>20.556262025370906</v>
      </c>
    </row>
    <row r="378" spans="2:13" ht="14.5" customHeight="1" x14ac:dyDescent="0.2">
      <c r="B378" s="85" t="s">
        <v>11</v>
      </c>
      <c r="C378" s="85"/>
      <c r="D378" s="85"/>
      <c r="E378" s="51">
        <f t="shared" ref="E378:L378" si="11">+E377+E189</f>
        <v>2176842199</v>
      </c>
      <c r="F378" s="51">
        <f t="shared" si="11"/>
        <v>4812924688</v>
      </c>
      <c r="G378" s="51">
        <f t="shared" si="11"/>
        <v>478337041</v>
      </c>
      <c r="H378" s="51">
        <f t="shared" si="11"/>
        <v>1036272381</v>
      </c>
      <c r="I378" s="51">
        <f t="shared" si="11"/>
        <v>3776652307</v>
      </c>
      <c r="J378" s="51">
        <f t="shared" si="11"/>
        <v>343193165</v>
      </c>
      <c r="K378" s="51">
        <f t="shared" si="11"/>
        <v>415767091</v>
      </c>
      <c r="L378" s="51">
        <f t="shared" si="11"/>
        <v>129599680</v>
      </c>
      <c r="M378" s="9">
        <f t="shared" si="10"/>
        <v>21.531032546254544</v>
      </c>
    </row>
    <row r="379" spans="2:13" x14ac:dyDescent="0.2">
      <c r="M379" s="9" t="e">
        <f t="shared" si="10"/>
        <v>#DIV/0!</v>
      </c>
    </row>
    <row r="380" spans="2:13" ht="15" x14ac:dyDescent="0.2">
      <c r="C380" s="11" t="s">
        <v>12</v>
      </c>
      <c r="D380" s="11" t="s">
        <v>13</v>
      </c>
      <c r="E380" s="11" t="s">
        <v>14</v>
      </c>
      <c r="F380" s="11" t="s">
        <v>15</v>
      </c>
      <c r="G380" s="11" t="s">
        <v>16</v>
      </c>
      <c r="M380" s="9" t="e">
        <f t="shared" si="10"/>
        <v>#VALUE!</v>
      </c>
    </row>
    <row r="381" spans="2:13" ht="45" x14ac:dyDescent="0.2">
      <c r="C381" s="16" t="s">
        <v>17</v>
      </c>
      <c r="D381" s="17" t="s">
        <v>18</v>
      </c>
      <c r="E381" s="17" t="s">
        <v>30</v>
      </c>
      <c r="F381" s="15" t="s">
        <v>19</v>
      </c>
      <c r="G381" s="18">
        <f>+E378/G378</f>
        <v>4.5508543399631893</v>
      </c>
      <c r="M381" s="9" t="e">
        <f t="shared" si="10"/>
        <v>#VALUE!</v>
      </c>
    </row>
    <row r="382" spans="2:13" ht="30" x14ac:dyDescent="0.2">
      <c r="C382" s="16" t="s">
        <v>20</v>
      </c>
      <c r="D382" s="17" t="s">
        <v>21</v>
      </c>
      <c r="E382" s="17" t="s">
        <v>22</v>
      </c>
      <c r="F382" s="15" t="s">
        <v>23</v>
      </c>
      <c r="G382" s="18">
        <f>H378/F378*100</f>
        <v>21.531032546254544</v>
      </c>
      <c r="M382" s="9" t="e">
        <f t="shared" si="10"/>
        <v>#VALUE!</v>
      </c>
    </row>
    <row r="383" spans="2:13" ht="45" x14ac:dyDescent="0.2">
      <c r="C383" s="16" t="s">
        <v>24</v>
      </c>
      <c r="D383" s="17" t="s">
        <v>25</v>
      </c>
      <c r="E383" s="17" t="s">
        <v>31</v>
      </c>
      <c r="F383" s="15" t="s">
        <v>19</v>
      </c>
      <c r="G383" s="18">
        <f>+K378/L378</f>
        <v>3.2080873270674743</v>
      </c>
      <c r="M383" s="9" t="e">
        <f t="shared" si="10"/>
        <v>#VALUE!</v>
      </c>
    </row>
    <row r="384" spans="2:13" ht="45" x14ac:dyDescent="0.2">
      <c r="C384" s="16" t="s">
        <v>17</v>
      </c>
      <c r="D384" s="17" t="s">
        <v>32</v>
      </c>
      <c r="E384" s="17" t="s">
        <v>33</v>
      </c>
      <c r="F384" s="15" t="s">
        <v>34</v>
      </c>
      <c r="G384" s="19">
        <f>+E378-G378</f>
        <v>1698505158</v>
      </c>
      <c r="M384" s="9" t="e">
        <f t="shared" si="10"/>
        <v>#VALUE!</v>
      </c>
    </row>
    <row r="385" spans="3:13" ht="32.25" customHeight="1" x14ac:dyDescent="0.2">
      <c r="C385" s="14"/>
      <c r="D385" s="14"/>
      <c r="E385" s="14"/>
      <c r="F385" s="14"/>
      <c r="G385" s="14"/>
      <c r="M385" s="9" t="e">
        <f t="shared" si="10"/>
        <v>#DIV/0!</v>
      </c>
    </row>
    <row r="386" spans="3:13" ht="15" x14ac:dyDescent="0.2">
      <c r="C386" s="11" t="s">
        <v>12</v>
      </c>
      <c r="D386" s="11" t="s">
        <v>13</v>
      </c>
      <c r="E386" s="11" t="s">
        <v>14</v>
      </c>
      <c r="F386" s="11" t="s">
        <v>15</v>
      </c>
      <c r="G386" s="11" t="s">
        <v>16</v>
      </c>
      <c r="M386" s="9" t="e">
        <f t="shared" si="10"/>
        <v>#VALUE!</v>
      </c>
    </row>
    <row r="387" spans="3:13" ht="45" x14ac:dyDescent="0.2">
      <c r="C387" s="20" t="s">
        <v>26</v>
      </c>
      <c r="D387" s="21" t="s">
        <v>27</v>
      </c>
      <c r="E387" s="15" t="s">
        <v>28</v>
      </c>
      <c r="F387" s="15" t="s">
        <v>23</v>
      </c>
      <c r="G387" s="18">
        <f>J378/F378*100</f>
        <v>7.1306572873595737</v>
      </c>
      <c r="M387" s="9" t="e">
        <f t="shared" ref="M387:M388" si="12">+H387/F387*100</f>
        <v>#VALUE!</v>
      </c>
    </row>
    <row r="388" spans="3:13" ht="45" x14ac:dyDescent="0.2">
      <c r="C388" s="20" t="s">
        <v>26</v>
      </c>
      <c r="D388" s="21" t="s">
        <v>113</v>
      </c>
      <c r="E388" s="15" t="s">
        <v>29</v>
      </c>
      <c r="F388" s="15" t="s">
        <v>23</v>
      </c>
      <c r="G388" s="18">
        <f>J378/I378*100</f>
        <v>9.0872322126104574</v>
      </c>
      <c r="M388" s="9" t="e">
        <f t="shared" si="12"/>
        <v>#VALUE!</v>
      </c>
    </row>
  </sheetData>
  <autoFilter ref="A4:N388" xr:uid="{00000000-0001-0000-0100-000000000000}"/>
  <mergeCells count="7">
    <mergeCell ref="B377:D377"/>
    <mergeCell ref="B378:D378"/>
    <mergeCell ref="B2:L2"/>
    <mergeCell ref="B3:L3"/>
    <mergeCell ref="B189:D189"/>
    <mergeCell ref="B190:L190"/>
    <mergeCell ref="B191:L191"/>
  </mergeCells>
  <conditionalFormatting sqref="E188:L188 E376:L376">
    <cfRule type="cellIs" dxfId="1" priority="4" operator="lessThan">
      <formula>0</formula>
    </cfRule>
  </conditionalFormatting>
  <conditionalFormatting sqref="N188">
    <cfRule type="cellIs" dxfId="0" priority="2" operator="lessThan">
      <formula>0</formula>
    </cfRule>
  </conditionalFormatting>
  <pageMargins left="0.7" right="0.7" top="0.75" bottom="0.75" header="0.3" footer="0.3"/>
  <pageSetup paperSize="9" orientation="portrait"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3"/>
  <sheetViews>
    <sheetView zoomScale="74" zoomScaleNormal="56" workbookViewId="0">
      <pane xSplit="4" ySplit="4" topLeftCell="E31" activePane="bottomRight" state="frozen"/>
      <selection pane="topRight" activeCell="D1" sqref="D1"/>
      <selection pane="bottomLeft" activeCell="A5" sqref="A5"/>
      <selection pane="bottomRight" activeCell="E29" sqref="E29:L29"/>
    </sheetView>
  </sheetViews>
  <sheetFormatPr baseColWidth="10" defaultColWidth="11.5" defaultRowHeight="14" x14ac:dyDescent="0.2"/>
  <cols>
    <col min="1" max="1" width="5.5" style="9" customWidth="1"/>
    <col min="2" max="2" width="13.1640625" style="9" customWidth="1"/>
    <col min="3" max="3" width="39.1640625" style="9" customWidth="1"/>
    <col min="4" max="4" width="36.83203125" style="9" customWidth="1"/>
    <col min="5" max="5" width="27" style="9" customWidth="1"/>
    <col min="6" max="6" width="17.83203125" style="9" customWidth="1"/>
    <col min="7" max="7" width="20.5" style="9" bestFit="1" customWidth="1"/>
    <col min="8" max="11" width="17.83203125" style="9" customWidth="1"/>
    <col min="12" max="12" width="22.83203125" style="9" customWidth="1"/>
    <col min="13" max="13" width="11.5" style="9" customWidth="1"/>
    <col min="14" max="16384" width="11.5" style="9"/>
  </cols>
  <sheetData>
    <row r="1" spans="1:13" x14ac:dyDescent="0.2">
      <c r="A1" s="9">
        <f>COUNT(E19:E28)</f>
        <v>4</v>
      </c>
      <c r="K1" s="57"/>
      <c r="L1" s="57">
        <f>G39</f>
        <v>26.691490645674715</v>
      </c>
      <c r="M1" s="9">
        <f>+'N8130'!A1+'A0161'!A1</f>
        <v>4</v>
      </c>
    </row>
    <row r="2" spans="1:13" ht="14.5" customHeight="1" x14ac:dyDescent="0.2">
      <c r="A2" s="9">
        <f>+A5</f>
        <v>10</v>
      </c>
      <c r="B2" s="85" t="s">
        <v>5</v>
      </c>
      <c r="C2" s="85"/>
      <c r="D2" s="85"/>
      <c r="E2" s="85"/>
      <c r="F2" s="85"/>
      <c r="G2" s="85"/>
      <c r="H2" s="85"/>
      <c r="I2" s="85"/>
      <c r="J2" s="85"/>
      <c r="K2" s="85"/>
      <c r="L2" s="85"/>
    </row>
    <row r="3" spans="1:13" ht="14.5" customHeight="1" x14ac:dyDescent="0.2">
      <c r="B3" s="86" t="s">
        <v>116</v>
      </c>
      <c r="C3" s="86"/>
      <c r="D3" s="86"/>
      <c r="E3" s="86"/>
      <c r="F3" s="86"/>
      <c r="G3" s="86"/>
      <c r="H3" s="86"/>
      <c r="I3" s="86"/>
      <c r="J3" s="86"/>
      <c r="K3" s="86"/>
      <c r="L3" s="86"/>
    </row>
    <row r="4" spans="1:13" ht="72.75" customHeight="1" x14ac:dyDescent="0.2">
      <c r="B4" s="85" t="s">
        <v>5</v>
      </c>
      <c r="C4" s="85"/>
      <c r="D4" s="85"/>
      <c r="E4" s="85"/>
      <c r="F4" s="85"/>
      <c r="G4" s="85"/>
      <c r="H4" s="85"/>
      <c r="I4" s="85"/>
      <c r="J4" s="85"/>
      <c r="K4" s="85"/>
      <c r="L4" s="85"/>
    </row>
    <row r="5" spans="1:13" ht="15" x14ac:dyDescent="0.2">
      <c r="A5" s="52">
        <f>COUNTA(C19:C28)</f>
        <v>10</v>
      </c>
      <c r="B5" s="86" t="s">
        <v>116</v>
      </c>
      <c r="C5" s="86"/>
      <c r="D5" s="86"/>
      <c r="E5" s="86"/>
      <c r="F5" s="86"/>
      <c r="G5" s="86"/>
      <c r="H5" s="86"/>
      <c r="I5" s="86"/>
      <c r="J5" s="86"/>
      <c r="K5" s="86"/>
      <c r="L5" s="86"/>
    </row>
    <row r="6" spans="1:13" ht="30" x14ac:dyDescent="0.2">
      <c r="A6" s="52"/>
      <c r="B6" s="58" t="s">
        <v>114</v>
      </c>
      <c r="C6" s="58" t="s">
        <v>82</v>
      </c>
      <c r="D6" s="58" t="s">
        <v>9</v>
      </c>
      <c r="E6" s="58"/>
      <c r="F6" s="58"/>
      <c r="G6" s="58"/>
      <c r="H6" s="59"/>
      <c r="I6" s="58"/>
      <c r="J6" s="58"/>
      <c r="K6" s="58"/>
      <c r="L6" s="58"/>
    </row>
    <row r="7" spans="1:13" ht="15" x14ac:dyDescent="0.2">
      <c r="A7" s="52"/>
      <c r="B7">
        <v>800161561</v>
      </c>
      <c r="C7" t="s">
        <v>301</v>
      </c>
      <c r="D7" t="s">
        <v>302</v>
      </c>
      <c r="E7" s="81"/>
      <c r="F7" s="81"/>
      <c r="G7" s="81"/>
      <c r="H7" s="81"/>
      <c r="I7" s="81"/>
      <c r="J7" s="81"/>
      <c r="K7" s="81"/>
      <c r="L7" s="81"/>
    </row>
    <row r="8" spans="1:13" ht="15" x14ac:dyDescent="0.2">
      <c r="A8" s="52"/>
      <c r="B8">
        <v>804011907</v>
      </c>
      <c r="C8" t="s">
        <v>303</v>
      </c>
      <c r="D8" t="s">
        <v>302</v>
      </c>
      <c r="E8" s="81"/>
      <c r="F8" s="81"/>
      <c r="G8" s="81"/>
      <c r="H8" s="81"/>
      <c r="I8" s="81"/>
      <c r="J8" s="81"/>
      <c r="K8" s="81"/>
      <c r="L8" s="81"/>
    </row>
    <row r="9" spans="1:13" ht="15" x14ac:dyDescent="0.2">
      <c r="A9" s="52"/>
      <c r="B9">
        <v>805011877</v>
      </c>
      <c r="C9" t="s">
        <v>304</v>
      </c>
      <c r="D9" t="s">
        <v>302</v>
      </c>
      <c r="E9" s="81">
        <v>8845601</v>
      </c>
      <c r="F9" s="81">
        <v>9568429</v>
      </c>
      <c r="G9" s="81">
        <v>5064166</v>
      </c>
      <c r="H9" s="81">
        <v>5064166</v>
      </c>
      <c r="I9" s="81">
        <v>4504263</v>
      </c>
      <c r="J9" s="81">
        <v>1031339</v>
      </c>
      <c r="K9" s="81">
        <v>-110206</v>
      </c>
      <c r="L9" s="81">
        <v>10834</v>
      </c>
    </row>
    <row r="10" spans="1:13" ht="15" x14ac:dyDescent="0.2">
      <c r="A10" s="52"/>
      <c r="B10">
        <v>805027577</v>
      </c>
      <c r="C10" t="s">
        <v>305</v>
      </c>
      <c r="D10" t="s">
        <v>302</v>
      </c>
      <c r="E10" s="81"/>
      <c r="F10" s="81"/>
      <c r="G10" s="81"/>
      <c r="H10" s="81"/>
      <c r="I10" s="81"/>
      <c r="J10" s="81"/>
      <c r="K10" s="81"/>
      <c r="L10" s="81"/>
    </row>
    <row r="11" spans="1:13" ht="15" x14ac:dyDescent="0.2">
      <c r="A11" s="52"/>
      <c r="B11">
        <v>830138958</v>
      </c>
      <c r="C11" t="s">
        <v>306</v>
      </c>
      <c r="D11" t="s">
        <v>302</v>
      </c>
      <c r="E11" s="81">
        <v>6054963</v>
      </c>
      <c r="F11" s="81">
        <v>6322007</v>
      </c>
      <c r="G11" s="81">
        <v>1499517</v>
      </c>
      <c r="H11" s="81">
        <v>1499517</v>
      </c>
      <c r="I11" s="81">
        <v>4822490</v>
      </c>
      <c r="J11" s="81">
        <v>1595159</v>
      </c>
      <c r="K11" s="81">
        <v>1516294</v>
      </c>
      <c r="L11" s="81">
        <v>117934</v>
      </c>
    </row>
    <row r="12" spans="1:13" ht="15" x14ac:dyDescent="0.2">
      <c r="A12" s="52"/>
      <c r="B12">
        <v>900512560</v>
      </c>
      <c r="C12" t="s">
        <v>307</v>
      </c>
      <c r="D12" t="s">
        <v>302</v>
      </c>
      <c r="E12" s="81"/>
      <c r="F12" s="81"/>
      <c r="G12" s="81"/>
      <c r="H12" s="81"/>
      <c r="I12" s="81"/>
      <c r="J12" s="81"/>
      <c r="K12" s="81"/>
      <c r="L12" s="81"/>
    </row>
    <row r="13" spans="1:13" ht="15" x14ac:dyDescent="0.2">
      <c r="A13" s="52"/>
      <c r="B13">
        <v>900678547</v>
      </c>
      <c r="C13" t="s">
        <v>308</v>
      </c>
      <c r="D13" t="s">
        <v>302</v>
      </c>
      <c r="E13" s="81">
        <v>21408195</v>
      </c>
      <c r="F13" s="81">
        <v>26750385</v>
      </c>
      <c r="G13" s="81">
        <v>2318182</v>
      </c>
      <c r="H13" s="81">
        <v>2318182</v>
      </c>
      <c r="I13" s="81">
        <v>24432203</v>
      </c>
      <c r="J13" s="81">
        <v>4721487</v>
      </c>
      <c r="K13" s="81">
        <v>4315734</v>
      </c>
      <c r="L13" s="81">
        <v>86787</v>
      </c>
    </row>
    <row r="14" spans="1:13" ht="15" x14ac:dyDescent="0.2">
      <c r="A14" s="52"/>
      <c r="B14">
        <v>900835035</v>
      </c>
      <c r="C14" t="s">
        <v>309</v>
      </c>
      <c r="D14" t="s">
        <v>302</v>
      </c>
      <c r="E14" s="81"/>
      <c r="F14" s="81"/>
      <c r="G14" s="81"/>
      <c r="H14" s="81"/>
      <c r="I14" s="81"/>
      <c r="J14" s="81"/>
      <c r="K14" s="81"/>
      <c r="L14" s="81"/>
    </row>
    <row r="15" spans="1:13" ht="15" x14ac:dyDescent="0.2">
      <c r="A15" s="52"/>
      <c r="B15">
        <v>901324826</v>
      </c>
      <c r="C15" t="s">
        <v>310</v>
      </c>
      <c r="D15" t="s">
        <v>302</v>
      </c>
      <c r="E15" s="81">
        <v>23658399</v>
      </c>
      <c r="F15" s="81">
        <v>24664743</v>
      </c>
      <c r="G15" s="81">
        <v>6676307</v>
      </c>
      <c r="H15" s="81">
        <v>6676307</v>
      </c>
      <c r="I15" s="81">
        <v>17988436</v>
      </c>
      <c r="J15" s="81">
        <v>6854361</v>
      </c>
      <c r="K15" s="81">
        <v>6321345</v>
      </c>
      <c r="L15" s="81">
        <v>318246</v>
      </c>
    </row>
    <row r="16" spans="1:13" ht="14.5" customHeight="1" x14ac:dyDescent="0.2">
      <c r="B16" s="85" t="s">
        <v>10</v>
      </c>
      <c r="C16" s="85"/>
      <c r="D16" s="85"/>
      <c r="E16" s="50">
        <f>SUM(E7:E15)</f>
        <v>59967158</v>
      </c>
      <c r="F16" s="50">
        <f t="shared" ref="F16:L16" si="0">SUM(F7:F15)</f>
        <v>67305564</v>
      </c>
      <c r="G16" s="50">
        <f t="shared" si="0"/>
        <v>15558172</v>
      </c>
      <c r="H16" s="50">
        <f t="shared" si="0"/>
        <v>15558172</v>
      </c>
      <c r="I16" s="50">
        <f t="shared" si="0"/>
        <v>51747392</v>
      </c>
      <c r="J16" s="50">
        <f t="shared" si="0"/>
        <v>14202346</v>
      </c>
      <c r="K16" s="50">
        <f t="shared" si="0"/>
        <v>12043167</v>
      </c>
      <c r="L16" s="50">
        <f t="shared" si="0"/>
        <v>533801</v>
      </c>
      <c r="M16" s="9">
        <f t="shared" ref="M16:M28" si="1">+H16/F16*100</f>
        <v>23.115729332570485</v>
      </c>
    </row>
    <row r="17" spans="2:13" ht="14.5" customHeight="1" x14ac:dyDescent="0.2">
      <c r="B17" s="85" t="s">
        <v>5</v>
      </c>
      <c r="C17" s="85"/>
      <c r="D17" s="85"/>
      <c r="E17" s="85"/>
      <c r="F17" s="85"/>
      <c r="G17" s="85"/>
      <c r="H17" s="85"/>
      <c r="I17" s="85"/>
      <c r="J17" s="85"/>
      <c r="K17" s="85"/>
      <c r="L17" s="85"/>
      <c r="M17" s="9" t="e">
        <f t="shared" si="1"/>
        <v>#DIV/0!</v>
      </c>
    </row>
    <row r="18" spans="2:13" x14ac:dyDescent="0.2">
      <c r="B18" s="86" t="s">
        <v>115</v>
      </c>
      <c r="C18" s="86"/>
      <c r="D18" s="86"/>
      <c r="E18" s="86"/>
      <c r="F18" s="86"/>
      <c r="G18" s="86"/>
      <c r="H18" s="86"/>
      <c r="I18" s="86"/>
      <c r="J18" s="86"/>
      <c r="K18" s="86"/>
      <c r="L18" s="86"/>
      <c r="M18" s="9" t="e">
        <f t="shared" si="1"/>
        <v>#DIV/0!</v>
      </c>
    </row>
    <row r="19" spans="2:13" ht="63" customHeight="1" x14ac:dyDescent="0.2">
      <c r="B19" s="11" t="s">
        <v>114</v>
      </c>
      <c r="C19" s="11" t="s">
        <v>82</v>
      </c>
      <c r="D19" s="11" t="s">
        <v>9</v>
      </c>
      <c r="E19" s="11" t="s">
        <v>0</v>
      </c>
      <c r="F19" s="11" t="s">
        <v>1</v>
      </c>
      <c r="G19" s="11" t="s">
        <v>2</v>
      </c>
      <c r="H19" s="13" t="s">
        <v>3</v>
      </c>
      <c r="I19" s="11" t="s">
        <v>4</v>
      </c>
      <c r="J19" s="11" t="s">
        <v>7</v>
      </c>
      <c r="K19" s="11" t="s">
        <v>8</v>
      </c>
      <c r="L19" s="11" t="s">
        <v>6</v>
      </c>
      <c r="M19" s="9" t="e">
        <f t="shared" si="1"/>
        <v>#VALUE!</v>
      </c>
    </row>
    <row r="20" spans="2:13" ht="63" customHeight="1" x14ac:dyDescent="0.2">
      <c r="B20">
        <v>800161561</v>
      </c>
      <c r="C20" t="s">
        <v>301</v>
      </c>
      <c r="D20" t="s">
        <v>302</v>
      </c>
      <c r="E20" s="81"/>
      <c r="F20" s="81"/>
      <c r="G20" s="81"/>
      <c r="H20" s="81"/>
      <c r="I20" s="81"/>
      <c r="J20" s="81"/>
      <c r="K20" s="81"/>
      <c r="L20" s="81"/>
    </row>
    <row r="21" spans="2:13" ht="63" customHeight="1" x14ac:dyDescent="0.2">
      <c r="B21">
        <v>804011907</v>
      </c>
      <c r="C21" t="s">
        <v>303</v>
      </c>
      <c r="D21" t="s">
        <v>302</v>
      </c>
      <c r="E21" s="81"/>
      <c r="F21" s="81"/>
      <c r="G21" s="81"/>
      <c r="H21" s="81"/>
      <c r="I21" s="81"/>
      <c r="J21" s="81"/>
      <c r="K21" s="81"/>
      <c r="L21" s="81"/>
    </row>
    <row r="22" spans="2:13" ht="63" customHeight="1" x14ac:dyDescent="0.2">
      <c r="B22">
        <v>805011877</v>
      </c>
      <c r="C22" t="s">
        <v>304</v>
      </c>
      <c r="D22" t="s">
        <v>302</v>
      </c>
      <c r="E22" s="81">
        <v>9199417</v>
      </c>
      <c r="F22" s="81">
        <v>9864482</v>
      </c>
      <c r="G22" s="81">
        <v>4706541</v>
      </c>
      <c r="H22" s="81">
        <v>4706541</v>
      </c>
      <c r="I22" s="81">
        <v>5157941</v>
      </c>
      <c r="J22" s="81">
        <v>1013599</v>
      </c>
      <c r="K22" s="81">
        <v>155200</v>
      </c>
      <c r="L22" s="81">
        <v>75917</v>
      </c>
    </row>
    <row r="23" spans="2:13" ht="63" customHeight="1" x14ac:dyDescent="0.2">
      <c r="B23">
        <v>805027577</v>
      </c>
      <c r="C23" t="s">
        <v>305</v>
      </c>
      <c r="D23" t="s">
        <v>302</v>
      </c>
      <c r="E23" s="81"/>
      <c r="F23" s="81"/>
      <c r="G23" s="81"/>
      <c r="H23" s="81"/>
      <c r="I23" s="81"/>
      <c r="J23" s="81"/>
      <c r="K23" s="81"/>
      <c r="L23" s="81"/>
    </row>
    <row r="24" spans="2:13" ht="63" customHeight="1" x14ac:dyDescent="0.2">
      <c r="B24">
        <v>830138958</v>
      </c>
      <c r="C24" t="s">
        <v>306</v>
      </c>
      <c r="D24" t="s">
        <v>302</v>
      </c>
      <c r="E24" s="81">
        <v>6403796</v>
      </c>
      <c r="F24" s="81">
        <v>6628266</v>
      </c>
      <c r="G24" s="81">
        <v>1517081</v>
      </c>
      <c r="H24" s="81">
        <v>1517081</v>
      </c>
      <c r="I24" s="81">
        <v>5111185</v>
      </c>
      <c r="J24" s="81">
        <v>1443041</v>
      </c>
      <c r="K24" s="81">
        <v>1428814</v>
      </c>
      <c r="L24" s="81">
        <v>155724</v>
      </c>
    </row>
    <row r="25" spans="2:13" ht="63" customHeight="1" x14ac:dyDescent="0.2">
      <c r="B25">
        <v>900512560</v>
      </c>
      <c r="C25" t="s">
        <v>307</v>
      </c>
      <c r="D25" t="s">
        <v>302</v>
      </c>
      <c r="E25" s="81"/>
      <c r="F25" s="81"/>
      <c r="G25" s="81"/>
      <c r="H25" s="81"/>
      <c r="I25" s="81"/>
      <c r="J25" s="81"/>
      <c r="K25" s="81"/>
      <c r="L25" s="81"/>
    </row>
    <row r="26" spans="2:13" ht="63" customHeight="1" x14ac:dyDescent="0.2">
      <c r="B26">
        <v>900678547</v>
      </c>
      <c r="C26" t="s">
        <v>308</v>
      </c>
      <c r="D26" t="s">
        <v>302</v>
      </c>
      <c r="E26" s="81">
        <v>9083632</v>
      </c>
      <c r="F26" s="81">
        <v>30514139</v>
      </c>
      <c r="G26" s="81">
        <v>1342707</v>
      </c>
      <c r="H26" s="81">
        <v>1342707</v>
      </c>
      <c r="I26" s="81">
        <v>29171432</v>
      </c>
      <c r="J26" s="81">
        <v>5924036</v>
      </c>
      <c r="K26" s="81">
        <v>6124165</v>
      </c>
      <c r="L26" s="81">
        <v>347466</v>
      </c>
    </row>
    <row r="27" spans="2:13" ht="63" customHeight="1" x14ac:dyDescent="0.2">
      <c r="B27">
        <v>900835035</v>
      </c>
      <c r="C27" t="s">
        <v>309</v>
      </c>
      <c r="D27" t="s">
        <v>302</v>
      </c>
      <c r="E27" s="81"/>
      <c r="F27" s="81"/>
      <c r="G27" s="81"/>
      <c r="H27" s="81"/>
      <c r="I27" s="81"/>
      <c r="J27" s="81"/>
      <c r="K27" s="81"/>
      <c r="L27" s="81"/>
    </row>
    <row r="28" spans="2:13" ht="63" customHeight="1" x14ac:dyDescent="0.2">
      <c r="B28">
        <v>901324826</v>
      </c>
      <c r="C28" t="s">
        <v>310</v>
      </c>
      <c r="D28" t="s">
        <v>302</v>
      </c>
      <c r="E28" s="81">
        <v>28763743</v>
      </c>
      <c r="F28" s="81">
        <v>31889652</v>
      </c>
      <c r="G28" s="81">
        <v>8547749</v>
      </c>
      <c r="H28" s="81">
        <v>8547749</v>
      </c>
      <c r="I28" s="81">
        <v>23341903</v>
      </c>
      <c r="J28" s="81">
        <v>7986703</v>
      </c>
      <c r="K28" s="81">
        <v>9728349</v>
      </c>
      <c r="L28" s="81">
        <v>1966000</v>
      </c>
      <c r="M28" s="9">
        <f t="shared" si="1"/>
        <v>26.804146373249853</v>
      </c>
    </row>
    <row r="29" spans="2:13" ht="14.5" customHeight="1" x14ac:dyDescent="0.2">
      <c r="B29" s="85" t="s">
        <v>10</v>
      </c>
      <c r="C29" s="85"/>
      <c r="D29" s="85"/>
      <c r="E29" s="50">
        <f>SUM(E20:E28)</f>
        <v>53450588</v>
      </c>
      <c r="F29" s="50">
        <f t="shared" ref="F29:L29" si="2">SUM(F20:F28)</f>
        <v>78896539</v>
      </c>
      <c r="G29" s="50">
        <f t="shared" si="2"/>
        <v>16114078</v>
      </c>
      <c r="H29" s="50">
        <f t="shared" si="2"/>
        <v>16114078</v>
      </c>
      <c r="I29" s="50">
        <f t="shared" si="2"/>
        <v>62782461</v>
      </c>
      <c r="J29" s="50">
        <f t="shared" si="2"/>
        <v>16367379</v>
      </c>
      <c r="K29" s="50">
        <f t="shared" si="2"/>
        <v>17436528</v>
      </c>
      <c r="L29" s="50">
        <f t="shared" si="2"/>
        <v>2545107</v>
      </c>
      <c r="M29" s="9">
        <f t="shared" ref="M29:M35" si="3">+K29/L29</f>
        <v>6.8509999776040846</v>
      </c>
    </row>
    <row r="30" spans="2:13" x14ac:dyDescent="0.2">
      <c r="B30" s="85" t="s">
        <v>11</v>
      </c>
      <c r="C30" s="85"/>
      <c r="D30" s="85"/>
      <c r="E30" s="51">
        <f t="shared" ref="E30:L30" si="4">+E29+E16</f>
        <v>113417746</v>
      </c>
      <c r="F30" s="51">
        <f t="shared" si="4"/>
        <v>146202103</v>
      </c>
      <c r="G30" s="51">
        <f t="shared" si="4"/>
        <v>31672250</v>
      </c>
      <c r="H30" s="51">
        <f t="shared" si="4"/>
        <v>31672250</v>
      </c>
      <c r="I30" s="51">
        <f t="shared" si="4"/>
        <v>114529853</v>
      </c>
      <c r="J30" s="51">
        <f t="shared" si="4"/>
        <v>30569725</v>
      </c>
      <c r="K30" s="51">
        <f t="shared" si="4"/>
        <v>29479695</v>
      </c>
      <c r="L30" s="51">
        <f t="shared" si="4"/>
        <v>3078908</v>
      </c>
      <c r="M30" s="9">
        <f t="shared" si="3"/>
        <v>9.5747242204054164</v>
      </c>
    </row>
    <row r="31" spans="2:13" ht="30" x14ac:dyDescent="0.2">
      <c r="C31" s="11" t="s">
        <v>12</v>
      </c>
      <c r="D31" s="11" t="s">
        <v>13</v>
      </c>
      <c r="E31" s="11" t="s">
        <v>14</v>
      </c>
      <c r="F31" s="11" t="s">
        <v>15</v>
      </c>
      <c r="G31" s="11" t="s">
        <v>16</v>
      </c>
      <c r="M31" s="9" t="e">
        <f t="shared" si="3"/>
        <v>#DIV/0!</v>
      </c>
    </row>
    <row r="32" spans="2:13" ht="45" x14ac:dyDescent="0.2">
      <c r="C32" s="16" t="s">
        <v>17</v>
      </c>
      <c r="D32" s="17" t="s">
        <v>18</v>
      </c>
      <c r="E32" s="17" t="s">
        <v>30</v>
      </c>
      <c r="F32" s="15" t="s">
        <v>19</v>
      </c>
      <c r="G32" s="18">
        <f>+E29/G29</f>
        <v>3.3170118699934306</v>
      </c>
      <c r="M32" s="9" t="e">
        <f t="shared" si="3"/>
        <v>#DIV/0!</v>
      </c>
    </row>
    <row r="33" spans="3:13" ht="30" x14ac:dyDescent="0.2">
      <c r="C33" s="16" t="s">
        <v>20</v>
      </c>
      <c r="D33" s="17" t="s">
        <v>21</v>
      </c>
      <c r="E33" s="17" t="s">
        <v>22</v>
      </c>
      <c r="F33" s="17" t="s">
        <v>23</v>
      </c>
      <c r="G33" s="18">
        <f>H29/F29*100</f>
        <v>20.424315444306117</v>
      </c>
      <c r="M33" s="9" t="e">
        <f t="shared" si="3"/>
        <v>#DIV/0!</v>
      </c>
    </row>
    <row r="34" spans="3:13" ht="45" x14ac:dyDescent="0.2">
      <c r="C34" s="16" t="s">
        <v>24</v>
      </c>
      <c r="D34" s="17" t="s">
        <v>25</v>
      </c>
      <c r="E34" s="17" t="s">
        <v>31</v>
      </c>
      <c r="F34" s="17" t="s">
        <v>19</v>
      </c>
      <c r="G34" s="18">
        <f>+K29/L29</f>
        <v>6.8509999776040846</v>
      </c>
      <c r="M34" s="9" t="e">
        <f t="shared" si="3"/>
        <v>#DIV/0!</v>
      </c>
    </row>
    <row r="35" spans="3:13" ht="45" x14ac:dyDescent="0.2">
      <c r="C35" s="16" t="s">
        <v>17</v>
      </c>
      <c r="D35" s="17" t="s">
        <v>32</v>
      </c>
      <c r="E35" s="17" t="s">
        <v>33</v>
      </c>
      <c r="F35" s="17" t="s">
        <v>34</v>
      </c>
      <c r="G35" s="19">
        <f>+E29-G29</f>
        <v>37336510</v>
      </c>
      <c r="M35" s="9" t="e">
        <f t="shared" si="3"/>
        <v>#DIV/0!</v>
      </c>
    </row>
    <row r="36" spans="3:13" x14ac:dyDescent="0.2">
      <c r="C36" s="14"/>
      <c r="D36" s="14"/>
      <c r="E36" s="14"/>
      <c r="F36" s="14"/>
      <c r="G36" s="14"/>
    </row>
    <row r="37" spans="3:13" ht="30" x14ac:dyDescent="0.2">
      <c r="C37" s="11" t="s">
        <v>12</v>
      </c>
      <c r="D37" s="11" t="s">
        <v>13</v>
      </c>
      <c r="E37" s="11" t="s">
        <v>14</v>
      </c>
      <c r="F37" s="11" t="s">
        <v>15</v>
      </c>
      <c r="G37" s="11" t="s">
        <v>16</v>
      </c>
    </row>
    <row r="38" spans="3:13" ht="45" x14ac:dyDescent="0.2">
      <c r="C38" s="20" t="s">
        <v>26</v>
      </c>
      <c r="D38" s="21" t="s">
        <v>27</v>
      </c>
      <c r="E38" s="15" t="s">
        <v>28</v>
      </c>
      <c r="F38" s="15" t="s">
        <v>23</v>
      </c>
      <c r="G38" s="18">
        <f>J30/F30*100</f>
        <v>20.90922385706039</v>
      </c>
    </row>
    <row r="39" spans="3:13" ht="45" x14ac:dyDescent="0.2">
      <c r="C39" s="20" t="s">
        <v>26</v>
      </c>
      <c r="D39" s="21" t="s">
        <v>113</v>
      </c>
      <c r="E39" s="15" t="s">
        <v>29</v>
      </c>
      <c r="F39" s="15" t="s">
        <v>23</v>
      </c>
      <c r="G39" s="18">
        <f>J30/I30*100</f>
        <v>26.691490645674715</v>
      </c>
    </row>
    <row r="73" ht="61.5" customHeight="1" x14ac:dyDescent="0.2"/>
  </sheetData>
  <autoFilter ref="A6:M35" xr:uid="{00000000-0001-0000-0000-000000000000}"/>
  <mergeCells count="9">
    <mergeCell ref="B30:D30"/>
    <mergeCell ref="B29:D29"/>
    <mergeCell ref="B2:L2"/>
    <mergeCell ref="B3:L3"/>
    <mergeCell ref="B17:L17"/>
    <mergeCell ref="B4:L4"/>
    <mergeCell ref="B5:L5"/>
    <mergeCell ref="B16:D16"/>
    <mergeCell ref="B18:L18"/>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79998168889431442"/>
  </sheetPr>
  <dimension ref="B2:T15"/>
  <sheetViews>
    <sheetView showGridLines="0" tabSelected="1" zoomScale="40" zoomScaleNormal="40" workbookViewId="0">
      <selection activeCell="S11" sqref="S11"/>
    </sheetView>
  </sheetViews>
  <sheetFormatPr baseColWidth="10" defaultColWidth="11.5" defaultRowHeight="16" x14ac:dyDescent="0.2"/>
  <cols>
    <col min="1" max="1" width="11.5" style="24"/>
    <col min="2" max="2" width="16.6640625" style="24" customWidth="1"/>
    <col min="3" max="3" width="40.83203125" style="24" customWidth="1"/>
    <col min="4" max="4" width="20.83203125" style="24" customWidth="1"/>
    <col min="5" max="5" width="20" style="24" customWidth="1"/>
    <col min="6" max="6" width="16.5" style="24" bestFit="1" customWidth="1"/>
    <col min="7" max="7" width="17" style="24" customWidth="1"/>
    <col min="8" max="8" width="19" style="24" customWidth="1"/>
    <col min="9" max="9" width="17.5" style="24" customWidth="1"/>
    <col min="10" max="10" width="15.33203125" style="24" customWidth="1"/>
    <col min="11" max="11" width="16.83203125" style="24" customWidth="1"/>
    <col min="12" max="13" width="16.5" style="24" customWidth="1"/>
    <col min="14" max="14" width="17.5" style="24" customWidth="1"/>
    <col min="15" max="15" width="17" style="24" customWidth="1"/>
    <col min="16" max="16" width="18.5" style="24" customWidth="1"/>
    <col min="17" max="17" width="18.33203125" style="24" customWidth="1"/>
    <col min="18" max="18" width="27.1640625" style="24" customWidth="1"/>
    <col min="19" max="19" width="31.5" style="24" customWidth="1"/>
    <col min="20" max="20" width="10.1640625" style="24" customWidth="1"/>
    <col min="21" max="16384" width="11.5" style="24"/>
  </cols>
  <sheetData>
    <row r="2" spans="2:20" x14ac:dyDescent="0.2">
      <c r="B2" s="83" t="s">
        <v>35</v>
      </c>
      <c r="C2" s="83" t="s">
        <v>36</v>
      </c>
      <c r="D2" s="83"/>
      <c r="E2" s="83"/>
      <c r="F2" s="83"/>
      <c r="G2" s="83"/>
      <c r="H2" s="83"/>
      <c r="I2" s="83"/>
      <c r="J2" s="83"/>
      <c r="K2" s="83"/>
      <c r="L2" s="83"/>
      <c r="M2" s="83"/>
      <c r="N2" s="83"/>
      <c r="O2" s="83"/>
      <c r="P2" s="83"/>
      <c r="Q2" s="83"/>
    </row>
    <row r="3" spans="2:20" x14ac:dyDescent="0.2">
      <c r="B3" s="83"/>
      <c r="C3" s="83"/>
      <c r="D3" s="83"/>
      <c r="E3" s="83"/>
      <c r="F3" s="83"/>
      <c r="G3" s="83"/>
      <c r="H3" s="83"/>
      <c r="I3" s="83"/>
      <c r="J3" s="83"/>
      <c r="K3" s="83"/>
      <c r="L3" s="83"/>
      <c r="M3" s="83"/>
      <c r="N3" s="83"/>
      <c r="O3" s="83"/>
      <c r="P3" s="83"/>
      <c r="Q3" s="83"/>
    </row>
    <row r="4" spans="2:20" ht="75" x14ac:dyDescent="0.2">
      <c r="B4" s="23" t="s">
        <v>54</v>
      </c>
      <c r="C4" s="23" t="s">
        <v>37</v>
      </c>
      <c r="D4" s="25" t="s">
        <v>311</v>
      </c>
      <c r="E4" s="25" t="s">
        <v>312</v>
      </c>
      <c r="F4" s="26" t="s">
        <v>38</v>
      </c>
      <c r="G4" s="26" t="s">
        <v>39</v>
      </c>
      <c r="H4" s="26" t="s">
        <v>40</v>
      </c>
      <c r="I4" s="26" t="s">
        <v>41</v>
      </c>
      <c r="J4" s="26" t="s">
        <v>42</v>
      </c>
      <c r="K4" s="26" t="s">
        <v>43</v>
      </c>
      <c r="L4" s="27" t="s">
        <v>44</v>
      </c>
      <c r="M4" s="27" t="s">
        <v>45</v>
      </c>
      <c r="N4" s="27" t="s">
        <v>46</v>
      </c>
      <c r="O4" s="27" t="s">
        <v>47</v>
      </c>
      <c r="P4" s="27" t="s">
        <v>77</v>
      </c>
      <c r="Q4" s="26" t="s">
        <v>48</v>
      </c>
    </row>
    <row r="5" spans="2:20" ht="17" x14ac:dyDescent="0.2">
      <c r="B5" s="28"/>
      <c r="C5" s="84" t="s">
        <v>49</v>
      </c>
      <c r="D5" s="84"/>
      <c r="E5" s="84"/>
      <c r="F5" s="84"/>
      <c r="G5" s="84"/>
      <c r="H5" s="84"/>
      <c r="I5" s="84"/>
      <c r="J5" s="84"/>
      <c r="K5" s="84"/>
      <c r="L5" s="84"/>
      <c r="M5" s="84"/>
      <c r="N5" s="84"/>
      <c r="O5" s="84"/>
      <c r="P5" s="84"/>
      <c r="Q5" s="84"/>
      <c r="R5" s="26" t="s">
        <v>76</v>
      </c>
      <c r="S5" s="26"/>
    </row>
    <row r="6" spans="2:20" ht="37" customHeight="1" x14ac:dyDescent="0.2">
      <c r="B6" s="83">
        <v>2025</v>
      </c>
      <c r="C6" s="26" t="s">
        <v>17</v>
      </c>
      <c r="D6" s="31">
        <f>+'N8130'!G381</f>
        <v>4.5508543399631893</v>
      </c>
      <c r="E6" s="31">
        <f>+'A0161'!G32</f>
        <v>3.3170118699934306</v>
      </c>
      <c r="F6" s="32">
        <f>AVERAGE(D6:E6)</f>
        <v>3.9339331049783102</v>
      </c>
      <c r="G6" s="32">
        <f>GEOMEAN(D6:E6)</f>
        <v>3.8852590472539945</v>
      </c>
      <c r="H6" s="32">
        <f>AVERAGE(F6:G6)</f>
        <v>3.9095960761161521</v>
      </c>
      <c r="I6" s="33">
        <f>+MEDIAN(D6:E6)</f>
        <v>3.9339331049783102</v>
      </c>
      <c r="J6" s="33">
        <f>+MIN(D6:E6)</f>
        <v>3.3170118699934306</v>
      </c>
      <c r="K6" s="33">
        <f>+MAX(D6:E6)</f>
        <v>4.5508543399631893</v>
      </c>
      <c r="L6" s="32">
        <f>+_xlfn.STDEV.P(D6:E6)</f>
        <v>0.61692123498487739</v>
      </c>
      <c r="M6" s="32">
        <f>+I6-L6</f>
        <v>3.3170118699934328</v>
      </c>
      <c r="N6" s="32">
        <f>+I6+L6</f>
        <v>4.5508543399631876</v>
      </c>
      <c r="O6" s="32">
        <f>H6-L6</f>
        <v>3.2926748411312747</v>
      </c>
      <c r="P6" s="32">
        <f>H6+L6</f>
        <v>4.5265173111010295</v>
      </c>
      <c r="Q6" s="67">
        <v>1.2</v>
      </c>
      <c r="R6" s="26" t="s">
        <v>17</v>
      </c>
      <c r="S6" s="30">
        <v>1.2</v>
      </c>
      <c r="T6" s="24" t="s">
        <v>83</v>
      </c>
    </row>
    <row r="7" spans="2:20" ht="37" customHeight="1" x14ac:dyDescent="0.2">
      <c r="B7" s="83"/>
      <c r="C7" s="26" t="s">
        <v>20</v>
      </c>
      <c r="D7" s="31">
        <f>+'N8130'!G382</f>
        <v>21.531032546254544</v>
      </c>
      <c r="E7" s="31">
        <f>+'A0161'!G33</f>
        <v>20.424315444306117</v>
      </c>
      <c r="F7" s="32">
        <f>AVERAGE(D7:E7)</f>
        <v>20.97767399528033</v>
      </c>
      <c r="G7" s="32">
        <f>GEOMEAN(D7:E7)</f>
        <v>20.970374354463114</v>
      </c>
      <c r="H7" s="32">
        <f>AVERAGE(F7:G7)</f>
        <v>20.974024174871722</v>
      </c>
      <c r="I7" s="33">
        <f>+MEDIAN(D7:E7)</f>
        <v>20.97767399528033</v>
      </c>
      <c r="J7" s="33">
        <f>+MIN(D7:E7)</f>
        <v>20.424315444306117</v>
      </c>
      <c r="K7" s="33">
        <f>+MAX(D7:E7)</f>
        <v>21.531032546254544</v>
      </c>
      <c r="L7" s="32">
        <f>+_xlfn.STDEV.P(D7:E7)</f>
        <v>0.55335855097421316</v>
      </c>
      <c r="M7" s="32">
        <f>+I7-L7</f>
        <v>20.424315444306117</v>
      </c>
      <c r="N7" s="32">
        <f>+I7+L7</f>
        <v>21.531032546254544</v>
      </c>
      <c r="O7" s="32">
        <f>H7-L7</f>
        <v>20.420665623897509</v>
      </c>
      <c r="P7" s="32">
        <f>H7+L7</f>
        <v>21.527382725845936</v>
      </c>
      <c r="Q7" s="61">
        <v>50</v>
      </c>
      <c r="R7" s="26" t="s">
        <v>20</v>
      </c>
      <c r="S7" s="30">
        <v>50</v>
      </c>
      <c r="T7" s="24" t="s">
        <v>23</v>
      </c>
    </row>
    <row r="8" spans="2:20" ht="58.5" customHeight="1" x14ac:dyDescent="0.2">
      <c r="B8" s="83"/>
      <c r="C8" s="26" t="s">
        <v>50</v>
      </c>
      <c r="D8" s="31">
        <f>+'N8130'!G383</f>
        <v>3.2080873270674743</v>
      </c>
      <c r="E8" s="31">
        <f>+'A0161'!G34</f>
        <v>6.8509999776040846</v>
      </c>
      <c r="F8" s="32">
        <f>AVERAGE(D8:E8)</f>
        <v>5.0295436523357795</v>
      </c>
      <c r="G8" s="32">
        <f>GEOMEAN(D8:E8)</f>
        <v>4.6881346190026596</v>
      </c>
      <c r="H8" s="32">
        <f>AVERAGE(F8:G8)</f>
        <v>4.8588391356692195</v>
      </c>
      <c r="I8" s="33">
        <f>+MEDIAN(D8:E8)</f>
        <v>5.0295436523357795</v>
      </c>
      <c r="J8" s="33">
        <f>+MIN(D8:E8)</f>
        <v>3.2080873270674743</v>
      </c>
      <c r="K8" s="33">
        <f>+MAX(D8:E8)</f>
        <v>6.8509999776040846</v>
      </c>
      <c r="L8" s="32">
        <f>+_xlfn.STDEV.P(D8:E8)</f>
        <v>1.8214563252683047</v>
      </c>
      <c r="M8" s="32">
        <f>+I8-L8</f>
        <v>3.2080873270674748</v>
      </c>
      <c r="N8" s="32">
        <f>+I8+L8</f>
        <v>6.8509999776040846</v>
      </c>
      <c r="O8" s="32">
        <f>H8-L8</f>
        <v>3.0373828104009148</v>
      </c>
      <c r="P8" s="32">
        <f>H8+L8</f>
        <v>6.6802954609375238</v>
      </c>
      <c r="Q8" s="61">
        <v>2</v>
      </c>
      <c r="R8" s="26" t="s">
        <v>50</v>
      </c>
      <c r="S8" s="30">
        <f>L8</f>
        <v>1.8214563252683047</v>
      </c>
      <c r="T8" s="24" t="s">
        <v>83</v>
      </c>
    </row>
    <row r="9" spans="2:20" ht="43.5" customHeight="1" x14ac:dyDescent="0.2">
      <c r="B9" s="83"/>
      <c r="C9" s="26" t="s">
        <v>32</v>
      </c>
      <c r="D9" s="53">
        <f>+'N8130'!G384</f>
        <v>1698505158</v>
      </c>
      <c r="E9" s="53">
        <f>+'A0161'!G35</f>
        <v>37336510</v>
      </c>
      <c r="F9" s="54">
        <f>AVERAGE(D9:E9)</f>
        <v>867920834</v>
      </c>
      <c r="G9" s="54">
        <f>GEOMEAN(D9:D9)</f>
        <v>1698505158</v>
      </c>
      <c r="H9" s="54">
        <f>AVERAGE(F9:G9)</f>
        <v>1283212996</v>
      </c>
      <c r="I9" s="54">
        <f>+MEDIAN(D9:E9)</f>
        <v>867920834</v>
      </c>
      <c r="J9" s="54">
        <f>+MIN(D9:E9)</f>
        <v>37336510</v>
      </c>
      <c r="K9" s="54">
        <f>+MAX(D9:E9)</f>
        <v>1698505158</v>
      </c>
      <c r="L9" s="54">
        <f>+_xlfn.STDEV.P(D9:E9)</f>
        <v>830584324.00000012</v>
      </c>
      <c r="M9" s="54">
        <f>+I9-L9</f>
        <v>37336509.999999881</v>
      </c>
      <c r="N9" s="54">
        <f>+I9+L9</f>
        <v>1698505158</v>
      </c>
      <c r="O9" s="54">
        <f>I9-L9</f>
        <v>37336509.999999881</v>
      </c>
      <c r="P9" s="54">
        <f>H9+L9</f>
        <v>2113797320</v>
      </c>
      <c r="Q9" s="62">
        <f>+AVERAGE(F9:P9)</f>
        <v>1015541937.4545455</v>
      </c>
      <c r="R9" s="26" t="s">
        <v>32</v>
      </c>
      <c r="S9" s="55">
        <f>+Q9</f>
        <v>1015541937.4545455</v>
      </c>
    </row>
    <row r="10" spans="2:20" ht="37" customHeight="1" x14ac:dyDescent="0.2">
      <c r="B10" s="29"/>
      <c r="C10" s="82" t="s">
        <v>51</v>
      </c>
      <c r="D10" s="82"/>
      <c r="E10" s="82"/>
      <c r="F10" s="82"/>
      <c r="G10" s="82"/>
      <c r="H10" s="82"/>
      <c r="I10" s="82"/>
      <c r="J10" s="82"/>
      <c r="K10" s="82"/>
      <c r="L10" s="82"/>
      <c r="M10" s="82"/>
      <c r="N10" s="82"/>
      <c r="O10" s="82"/>
      <c r="P10" s="82"/>
      <c r="Q10" s="82"/>
      <c r="R10" s="70" t="s">
        <v>78</v>
      </c>
      <c r="S10" s="69">
        <v>0.7</v>
      </c>
    </row>
    <row r="11" spans="2:20" ht="37" customHeight="1" x14ac:dyDescent="0.2">
      <c r="B11" s="83">
        <v>2025</v>
      </c>
      <c r="C11" s="26" t="s">
        <v>52</v>
      </c>
      <c r="D11" s="31">
        <f>+'N8130'!G387</f>
        <v>7.1306572873595737</v>
      </c>
      <c r="E11" s="31">
        <f>+'A0161'!G38</f>
        <v>20.90922385706039</v>
      </c>
      <c r="F11" s="33">
        <f>AVERAGE(D11:E11)</f>
        <v>14.019940572209983</v>
      </c>
      <c r="G11" s="32">
        <f>GEOMEAN(D11:E11)</f>
        <v>12.210508157704998</v>
      </c>
      <c r="H11" s="32">
        <f>AVERAGE(F11:G11)</f>
        <v>13.115224364957491</v>
      </c>
      <c r="I11" s="33">
        <f>+MEDIAN(D11:E11)</f>
        <v>14.019940572209983</v>
      </c>
      <c r="J11" s="33">
        <f>+MIN(D11:E11)</f>
        <v>7.1306572873595737</v>
      </c>
      <c r="K11" s="33">
        <f>+MAX(D11:E11)</f>
        <v>20.90922385706039</v>
      </c>
      <c r="L11" s="32">
        <f>+_xlfn.STDEV.P(D11:E11)</f>
        <v>6.8892832848504062</v>
      </c>
      <c r="M11" s="32">
        <f>+I11-L11</f>
        <v>7.1306572873595764</v>
      </c>
      <c r="N11" s="32">
        <f>+I11+L11</f>
        <v>20.90922385706039</v>
      </c>
      <c r="O11" s="32">
        <f>+H11-L11</f>
        <v>6.2259410801070851</v>
      </c>
      <c r="P11" s="32">
        <f>H11+L11</f>
        <v>20.004507649807898</v>
      </c>
      <c r="Q11" s="61">
        <v>2</v>
      </c>
      <c r="R11" s="26" t="s">
        <v>48</v>
      </c>
      <c r="S11" s="71">
        <f>+Q9</f>
        <v>1015541937.4545455</v>
      </c>
    </row>
    <row r="12" spans="2:20" ht="37" customHeight="1" x14ac:dyDescent="0.2">
      <c r="B12" s="83"/>
      <c r="C12" s="26" t="s">
        <v>53</v>
      </c>
      <c r="D12" s="31">
        <v>15</v>
      </c>
      <c r="E12" s="31">
        <f>+'A0161'!G39</f>
        <v>26.691490645674715</v>
      </c>
      <c r="F12" s="32">
        <f>AVERAGE(D12:E12)</f>
        <v>20.845745322837359</v>
      </c>
      <c r="G12" s="32">
        <f>GEOMEAN(D12:D12)</f>
        <v>15</v>
      </c>
      <c r="H12" s="32">
        <f>AVERAGE(F12:G12)</f>
        <v>17.92287266141868</v>
      </c>
      <c r="I12" s="33">
        <f>+MEDIAN(D12:E12)</f>
        <v>20.845745322837359</v>
      </c>
      <c r="J12" s="33">
        <f>+MIN(D12:E12)</f>
        <v>15</v>
      </c>
      <c r="K12" s="33">
        <f>+MAX(D12:E12)</f>
        <v>26.691490645674715</v>
      </c>
      <c r="L12" s="32">
        <f>+_xlfn.STDEV.P(D12:E12)</f>
        <v>5.8457453228373506</v>
      </c>
      <c r="M12" s="32">
        <f>+I12-L12</f>
        <v>15.000000000000009</v>
      </c>
      <c r="N12" s="32">
        <f>+I12+L12</f>
        <v>26.691490645674712</v>
      </c>
      <c r="O12" s="32">
        <f>+H12-L12</f>
        <v>12.077127338581329</v>
      </c>
      <c r="P12" s="32">
        <f>H12+L12</f>
        <v>23.768617984256032</v>
      </c>
      <c r="Q12" s="61">
        <v>4</v>
      </c>
      <c r="S12" s="72">
        <f>+S11*100%</f>
        <v>1015541937.4545455</v>
      </c>
    </row>
    <row r="14" spans="2:20" ht="34" x14ac:dyDescent="0.2">
      <c r="R14" s="26" t="s">
        <v>75</v>
      </c>
      <c r="S14" s="30">
        <v>2</v>
      </c>
      <c r="T14" s="24" t="s">
        <v>23</v>
      </c>
    </row>
    <row r="15" spans="2:20" ht="34" x14ac:dyDescent="0.2">
      <c r="R15" s="26" t="s">
        <v>53</v>
      </c>
      <c r="S15" s="30">
        <v>4</v>
      </c>
      <c r="T15" s="24" t="s">
        <v>23</v>
      </c>
    </row>
  </sheetData>
  <mergeCells count="6">
    <mergeCell ref="C10:Q10"/>
    <mergeCell ref="B11:B12"/>
    <mergeCell ref="B6:B9"/>
    <mergeCell ref="B2:B3"/>
    <mergeCell ref="C2:Q3"/>
    <mergeCell ref="C5:Q5"/>
  </mergeCells>
  <pageMargins left="0.7" right="0.7" top="1.3149999999999999" bottom="0.75" header="0.3" footer="0.3"/>
  <pageSetup paperSize="9" scale="33" orientation="portrait" verticalDpi="599" r:id="rId1"/>
  <colBreaks count="1" manualBreakCount="1">
    <brk id="9" max="1048575" man="1"/>
  </colBreaks>
  <ignoredErrors>
    <ignoredError sqref="G6:G9"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60078-87B4-4A42-A6F3-ABAEA2976EC1}">
  <dimension ref="B1:K12"/>
  <sheetViews>
    <sheetView workbookViewId="0">
      <pane ySplit="1" topLeftCell="A2" activePane="bottomLeft" state="frozen"/>
      <selection pane="bottomLeft" activeCell="G10" sqref="G10"/>
    </sheetView>
  </sheetViews>
  <sheetFormatPr baseColWidth="10" defaultRowHeight="15" x14ac:dyDescent="0.2"/>
  <cols>
    <col min="2" max="2" width="16.1640625" customWidth="1"/>
    <col min="3" max="3" width="27.5" customWidth="1"/>
    <col min="4" max="4" width="12.5" hidden="1" customWidth="1"/>
    <col min="5" max="5" width="12.33203125" hidden="1" customWidth="1"/>
    <col min="6" max="6" width="8.33203125" customWidth="1"/>
    <col min="7" max="7" width="14" customWidth="1"/>
    <col min="8" max="8" width="10.33203125" customWidth="1"/>
    <col min="10" max="10" width="7.83203125" customWidth="1"/>
    <col min="11" max="11" width="12.1640625" customWidth="1"/>
  </cols>
  <sheetData>
    <row r="1" spans="2:11" ht="26" x14ac:dyDescent="0.2">
      <c r="B1" s="56" t="s">
        <v>87</v>
      </c>
      <c r="C1" s="56" t="s">
        <v>88</v>
      </c>
      <c r="D1" s="56" t="s">
        <v>89</v>
      </c>
      <c r="E1" s="56" t="s">
        <v>90</v>
      </c>
      <c r="F1" s="56" t="s">
        <v>17</v>
      </c>
      <c r="G1" s="56" t="s">
        <v>20</v>
      </c>
      <c r="H1" s="56" t="s">
        <v>91</v>
      </c>
      <c r="I1" s="56" t="s">
        <v>92</v>
      </c>
      <c r="J1" s="56" t="s">
        <v>93</v>
      </c>
      <c r="K1" s="56" t="s">
        <v>94</v>
      </c>
    </row>
    <row r="2" spans="2:11" ht="26" x14ac:dyDescent="0.2">
      <c r="B2" s="35" t="s">
        <v>107</v>
      </c>
      <c r="C2" s="35" t="s">
        <v>101</v>
      </c>
      <c r="D2" s="36">
        <v>272750000</v>
      </c>
      <c r="E2" s="37"/>
      <c r="F2" s="40"/>
      <c r="G2" s="41"/>
      <c r="H2" s="42"/>
      <c r="I2" s="43"/>
      <c r="J2" s="44"/>
      <c r="K2" s="41"/>
    </row>
    <row r="3" spans="2:11" x14ac:dyDescent="0.2">
      <c r="B3" s="35" t="s">
        <v>108</v>
      </c>
      <c r="C3" s="35" t="s">
        <v>102</v>
      </c>
      <c r="D3" s="36"/>
      <c r="E3" s="37"/>
      <c r="F3" s="40"/>
      <c r="G3" s="41"/>
      <c r="H3" s="42"/>
      <c r="I3" s="43"/>
      <c r="J3" s="44"/>
      <c r="K3" s="41"/>
    </row>
    <row r="4" spans="2:11" x14ac:dyDescent="0.2">
      <c r="B4" s="35" t="s">
        <v>109</v>
      </c>
      <c r="C4" s="35" t="s">
        <v>103</v>
      </c>
      <c r="D4" s="36"/>
      <c r="E4" s="37"/>
      <c r="F4" s="40"/>
      <c r="G4" s="41"/>
      <c r="H4" s="42"/>
      <c r="I4" s="43"/>
      <c r="J4" s="44"/>
      <c r="K4" s="41"/>
    </row>
    <row r="5" spans="2:11" x14ac:dyDescent="0.2">
      <c r="B5" s="35" t="s">
        <v>110</v>
      </c>
      <c r="C5" s="35" t="s">
        <v>104</v>
      </c>
      <c r="D5" s="36"/>
      <c r="E5" s="37"/>
      <c r="F5" s="40"/>
      <c r="G5" s="41"/>
      <c r="H5" s="42"/>
      <c r="I5" s="43"/>
      <c r="J5" s="44"/>
      <c r="K5" s="41"/>
    </row>
    <row r="6" spans="2:11" ht="26" x14ac:dyDescent="0.2">
      <c r="B6" s="35" t="s">
        <v>111</v>
      </c>
      <c r="C6" s="35" t="s">
        <v>105</v>
      </c>
      <c r="D6" s="36"/>
      <c r="E6" s="37"/>
      <c r="F6" s="40"/>
      <c r="G6" s="41"/>
      <c r="H6" s="42"/>
      <c r="I6" s="43"/>
      <c r="J6" s="44"/>
      <c r="K6" s="41"/>
    </row>
    <row r="7" spans="2:11" ht="118" x14ac:dyDescent="0.2">
      <c r="B7" s="34" t="s">
        <v>112</v>
      </c>
      <c r="C7" s="34" t="s">
        <v>106</v>
      </c>
      <c r="D7" s="39">
        <v>47907074</v>
      </c>
      <c r="E7" s="38" t="s">
        <v>100</v>
      </c>
      <c r="F7" s="42"/>
      <c r="G7" s="41"/>
      <c r="H7" s="42"/>
      <c r="I7" s="43"/>
      <c r="J7" s="44"/>
      <c r="K7" s="44"/>
    </row>
    <row r="8" spans="2:11" x14ac:dyDescent="0.2">
      <c r="B8" s="87" t="s">
        <v>84</v>
      </c>
      <c r="C8" s="88"/>
      <c r="D8" s="88"/>
      <c r="E8" s="89"/>
      <c r="F8" s="45">
        <f>+ESTADISTICAS!S6</f>
        <v>1.2</v>
      </c>
      <c r="G8" s="41">
        <v>0.35</v>
      </c>
      <c r="H8" s="42">
        <f>+ESTADISTICAS!S8</f>
        <v>1.8214563252683047</v>
      </c>
      <c r="I8" s="44">
        <f>+ESTADISTICAS!S10</f>
        <v>0.7</v>
      </c>
      <c r="J8" s="43">
        <f>+ESTADISTICAS!S14/100</f>
        <v>0.02</v>
      </c>
      <c r="K8" s="44">
        <f>+ESTADISTICAS!S15/100</f>
        <v>0.04</v>
      </c>
    </row>
    <row r="9" spans="2:11" x14ac:dyDescent="0.2">
      <c r="B9" s="87" t="s">
        <v>85</v>
      </c>
      <c r="C9" s="88"/>
      <c r="D9" s="88"/>
      <c r="E9" s="89"/>
      <c r="F9" s="45">
        <f>+AVERAGE(F2:F8)</f>
        <v>1.2</v>
      </c>
      <c r="G9" s="44">
        <f>+AVERAGE(G2:G8)</f>
        <v>0.35</v>
      </c>
      <c r="H9" s="45">
        <f>+AVERAGE(H2:H8)</f>
        <v>1.8214563252683047</v>
      </c>
      <c r="I9" s="44">
        <f>+AVERAGE(I8:I8)</f>
        <v>0.7</v>
      </c>
      <c r="J9" s="44">
        <f>+AVERAGE(J2:J8)</f>
        <v>0.02</v>
      </c>
      <c r="K9" s="44">
        <f>+AVERAGE(K2:K8)</f>
        <v>0.04</v>
      </c>
    </row>
    <row r="10" spans="2:11" x14ac:dyDescent="0.2">
      <c r="B10" s="87" t="s">
        <v>41</v>
      </c>
      <c r="C10" s="88"/>
      <c r="D10" s="88"/>
      <c r="E10" s="89"/>
      <c r="F10" s="45">
        <f>+MEDIAN(F2:F8)</f>
        <v>1.2</v>
      </c>
      <c r="G10" s="44">
        <f>+MEDIAN(G2:G8)</f>
        <v>0.35</v>
      </c>
      <c r="H10" s="45">
        <f>+MEDIAN(H2:H8)</f>
        <v>1.8214563252683047</v>
      </c>
      <c r="I10" s="44">
        <f>+MEDIAN(I8:I8)</f>
        <v>0.7</v>
      </c>
      <c r="J10" s="44">
        <f>+MEDIAN(J2:J8)</f>
        <v>0.02</v>
      </c>
      <c r="K10" s="44">
        <f>+MEDIAN(K2:K9)</f>
        <v>0.04</v>
      </c>
    </row>
    <row r="11" spans="2:11" x14ac:dyDescent="0.2">
      <c r="B11" s="87" t="s">
        <v>44</v>
      </c>
      <c r="C11" s="88"/>
      <c r="D11" s="88"/>
      <c r="E11" s="89"/>
      <c r="F11" s="45">
        <f t="shared" ref="F11:K11" si="0">+STDEV(F9:F10)</f>
        <v>0</v>
      </c>
      <c r="G11" s="43">
        <f t="shared" si="0"/>
        <v>0</v>
      </c>
      <c r="H11" s="45">
        <f t="shared" si="0"/>
        <v>0</v>
      </c>
      <c r="I11" s="43">
        <f t="shared" si="0"/>
        <v>0</v>
      </c>
      <c r="J11" s="43">
        <f t="shared" si="0"/>
        <v>0</v>
      </c>
      <c r="K11" s="43">
        <f t="shared" si="0"/>
        <v>0</v>
      </c>
    </row>
    <row r="12" spans="2:11" x14ac:dyDescent="0.2">
      <c r="B12" s="90" t="s">
        <v>86</v>
      </c>
      <c r="C12" s="91"/>
      <c r="D12" s="91"/>
      <c r="E12" s="92"/>
      <c r="F12" s="46">
        <f>+F9</f>
        <v>1.2</v>
      </c>
      <c r="G12" s="47">
        <f>+G9</f>
        <v>0.35</v>
      </c>
      <c r="H12" s="46">
        <f>+H9</f>
        <v>1.8214563252683047</v>
      </c>
      <c r="I12" s="47">
        <f>+I10</f>
        <v>0.7</v>
      </c>
      <c r="J12" s="47">
        <f>+J9</f>
        <v>0.02</v>
      </c>
      <c r="K12" s="47">
        <f>+K9</f>
        <v>0.04</v>
      </c>
    </row>
  </sheetData>
  <mergeCells count="5">
    <mergeCell ref="B8:E8"/>
    <mergeCell ref="B9:E9"/>
    <mergeCell ref="B10:E10"/>
    <mergeCell ref="B11:E11"/>
    <mergeCell ref="B12:E1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B1:I12"/>
  <sheetViews>
    <sheetView zoomScale="90" zoomScaleNormal="90" workbookViewId="0">
      <pane ySplit="3" topLeftCell="A4" activePane="bottomLeft" state="frozen"/>
      <selection pane="bottomLeft" activeCell="F7" sqref="B7:F7"/>
    </sheetView>
  </sheetViews>
  <sheetFormatPr baseColWidth="10" defaultColWidth="11.5" defaultRowHeight="15" x14ac:dyDescent="0.2"/>
  <cols>
    <col min="1" max="1" width="11.5" style="1"/>
    <col min="2" max="2" width="16.33203125" style="1" customWidth="1"/>
    <col min="3" max="3" width="30.1640625" style="1" customWidth="1"/>
    <col min="4" max="4" width="56.1640625" style="1" customWidth="1"/>
    <col min="5" max="5" width="23.5" style="1" customWidth="1"/>
    <col min="6" max="6" width="10.1640625" style="1" customWidth="1"/>
    <col min="7" max="16384" width="11.5" style="1"/>
  </cols>
  <sheetData>
    <row r="1" spans="2:9" ht="16" thickBot="1" x14ac:dyDescent="0.25">
      <c r="B1" s="74"/>
      <c r="C1" s="74"/>
      <c r="D1" s="74"/>
      <c r="E1" s="74"/>
      <c r="F1" s="74"/>
    </row>
    <row r="2" spans="2:9" ht="16" thickBot="1" x14ac:dyDescent="0.25">
      <c r="B2" s="93" t="s">
        <v>72</v>
      </c>
      <c r="C2" s="94"/>
      <c r="D2" s="94"/>
      <c r="E2" s="94"/>
      <c r="F2" s="95"/>
    </row>
    <row r="3" spans="2:9" ht="17" thickBot="1" x14ac:dyDescent="0.25">
      <c r="B3" s="73" t="s">
        <v>55</v>
      </c>
      <c r="C3" s="73" t="s">
        <v>14</v>
      </c>
      <c r="D3" s="73" t="s">
        <v>56</v>
      </c>
      <c r="E3" s="99" t="s">
        <v>16</v>
      </c>
      <c r="F3" s="100"/>
    </row>
    <row r="4" spans="2:9" ht="65" thickBot="1" x14ac:dyDescent="0.25">
      <c r="B4" s="75" t="s">
        <v>57</v>
      </c>
      <c r="C4" s="76" t="s">
        <v>73</v>
      </c>
      <c r="D4" s="77" t="s">
        <v>58</v>
      </c>
      <c r="E4" s="73" t="s">
        <v>95</v>
      </c>
      <c r="F4" s="103">
        <v>1.2</v>
      </c>
    </row>
    <row r="5" spans="2:9" ht="65" thickBot="1" x14ac:dyDescent="0.25">
      <c r="B5" s="3" t="s">
        <v>59</v>
      </c>
      <c r="C5" s="4" t="s">
        <v>74</v>
      </c>
      <c r="D5" s="5" t="s">
        <v>60</v>
      </c>
      <c r="E5" s="2" t="s">
        <v>96</v>
      </c>
      <c r="F5" s="79">
        <v>0.5</v>
      </c>
    </row>
    <row r="6" spans="2:9" ht="65" thickBot="1" x14ac:dyDescent="0.25">
      <c r="B6" s="3" t="s">
        <v>61</v>
      </c>
      <c r="C6" s="4" t="s">
        <v>62</v>
      </c>
      <c r="D6" s="6" t="s">
        <v>63</v>
      </c>
      <c r="E6" s="2" t="s">
        <v>97</v>
      </c>
      <c r="F6" s="78">
        <f>ESTADISTICAS!S8</f>
        <v>1.8214563252683047</v>
      </c>
      <c r="I6" s="80"/>
    </row>
    <row r="7" spans="2:9" ht="113" thickBot="1" x14ac:dyDescent="0.25">
      <c r="B7" s="3" t="s">
        <v>79</v>
      </c>
      <c r="C7" s="4" t="s">
        <v>80</v>
      </c>
      <c r="D7" s="6" t="s">
        <v>81</v>
      </c>
      <c r="E7" s="22" t="s">
        <v>98</v>
      </c>
      <c r="F7" s="48">
        <f>+'ANALISIS P.'!I12</f>
        <v>0.7</v>
      </c>
    </row>
    <row r="8" spans="2:9" ht="16" thickBot="1" x14ac:dyDescent="0.25"/>
    <row r="9" spans="2:9" ht="16" thickBot="1" x14ac:dyDescent="0.25">
      <c r="B9" s="96" t="s">
        <v>51</v>
      </c>
      <c r="C9" s="97"/>
      <c r="D9" s="97"/>
      <c r="E9" s="97"/>
      <c r="F9" s="98"/>
    </row>
    <row r="10" spans="2:9" ht="17" thickBot="1" x14ac:dyDescent="0.25">
      <c r="B10" s="7" t="s">
        <v>37</v>
      </c>
      <c r="C10" s="7" t="s">
        <v>65</v>
      </c>
      <c r="D10" s="3" t="s">
        <v>64</v>
      </c>
      <c r="E10" s="101" t="s">
        <v>99</v>
      </c>
      <c r="F10" s="102"/>
    </row>
    <row r="11" spans="2:9" ht="129" customHeight="1" thickBot="1" x14ac:dyDescent="0.25">
      <c r="B11" s="3" t="s">
        <v>66</v>
      </c>
      <c r="C11" s="2" t="s">
        <v>68</v>
      </c>
      <c r="D11" s="4" t="s">
        <v>67</v>
      </c>
      <c r="E11" s="22" t="s">
        <v>95</v>
      </c>
      <c r="F11" s="48">
        <f>+'ANALISIS P.'!J12</f>
        <v>0.02</v>
      </c>
    </row>
    <row r="12" spans="2:9" ht="127.5" customHeight="1" thickBot="1" x14ac:dyDescent="0.25">
      <c r="B12" s="3" t="s">
        <v>69</v>
      </c>
      <c r="C12" s="8" t="s">
        <v>71</v>
      </c>
      <c r="D12" s="4" t="s">
        <v>70</v>
      </c>
      <c r="E12" s="22" t="s">
        <v>95</v>
      </c>
      <c r="F12" s="48">
        <f>+'ANALISIS P.'!K12</f>
        <v>0.04</v>
      </c>
    </row>
  </sheetData>
  <mergeCells count="4">
    <mergeCell ref="B2:F2"/>
    <mergeCell ref="B9:F9"/>
    <mergeCell ref="E3:F3"/>
    <mergeCell ref="E10:F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N8130</vt:lpstr>
      <vt:lpstr>A0161</vt:lpstr>
      <vt:lpstr>ESTADISTICAS</vt:lpstr>
      <vt:lpstr>ANALISIS P.</vt:lpstr>
      <vt:lpstr>RESULTADO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Juan David Villalobos Gualteros</cp:lastModifiedBy>
  <cp:lastPrinted>2023-06-22T21:39:49Z</cp:lastPrinted>
  <dcterms:created xsi:type="dcterms:W3CDTF">2022-06-08T07:25:35Z</dcterms:created>
  <dcterms:modified xsi:type="dcterms:W3CDTF">2026-08-18T21:23:00Z</dcterms:modified>
</cp:coreProperties>
</file>