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d.docs.live.net/d412b308999fb310/Desktop/SECRE.MUJER/SECRE.MUJER/SEC.MUJER 2026/CASAS SOCIALES/"/>
    </mc:Choice>
  </mc:AlternateContent>
  <xr:revisionPtr revIDLastSave="93" documentId="8_{975F8995-5D89-4E0C-9C15-A7DFFCA54F06}" xr6:coauthVersionLast="47" xr6:coauthVersionMax="47" xr10:uidLastSave="{CE1ECA5B-1D2D-474D-8BFA-3C5404D6FF4B}"/>
  <bookViews>
    <workbookView xWindow="-108" yWindow="-108" windowWidth="23256" windowHeight="12456" firstSheet="6" activeTab="7" xr2:uid="{8FD04F49-2979-4EB4-AEE3-0AA0A66514ED}"/>
  </bookViews>
  <sheets>
    <sheet name="PRECIOS DEL MERCADO" sheetId="2" r:id="rId1"/>
    <sheet name="LOGISTICA DE PPROYECTOS" sheetId="3" r:id="rId2"/>
    <sheet name="T&amp;T SERVICIOS" sheetId="4" r:id="rId3"/>
    <sheet name="PORCENTAJES DE EMPRESAS" sheetId="1" r:id="rId4"/>
    <sheet name="CUADRO COMPARATIVO" sheetId="5" r:id="rId5"/>
    <sheet name="DESVIACION ESTANDAR" sheetId="6" r:id="rId6"/>
    <sheet name="MEDIA ARMONICA" sheetId="7" r:id="rId7"/>
    <sheet name="PRECIOS DE REFERENCIA LOTE 1" sheetId="8" r:id="rId8"/>
    <sheet name="PRECIOS DE REFERENCIA LOTE 2" sheetId="9" r:id="rId9"/>
  </sheets>
  <definedNames>
    <definedName name="_xlnm._FilterDatabase" localSheetId="5" hidden="1">'DESVIACION ESTANDAR'!$N$1:$P$530</definedName>
    <definedName name="_xlnm._FilterDatabase" localSheetId="6" hidden="1">'MEDIA ARMONICA'!$N$1:$P$530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95" i="9" l="1"/>
  <c r="J95" i="9"/>
  <c r="K94" i="9"/>
  <c r="J94" i="9"/>
  <c r="L94" i="9" s="1"/>
  <c r="K91" i="9"/>
  <c r="J91" i="9"/>
  <c r="L91" i="9" s="1"/>
  <c r="K90" i="9"/>
  <c r="J90" i="9"/>
  <c r="L90" i="9" s="1"/>
  <c r="K89" i="9"/>
  <c r="J89" i="9"/>
  <c r="K88" i="9"/>
  <c r="J88" i="9"/>
  <c r="L88" i="9" s="1"/>
  <c r="K87" i="9"/>
  <c r="J87" i="9"/>
  <c r="K86" i="9"/>
  <c r="J86" i="9"/>
  <c r="L86" i="9" s="1"/>
  <c r="K85" i="9"/>
  <c r="J85" i="9"/>
  <c r="K84" i="9"/>
  <c r="J84" i="9"/>
  <c r="L84" i="9" s="1"/>
  <c r="K83" i="9"/>
  <c r="J83" i="9"/>
  <c r="K82" i="9"/>
  <c r="J82" i="9"/>
  <c r="L82" i="9" s="1"/>
  <c r="K81" i="9"/>
  <c r="J81" i="9"/>
  <c r="K80" i="9"/>
  <c r="J80" i="9"/>
  <c r="L80" i="9" s="1"/>
  <c r="K79" i="9"/>
  <c r="J79" i="9"/>
  <c r="K78" i="9"/>
  <c r="J78" i="9"/>
  <c r="L78" i="9" s="1"/>
  <c r="K77" i="9"/>
  <c r="J77" i="9"/>
  <c r="K76" i="9"/>
  <c r="J76" i="9"/>
  <c r="K75" i="9"/>
  <c r="J75" i="9"/>
  <c r="L75" i="9" s="1"/>
  <c r="K74" i="9"/>
  <c r="J74" i="9"/>
  <c r="K73" i="9"/>
  <c r="J73" i="9"/>
  <c r="K72" i="9"/>
  <c r="J72" i="9"/>
  <c r="L72" i="9" s="1"/>
  <c r="K71" i="9"/>
  <c r="J71" i="9"/>
  <c r="L71" i="9" s="1"/>
  <c r="K68" i="9"/>
  <c r="J68" i="9"/>
  <c r="K67" i="9"/>
  <c r="J67" i="9"/>
  <c r="K66" i="9"/>
  <c r="J66" i="9"/>
  <c r="L66" i="9" s="1"/>
  <c r="K65" i="9"/>
  <c r="J65" i="9"/>
  <c r="K64" i="9"/>
  <c r="J64" i="9"/>
  <c r="K63" i="9"/>
  <c r="J63" i="9"/>
  <c r="K62" i="9"/>
  <c r="J62" i="9"/>
  <c r="L62" i="9" s="1"/>
  <c r="K61" i="9"/>
  <c r="J61" i="9"/>
  <c r="L61" i="9" s="1"/>
  <c r="K60" i="9"/>
  <c r="J60" i="9"/>
  <c r="K59" i="9"/>
  <c r="J59" i="9"/>
  <c r="K58" i="9"/>
  <c r="J58" i="9"/>
  <c r="K57" i="9"/>
  <c r="J57" i="9"/>
  <c r="L57" i="9" s="1"/>
  <c r="K56" i="9"/>
  <c r="J56" i="9"/>
  <c r="K55" i="9"/>
  <c r="J55" i="9"/>
  <c r="K54" i="9"/>
  <c r="J54" i="9"/>
  <c r="L54" i="9" s="1"/>
  <c r="K53" i="9"/>
  <c r="J53" i="9"/>
  <c r="L53" i="9" s="1"/>
  <c r="K52" i="9"/>
  <c r="J52" i="9"/>
  <c r="K51" i="9"/>
  <c r="J51" i="9"/>
  <c r="K48" i="9"/>
  <c r="J48" i="9"/>
  <c r="L48" i="9" s="1"/>
  <c r="K47" i="9"/>
  <c r="J47" i="9"/>
  <c r="K46" i="9"/>
  <c r="J46" i="9"/>
  <c r="K45" i="9"/>
  <c r="J45" i="9"/>
  <c r="K44" i="9"/>
  <c r="J44" i="9"/>
  <c r="L44" i="9" s="1"/>
  <c r="K43" i="9"/>
  <c r="J43" i="9"/>
  <c r="K42" i="9"/>
  <c r="J42" i="9"/>
  <c r="K41" i="9"/>
  <c r="J41" i="9"/>
  <c r="K40" i="9"/>
  <c r="J40" i="9"/>
  <c r="K39" i="9"/>
  <c r="J39" i="9"/>
  <c r="L39" i="9" s="1"/>
  <c r="K38" i="9"/>
  <c r="J38" i="9"/>
  <c r="K37" i="9"/>
  <c r="J37" i="9"/>
  <c r="K36" i="9"/>
  <c r="J36" i="9"/>
  <c r="L36" i="9" s="1"/>
  <c r="K35" i="9"/>
  <c r="J35" i="9"/>
  <c r="L35" i="9" s="1"/>
  <c r="K34" i="9"/>
  <c r="J34" i="9"/>
  <c r="K33" i="9"/>
  <c r="J33" i="9"/>
  <c r="K32" i="9"/>
  <c r="J32" i="9"/>
  <c r="L32" i="9" s="1"/>
  <c r="K31" i="9"/>
  <c r="J31" i="9"/>
  <c r="K30" i="9"/>
  <c r="J30" i="9"/>
  <c r="L30" i="9" s="1"/>
  <c r="K29" i="9"/>
  <c r="J29" i="9"/>
  <c r="K28" i="9"/>
  <c r="J28" i="9"/>
  <c r="L28" i="9" s="1"/>
  <c r="K27" i="9"/>
  <c r="J27" i="9"/>
  <c r="L27" i="9" s="1"/>
  <c r="K26" i="9"/>
  <c r="J26" i="9"/>
  <c r="K23" i="9"/>
  <c r="J23" i="9"/>
  <c r="K22" i="9"/>
  <c r="J22" i="9"/>
  <c r="K21" i="9"/>
  <c r="J21" i="9"/>
  <c r="L21" i="9" s="1"/>
  <c r="K20" i="9"/>
  <c r="J20" i="9"/>
  <c r="K19" i="9"/>
  <c r="J19" i="9"/>
  <c r="K18" i="9"/>
  <c r="J18" i="9"/>
  <c r="L18" i="9" s="1"/>
  <c r="K17" i="9"/>
  <c r="J17" i="9"/>
  <c r="L17" i="9" s="1"/>
  <c r="K16" i="9"/>
  <c r="J16" i="9"/>
  <c r="L16" i="9" s="1"/>
  <c r="K15" i="9"/>
  <c r="J15" i="9"/>
  <c r="K14" i="9"/>
  <c r="J14" i="9"/>
  <c r="L14" i="9" s="1"/>
  <c r="K13" i="9"/>
  <c r="J13" i="9"/>
  <c r="K12" i="9"/>
  <c r="J12" i="9"/>
  <c r="L12" i="9" s="1"/>
  <c r="K11" i="9"/>
  <c r="J11" i="9"/>
  <c r="K10" i="9"/>
  <c r="J10" i="9"/>
  <c r="L10" i="9" s="1"/>
  <c r="K9" i="9"/>
  <c r="J9" i="9"/>
  <c r="K8" i="9"/>
  <c r="J8" i="9"/>
  <c r="L8" i="9" s="1"/>
  <c r="K7" i="9"/>
  <c r="J7" i="9"/>
  <c r="J410" i="8"/>
  <c r="K410" i="8" s="1"/>
  <c r="J409" i="8"/>
  <c r="K409" i="8" s="1"/>
  <c r="J408" i="8"/>
  <c r="K408" i="8" s="1"/>
  <c r="J407" i="8"/>
  <c r="K407" i="8" s="1"/>
  <c r="J406" i="8"/>
  <c r="K406" i="8" s="1"/>
  <c r="J405" i="8"/>
  <c r="K405" i="8" s="1"/>
  <c r="J404" i="8"/>
  <c r="K404" i="8" s="1"/>
  <c r="J403" i="8"/>
  <c r="K403" i="8" s="1"/>
  <c r="J402" i="8"/>
  <c r="K402" i="8" s="1"/>
  <c r="J401" i="8"/>
  <c r="K401" i="8" s="1"/>
  <c r="J398" i="8"/>
  <c r="K398" i="8" s="1"/>
  <c r="J397" i="8"/>
  <c r="K397" i="8" s="1"/>
  <c r="J396" i="8"/>
  <c r="K396" i="8" s="1"/>
  <c r="J395" i="8"/>
  <c r="K395" i="8" s="1"/>
  <c r="J394" i="8"/>
  <c r="K394" i="8" s="1"/>
  <c r="J393" i="8"/>
  <c r="K393" i="8" s="1"/>
  <c r="J392" i="8"/>
  <c r="K392" i="8" s="1"/>
  <c r="J391" i="8"/>
  <c r="K391" i="8" s="1"/>
  <c r="J390" i="8"/>
  <c r="K390" i="8" s="1"/>
  <c r="J389" i="8"/>
  <c r="K389" i="8" s="1"/>
  <c r="J388" i="8"/>
  <c r="K388" i="8" s="1"/>
  <c r="J387" i="8"/>
  <c r="K387" i="8" s="1"/>
  <c r="J386" i="8"/>
  <c r="K386" i="8" s="1"/>
  <c r="J385" i="8"/>
  <c r="K385" i="8" s="1"/>
  <c r="J384" i="8"/>
  <c r="K384" i="8" s="1"/>
  <c r="J383" i="8"/>
  <c r="K383" i="8" s="1"/>
  <c r="J382" i="8"/>
  <c r="K382" i="8" s="1"/>
  <c r="J381" i="8"/>
  <c r="K381" i="8" s="1"/>
  <c r="J380" i="8"/>
  <c r="K380" i="8" s="1"/>
  <c r="J379" i="8"/>
  <c r="K379" i="8" s="1"/>
  <c r="J376" i="8"/>
  <c r="K376" i="8" s="1"/>
  <c r="J375" i="8"/>
  <c r="K375" i="8" s="1"/>
  <c r="J374" i="8"/>
  <c r="K374" i="8" s="1"/>
  <c r="J373" i="8"/>
  <c r="K373" i="8" s="1"/>
  <c r="J372" i="8"/>
  <c r="K372" i="8" s="1"/>
  <c r="J371" i="8"/>
  <c r="K371" i="8" s="1"/>
  <c r="J370" i="8"/>
  <c r="K370" i="8" s="1"/>
  <c r="J369" i="8"/>
  <c r="K369" i="8" s="1"/>
  <c r="J368" i="8"/>
  <c r="K368" i="8" s="1"/>
  <c r="J367" i="8"/>
  <c r="K367" i="8" s="1"/>
  <c r="J366" i="8"/>
  <c r="K366" i="8" s="1"/>
  <c r="J365" i="8"/>
  <c r="K365" i="8" s="1"/>
  <c r="J364" i="8"/>
  <c r="K364" i="8" s="1"/>
  <c r="J363" i="8"/>
  <c r="K363" i="8" s="1"/>
  <c r="J362" i="8"/>
  <c r="K362" i="8" s="1"/>
  <c r="J361" i="8"/>
  <c r="K361" i="8" s="1"/>
  <c r="J360" i="8"/>
  <c r="K360" i="8" s="1"/>
  <c r="J359" i="8"/>
  <c r="K359" i="8" s="1"/>
  <c r="J358" i="8"/>
  <c r="K358" i="8" s="1"/>
  <c r="J357" i="8"/>
  <c r="K357" i="8" s="1"/>
  <c r="J356" i="8"/>
  <c r="K356" i="8" s="1"/>
  <c r="J355" i="8"/>
  <c r="K355" i="8" s="1"/>
  <c r="J354" i="8"/>
  <c r="K354" i="8" s="1"/>
  <c r="J353" i="8"/>
  <c r="K353" i="8" s="1"/>
  <c r="J350" i="8"/>
  <c r="K350" i="8" s="1"/>
  <c r="J349" i="8"/>
  <c r="K349" i="8" s="1"/>
  <c r="J348" i="8"/>
  <c r="K348" i="8" s="1"/>
  <c r="J347" i="8"/>
  <c r="K347" i="8" s="1"/>
  <c r="J346" i="8"/>
  <c r="K346" i="8" s="1"/>
  <c r="J345" i="8"/>
  <c r="K345" i="8" s="1"/>
  <c r="J344" i="8"/>
  <c r="K344" i="8" s="1"/>
  <c r="J343" i="8"/>
  <c r="K343" i="8" s="1"/>
  <c r="J342" i="8"/>
  <c r="K342" i="8" s="1"/>
  <c r="J341" i="8"/>
  <c r="K341" i="8" s="1"/>
  <c r="J340" i="8"/>
  <c r="K340" i="8" s="1"/>
  <c r="J339" i="8"/>
  <c r="K339" i="8" s="1"/>
  <c r="J338" i="8"/>
  <c r="K338" i="8" s="1"/>
  <c r="J337" i="8"/>
  <c r="K337" i="8" s="1"/>
  <c r="J336" i="8"/>
  <c r="K336" i="8" s="1"/>
  <c r="J335" i="8"/>
  <c r="K335" i="8" s="1"/>
  <c r="J334" i="8"/>
  <c r="K334" i="8" s="1"/>
  <c r="J333" i="8"/>
  <c r="K333" i="8" s="1"/>
  <c r="J332" i="8"/>
  <c r="K332" i="8" s="1"/>
  <c r="J331" i="8"/>
  <c r="K331" i="8" s="1"/>
  <c r="J330" i="8"/>
  <c r="K330" i="8" s="1"/>
  <c r="J329" i="8"/>
  <c r="K329" i="8" s="1"/>
  <c r="J326" i="8"/>
  <c r="K326" i="8" s="1"/>
  <c r="J325" i="8"/>
  <c r="K325" i="8" s="1"/>
  <c r="J324" i="8"/>
  <c r="K324" i="8" s="1"/>
  <c r="J323" i="8"/>
  <c r="K323" i="8" s="1"/>
  <c r="J322" i="8"/>
  <c r="K322" i="8" s="1"/>
  <c r="J321" i="8"/>
  <c r="K321" i="8" s="1"/>
  <c r="J320" i="8"/>
  <c r="K320" i="8" s="1"/>
  <c r="J317" i="8"/>
  <c r="K317" i="8" s="1"/>
  <c r="J316" i="8"/>
  <c r="K316" i="8" s="1"/>
  <c r="J315" i="8"/>
  <c r="K315" i="8" s="1"/>
  <c r="J314" i="8"/>
  <c r="K314" i="8" s="1"/>
  <c r="J313" i="8"/>
  <c r="K313" i="8" s="1"/>
  <c r="J312" i="8"/>
  <c r="K312" i="8" s="1"/>
  <c r="J311" i="8"/>
  <c r="K311" i="8" s="1"/>
  <c r="J310" i="8"/>
  <c r="K310" i="8" s="1"/>
  <c r="J309" i="8"/>
  <c r="K309" i="8" s="1"/>
  <c r="J308" i="8"/>
  <c r="K308" i="8" s="1"/>
  <c r="J307" i="8"/>
  <c r="K307" i="8" s="1"/>
  <c r="J306" i="8"/>
  <c r="K306" i="8" s="1"/>
  <c r="J305" i="8"/>
  <c r="K305" i="8" s="1"/>
  <c r="J304" i="8"/>
  <c r="K304" i="8" s="1"/>
  <c r="J303" i="8"/>
  <c r="K303" i="8" s="1"/>
  <c r="J302" i="8"/>
  <c r="K302" i="8" s="1"/>
  <c r="J299" i="8"/>
  <c r="K299" i="8" s="1"/>
  <c r="J298" i="8"/>
  <c r="K298" i="8" s="1"/>
  <c r="J297" i="8"/>
  <c r="K297" i="8" s="1"/>
  <c r="J296" i="8"/>
  <c r="K296" i="8" s="1"/>
  <c r="J295" i="8"/>
  <c r="K295" i="8" s="1"/>
  <c r="J294" i="8"/>
  <c r="K294" i="8" s="1"/>
  <c r="J293" i="8"/>
  <c r="K293" i="8" s="1"/>
  <c r="J292" i="8"/>
  <c r="K292" i="8" s="1"/>
  <c r="J291" i="8"/>
  <c r="K291" i="8" s="1"/>
  <c r="J290" i="8"/>
  <c r="K290" i="8" s="1"/>
  <c r="J289" i="8"/>
  <c r="K289" i="8" s="1"/>
  <c r="J288" i="8"/>
  <c r="K288" i="8" s="1"/>
  <c r="J287" i="8"/>
  <c r="K287" i="8" s="1"/>
  <c r="J286" i="8"/>
  <c r="K286" i="8" s="1"/>
  <c r="J285" i="8"/>
  <c r="K285" i="8" s="1"/>
  <c r="J284" i="8"/>
  <c r="K284" i="8" s="1"/>
  <c r="J283" i="8"/>
  <c r="K283" i="8" s="1"/>
  <c r="J282" i="8"/>
  <c r="K282" i="8" s="1"/>
  <c r="J281" i="8"/>
  <c r="K281" i="8" s="1"/>
  <c r="J280" i="8"/>
  <c r="K280" i="8" s="1"/>
  <c r="J279" i="8"/>
  <c r="K279" i="8" s="1"/>
  <c r="J278" i="8"/>
  <c r="K278" i="8" s="1"/>
  <c r="J277" i="8"/>
  <c r="K277" i="8" s="1"/>
  <c r="J276" i="8"/>
  <c r="K276" i="8" s="1"/>
  <c r="J273" i="8"/>
  <c r="K273" i="8" s="1"/>
  <c r="J272" i="8"/>
  <c r="K272" i="8" s="1"/>
  <c r="J271" i="8"/>
  <c r="K271" i="8" s="1"/>
  <c r="J270" i="8"/>
  <c r="K270" i="8" s="1"/>
  <c r="J269" i="8"/>
  <c r="K269" i="8" s="1"/>
  <c r="J268" i="8"/>
  <c r="K268" i="8" s="1"/>
  <c r="J267" i="8"/>
  <c r="K267" i="8" s="1"/>
  <c r="J266" i="8"/>
  <c r="K266" i="8" s="1"/>
  <c r="J265" i="8"/>
  <c r="K265" i="8" s="1"/>
  <c r="J264" i="8"/>
  <c r="K264" i="8" s="1"/>
  <c r="J263" i="8"/>
  <c r="K263" i="8" s="1"/>
  <c r="J262" i="8"/>
  <c r="K262" i="8" s="1"/>
  <c r="J261" i="8"/>
  <c r="K261" i="8" s="1"/>
  <c r="J260" i="8"/>
  <c r="K260" i="8" s="1"/>
  <c r="J259" i="8"/>
  <c r="K259" i="8" s="1"/>
  <c r="J258" i="8"/>
  <c r="K258" i="8" s="1"/>
  <c r="J257" i="8"/>
  <c r="K257" i="8" s="1"/>
  <c r="J256" i="8"/>
  <c r="K256" i="8" s="1"/>
  <c r="J253" i="8"/>
  <c r="K253" i="8" s="1"/>
  <c r="J252" i="8"/>
  <c r="K252" i="8" s="1"/>
  <c r="J251" i="8"/>
  <c r="K251" i="8" s="1"/>
  <c r="J250" i="8"/>
  <c r="K250" i="8" s="1"/>
  <c r="J249" i="8"/>
  <c r="K249" i="8" s="1"/>
  <c r="J248" i="8"/>
  <c r="K248" i="8" s="1"/>
  <c r="J247" i="8"/>
  <c r="K247" i="8" s="1"/>
  <c r="J246" i="8"/>
  <c r="K246" i="8" s="1"/>
  <c r="J245" i="8"/>
  <c r="K245" i="8" s="1"/>
  <c r="J244" i="8"/>
  <c r="K244" i="8" s="1"/>
  <c r="J243" i="8"/>
  <c r="K243" i="8" s="1"/>
  <c r="J242" i="8"/>
  <c r="K242" i="8" s="1"/>
  <c r="J241" i="8"/>
  <c r="K241" i="8" s="1"/>
  <c r="J240" i="8"/>
  <c r="K240" i="8" s="1"/>
  <c r="J239" i="8"/>
  <c r="K239" i="8" s="1"/>
  <c r="J238" i="8"/>
  <c r="K238" i="8" s="1"/>
  <c r="J237" i="8"/>
  <c r="K237" i="8" s="1"/>
  <c r="J236" i="8"/>
  <c r="K236" i="8" s="1"/>
  <c r="J235" i="8"/>
  <c r="K235" i="8" s="1"/>
  <c r="J234" i="8"/>
  <c r="K234" i="8" s="1"/>
  <c r="J233" i="8"/>
  <c r="K233" i="8" s="1"/>
  <c r="J232" i="8"/>
  <c r="K232" i="8" s="1"/>
  <c r="J229" i="8"/>
  <c r="K229" i="8" s="1"/>
  <c r="J228" i="8"/>
  <c r="K228" i="8" s="1"/>
  <c r="J227" i="8"/>
  <c r="K227" i="8" s="1"/>
  <c r="J226" i="8"/>
  <c r="K226" i="8" s="1"/>
  <c r="J225" i="8"/>
  <c r="K225" i="8" s="1"/>
  <c r="J224" i="8"/>
  <c r="K224" i="8" s="1"/>
  <c r="J223" i="8"/>
  <c r="K223" i="8" s="1"/>
  <c r="J222" i="8"/>
  <c r="K222" i="8" s="1"/>
  <c r="J221" i="8"/>
  <c r="K221" i="8" s="1"/>
  <c r="J220" i="8"/>
  <c r="K220" i="8" s="1"/>
  <c r="J219" i="8"/>
  <c r="K219" i="8" s="1"/>
  <c r="J218" i="8"/>
  <c r="K218" i="8" s="1"/>
  <c r="J217" i="8"/>
  <c r="K217" i="8" s="1"/>
  <c r="J216" i="8"/>
  <c r="K216" i="8" s="1"/>
  <c r="J215" i="8"/>
  <c r="K215" i="8" s="1"/>
  <c r="J214" i="8"/>
  <c r="K214" i="8" s="1"/>
  <c r="J213" i="8"/>
  <c r="K213" i="8" s="1"/>
  <c r="J212" i="8"/>
  <c r="K212" i="8" s="1"/>
  <c r="J211" i="8"/>
  <c r="K211" i="8" s="1"/>
  <c r="J210" i="8"/>
  <c r="K210" i="8" s="1"/>
  <c r="J209" i="8"/>
  <c r="K209" i="8" s="1"/>
  <c r="J208" i="8"/>
  <c r="K208" i="8" s="1"/>
  <c r="J207" i="8"/>
  <c r="K207" i="8" s="1"/>
  <c r="J204" i="8"/>
  <c r="K204" i="8" s="1"/>
  <c r="J203" i="8"/>
  <c r="K203" i="8" s="1"/>
  <c r="J202" i="8"/>
  <c r="K202" i="8" s="1"/>
  <c r="J201" i="8"/>
  <c r="K201" i="8" s="1"/>
  <c r="J200" i="8"/>
  <c r="K200" i="8" s="1"/>
  <c r="J199" i="8"/>
  <c r="K199" i="8" s="1"/>
  <c r="J198" i="8"/>
  <c r="K198" i="8" s="1"/>
  <c r="J197" i="8"/>
  <c r="K197" i="8" s="1"/>
  <c r="J196" i="8"/>
  <c r="K196" i="8" s="1"/>
  <c r="J195" i="8"/>
  <c r="K195" i="8" s="1"/>
  <c r="J194" i="8"/>
  <c r="K194" i="8" s="1"/>
  <c r="J193" i="8"/>
  <c r="K193" i="8" s="1"/>
  <c r="J192" i="8"/>
  <c r="K192" i="8" s="1"/>
  <c r="J191" i="8"/>
  <c r="K191" i="8" s="1"/>
  <c r="J190" i="8"/>
  <c r="K190" i="8" s="1"/>
  <c r="J189" i="8"/>
  <c r="K189" i="8" s="1"/>
  <c r="J188" i="8"/>
  <c r="K188" i="8" s="1"/>
  <c r="J185" i="8"/>
  <c r="K185" i="8" s="1"/>
  <c r="J184" i="8"/>
  <c r="K184" i="8" s="1"/>
  <c r="J183" i="8"/>
  <c r="K183" i="8" s="1"/>
  <c r="J182" i="8"/>
  <c r="K182" i="8" s="1"/>
  <c r="J181" i="8"/>
  <c r="K181" i="8" s="1"/>
  <c r="J180" i="8"/>
  <c r="K180" i="8" s="1"/>
  <c r="J179" i="8"/>
  <c r="K179" i="8" s="1"/>
  <c r="J178" i="8"/>
  <c r="K178" i="8" s="1"/>
  <c r="J177" i="8"/>
  <c r="K177" i="8" s="1"/>
  <c r="J176" i="8"/>
  <c r="K176" i="8" s="1"/>
  <c r="J175" i="8"/>
  <c r="K175" i="8" s="1"/>
  <c r="J174" i="8"/>
  <c r="K174" i="8" s="1"/>
  <c r="J171" i="8"/>
  <c r="K171" i="8" s="1"/>
  <c r="J170" i="8"/>
  <c r="K170" i="8" s="1"/>
  <c r="J169" i="8"/>
  <c r="K169" i="8" s="1"/>
  <c r="J168" i="8"/>
  <c r="K168" i="8" s="1"/>
  <c r="J167" i="8"/>
  <c r="K167" i="8" s="1"/>
  <c r="J166" i="8"/>
  <c r="K166" i="8" s="1"/>
  <c r="J165" i="8"/>
  <c r="K165" i="8" s="1"/>
  <c r="J164" i="8"/>
  <c r="K164" i="8" s="1"/>
  <c r="J163" i="8"/>
  <c r="K163" i="8" s="1"/>
  <c r="J162" i="8"/>
  <c r="K162" i="8" s="1"/>
  <c r="J161" i="8"/>
  <c r="K161" i="8" s="1"/>
  <c r="J160" i="8"/>
  <c r="K160" i="8" s="1"/>
  <c r="J159" i="8"/>
  <c r="K159" i="8" s="1"/>
  <c r="J158" i="8"/>
  <c r="K158" i="8" s="1"/>
  <c r="J157" i="8"/>
  <c r="K157" i="8" s="1"/>
  <c r="J156" i="8"/>
  <c r="K156" i="8" s="1"/>
  <c r="J155" i="8"/>
  <c r="K155" i="8" s="1"/>
  <c r="J154" i="8"/>
  <c r="K154" i="8" s="1"/>
  <c r="J151" i="8"/>
  <c r="K151" i="8" s="1"/>
  <c r="J150" i="8"/>
  <c r="K150" i="8" s="1"/>
  <c r="J149" i="8"/>
  <c r="K149" i="8" s="1"/>
  <c r="J148" i="8"/>
  <c r="K148" i="8" s="1"/>
  <c r="J147" i="8"/>
  <c r="K147" i="8" s="1"/>
  <c r="J146" i="8"/>
  <c r="K146" i="8" s="1"/>
  <c r="J145" i="8"/>
  <c r="K145" i="8" s="1"/>
  <c r="J144" i="8"/>
  <c r="K144" i="8" s="1"/>
  <c r="J143" i="8"/>
  <c r="K143" i="8" s="1"/>
  <c r="J142" i="8"/>
  <c r="K142" i="8" s="1"/>
  <c r="J141" i="8"/>
  <c r="K141" i="8" s="1"/>
  <c r="J140" i="8"/>
  <c r="K140" i="8" s="1"/>
  <c r="J139" i="8"/>
  <c r="K139" i="8" s="1"/>
  <c r="J136" i="8"/>
  <c r="K136" i="8" s="1"/>
  <c r="J135" i="8"/>
  <c r="K135" i="8" s="1"/>
  <c r="J134" i="8"/>
  <c r="K134" i="8" s="1"/>
  <c r="J133" i="8"/>
  <c r="K133" i="8" s="1"/>
  <c r="J132" i="8"/>
  <c r="K132" i="8" s="1"/>
  <c r="J131" i="8"/>
  <c r="K131" i="8" s="1"/>
  <c r="J130" i="8"/>
  <c r="K130" i="8" s="1"/>
  <c r="J129" i="8"/>
  <c r="K129" i="8" s="1"/>
  <c r="J128" i="8"/>
  <c r="K128" i="8" s="1"/>
  <c r="J127" i="8"/>
  <c r="K127" i="8" s="1"/>
  <c r="J126" i="8"/>
  <c r="K126" i="8" s="1"/>
  <c r="J125" i="8"/>
  <c r="K125" i="8" s="1"/>
  <c r="J124" i="8"/>
  <c r="K124" i="8" s="1"/>
  <c r="J123" i="8"/>
  <c r="K123" i="8" s="1"/>
  <c r="J122" i="8"/>
  <c r="K122" i="8" s="1"/>
  <c r="J121" i="8"/>
  <c r="K121" i="8" s="1"/>
  <c r="J120" i="8"/>
  <c r="K120" i="8" s="1"/>
  <c r="J117" i="8"/>
  <c r="K117" i="8" s="1"/>
  <c r="J116" i="8"/>
  <c r="K116" i="8" s="1"/>
  <c r="J115" i="8"/>
  <c r="K115" i="8" s="1"/>
  <c r="J114" i="8"/>
  <c r="K114" i="8" s="1"/>
  <c r="J113" i="8"/>
  <c r="K113" i="8" s="1"/>
  <c r="J112" i="8"/>
  <c r="K112" i="8" s="1"/>
  <c r="J111" i="8"/>
  <c r="K111" i="8" s="1"/>
  <c r="J110" i="8"/>
  <c r="K110" i="8" s="1"/>
  <c r="J109" i="8"/>
  <c r="K109" i="8" s="1"/>
  <c r="J108" i="8"/>
  <c r="K108" i="8" s="1"/>
  <c r="J107" i="8"/>
  <c r="K107" i="8" s="1"/>
  <c r="J106" i="8"/>
  <c r="K106" i="8" s="1"/>
  <c r="J105" i="8"/>
  <c r="K105" i="8" s="1"/>
  <c r="J104" i="8"/>
  <c r="K104" i="8" s="1"/>
  <c r="J101" i="8"/>
  <c r="K101" i="8" s="1"/>
  <c r="J100" i="8"/>
  <c r="K100" i="8" s="1"/>
  <c r="J99" i="8"/>
  <c r="K99" i="8" s="1"/>
  <c r="J98" i="8"/>
  <c r="K98" i="8" s="1"/>
  <c r="J97" i="8"/>
  <c r="K97" i="8" s="1"/>
  <c r="J96" i="8"/>
  <c r="K96" i="8" s="1"/>
  <c r="J95" i="8"/>
  <c r="K95" i="8" s="1"/>
  <c r="J94" i="8"/>
  <c r="K94" i="8" s="1"/>
  <c r="J93" i="8"/>
  <c r="K93" i="8" s="1"/>
  <c r="J92" i="8"/>
  <c r="K92" i="8" s="1"/>
  <c r="J91" i="8"/>
  <c r="K91" i="8" s="1"/>
  <c r="J90" i="8"/>
  <c r="K90" i="8" s="1"/>
  <c r="J89" i="8"/>
  <c r="K89" i="8" s="1"/>
  <c r="J88" i="8"/>
  <c r="K88" i="8" s="1"/>
  <c r="J87" i="8"/>
  <c r="K87" i="8" s="1"/>
  <c r="J86" i="8"/>
  <c r="K86" i="8" s="1"/>
  <c r="J82" i="8"/>
  <c r="K82" i="8" s="1"/>
  <c r="J81" i="8"/>
  <c r="K81" i="8" s="1"/>
  <c r="J80" i="8"/>
  <c r="K80" i="8" s="1"/>
  <c r="J79" i="8"/>
  <c r="K79" i="8" s="1"/>
  <c r="J78" i="8"/>
  <c r="K78" i="8" s="1"/>
  <c r="J75" i="8"/>
  <c r="K75" i="8" s="1"/>
  <c r="J74" i="8"/>
  <c r="K74" i="8" s="1"/>
  <c r="J73" i="8"/>
  <c r="K73" i="8" s="1"/>
  <c r="J72" i="8"/>
  <c r="K72" i="8" s="1"/>
  <c r="J71" i="8"/>
  <c r="K71" i="8" s="1"/>
  <c r="J70" i="8"/>
  <c r="K70" i="8" s="1"/>
  <c r="J69" i="8"/>
  <c r="K69" i="8" s="1"/>
  <c r="J68" i="8"/>
  <c r="K68" i="8" s="1"/>
  <c r="J67" i="8"/>
  <c r="K67" i="8" s="1"/>
  <c r="J64" i="8"/>
  <c r="K64" i="8" s="1"/>
  <c r="J63" i="8"/>
  <c r="K63" i="8" s="1"/>
  <c r="J62" i="8"/>
  <c r="K62" i="8" s="1"/>
  <c r="J61" i="8"/>
  <c r="K61" i="8" s="1"/>
  <c r="J60" i="8"/>
  <c r="K60" i="8" s="1"/>
  <c r="J59" i="8"/>
  <c r="K59" i="8" s="1"/>
  <c r="J58" i="8"/>
  <c r="K58" i="8" s="1"/>
  <c r="J57" i="8"/>
  <c r="K57" i="8" s="1"/>
  <c r="J56" i="8"/>
  <c r="K56" i="8" s="1"/>
  <c r="J55" i="8"/>
  <c r="K55" i="8" s="1"/>
  <c r="J54" i="8"/>
  <c r="K54" i="8" s="1"/>
  <c r="J53" i="8"/>
  <c r="K53" i="8" s="1"/>
  <c r="J52" i="8"/>
  <c r="K52" i="8" s="1"/>
  <c r="J49" i="8"/>
  <c r="K49" i="8" s="1"/>
  <c r="J48" i="8"/>
  <c r="K48" i="8" s="1"/>
  <c r="J47" i="8"/>
  <c r="K47" i="8" s="1"/>
  <c r="J46" i="8"/>
  <c r="K46" i="8" s="1"/>
  <c r="J45" i="8"/>
  <c r="K45" i="8" s="1"/>
  <c r="J44" i="8"/>
  <c r="K44" i="8" s="1"/>
  <c r="J43" i="8"/>
  <c r="K43" i="8" s="1"/>
  <c r="J42" i="8"/>
  <c r="K42" i="8" s="1"/>
  <c r="J41" i="8"/>
  <c r="K41" i="8" s="1"/>
  <c r="J40" i="8"/>
  <c r="K40" i="8" s="1"/>
  <c r="J39" i="8"/>
  <c r="K39" i="8" s="1"/>
  <c r="J38" i="8"/>
  <c r="K38" i="8" s="1"/>
  <c r="J37" i="8"/>
  <c r="K37" i="8" s="1"/>
  <c r="J36" i="8"/>
  <c r="K36" i="8" s="1"/>
  <c r="J35" i="8"/>
  <c r="K35" i="8" s="1"/>
  <c r="J34" i="8"/>
  <c r="K34" i="8" s="1"/>
  <c r="J33" i="8"/>
  <c r="K33" i="8" s="1"/>
  <c r="J32" i="8"/>
  <c r="K32" i="8" s="1"/>
  <c r="J31" i="8"/>
  <c r="K31" i="8" s="1"/>
  <c r="J30" i="8"/>
  <c r="K30" i="8" s="1"/>
  <c r="J29" i="8"/>
  <c r="K29" i="8" s="1"/>
  <c r="J28" i="8"/>
  <c r="K28" i="8" s="1"/>
  <c r="J27" i="8"/>
  <c r="K27" i="8" s="1"/>
  <c r="J26" i="8"/>
  <c r="K26" i="8" s="1"/>
  <c r="J25" i="8"/>
  <c r="K25" i="8" s="1"/>
  <c r="J24" i="8"/>
  <c r="K24" i="8" s="1"/>
  <c r="J23" i="8"/>
  <c r="K23" i="8" s="1"/>
  <c r="J20" i="8"/>
  <c r="K20" i="8" s="1"/>
  <c r="J19" i="8"/>
  <c r="K19" i="8" s="1"/>
  <c r="J18" i="8"/>
  <c r="K18" i="8" s="1"/>
  <c r="J17" i="8"/>
  <c r="K17" i="8" s="1"/>
  <c r="J16" i="8"/>
  <c r="K16" i="8" s="1"/>
  <c r="J15" i="8"/>
  <c r="K15" i="8" s="1"/>
  <c r="J14" i="8"/>
  <c r="K14" i="8" s="1"/>
  <c r="J13" i="8"/>
  <c r="K13" i="8" s="1"/>
  <c r="J12" i="8"/>
  <c r="K12" i="8" s="1"/>
  <c r="J11" i="8"/>
  <c r="K11" i="8" s="1"/>
  <c r="J10" i="8"/>
  <c r="K10" i="8" s="1"/>
  <c r="J9" i="8"/>
  <c r="K9" i="8" s="1"/>
  <c r="J8" i="8"/>
  <c r="K8" i="8" s="1"/>
  <c r="J7" i="8"/>
  <c r="K7" i="8" s="1"/>
  <c r="J6" i="8"/>
  <c r="K6" i="8" s="1"/>
  <c r="X37" i="7"/>
  <c r="X526" i="7"/>
  <c r="X525" i="7"/>
  <c r="X521" i="7"/>
  <c r="X520" i="7"/>
  <c r="X519" i="7"/>
  <c r="X518" i="7"/>
  <c r="X517" i="7"/>
  <c r="X516" i="7"/>
  <c r="X515" i="7"/>
  <c r="X514" i="7"/>
  <c r="X513" i="7"/>
  <c r="X512" i="7"/>
  <c r="X511" i="7"/>
  <c r="X510" i="7"/>
  <c r="X509" i="7"/>
  <c r="X508" i="7"/>
  <c r="X507" i="7"/>
  <c r="X506" i="7"/>
  <c r="X505" i="7"/>
  <c r="X504" i="7"/>
  <c r="X503" i="7"/>
  <c r="X502" i="7"/>
  <c r="X501" i="7"/>
  <c r="X497" i="7"/>
  <c r="X496" i="7"/>
  <c r="X495" i="7"/>
  <c r="X494" i="7"/>
  <c r="X493" i="7"/>
  <c r="X492" i="7"/>
  <c r="X491" i="7"/>
  <c r="X490" i="7"/>
  <c r="X489" i="7"/>
  <c r="X488" i="7"/>
  <c r="X487" i="7"/>
  <c r="X486" i="7"/>
  <c r="X485" i="7"/>
  <c r="X484" i="7"/>
  <c r="X483" i="7"/>
  <c r="X482" i="7"/>
  <c r="X481" i="7"/>
  <c r="X480" i="7"/>
  <c r="X476" i="7"/>
  <c r="X475" i="7"/>
  <c r="X474" i="7"/>
  <c r="X473" i="7"/>
  <c r="X472" i="7"/>
  <c r="X471" i="7"/>
  <c r="X470" i="7"/>
  <c r="X469" i="7"/>
  <c r="X468" i="7"/>
  <c r="X467" i="7"/>
  <c r="X466" i="7"/>
  <c r="X465" i="7"/>
  <c r="X464" i="7"/>
  <c r="X463" i="7"/>
  <c r="X462" i="7"/>
  <c r="X461" i="7"/>
  <c r="X460" i="7"/>
  <c r="X459" i="7"/>
  <c r="X458" i="7"/>
  <c r="X457" i="7"/>
  <c r="X456" i="7"/>
  <c r="X455" i="7"/>
  <c r="X454" i="7"/>
  <c r="X449" i="7"/>
  <c r="X448" i="7"/>
  <c r="X447" i="7"/>
  <c r="X446" i="7"/>
  <c r="X445" i="7"/>
  <c r="X444" i="7"/>
  <c r="X443" i="7"/>
  <c r="X442" i="7"/>
  <c r="X441" i="7"/>
  <c r="X440" i="7"/>
  <c r="X439" i="7"/>
  <c r="X438" i="7"/>
  <c r="X437" i="7"/>
  <c r="X436" i="7"/>
  <c r="X435" i="7"/>
  <c r="X434" i="7"/>
  <c r="X433" i="7"/>
  <c r="X430" i="7"/>
  <c r="X429" i="7"/>
  <c r="X428" i="7"/>
  <c r="X427" i="7"/>
  <c r="X426" i="7"/>
  <c r="X425" i="7"/>
  <c r="X424" i="7"/>
  <c r="X423" i="7"/>
  <c r="X422" i="7"/>
  <c r="X421" i="7"/>
  <c r="X417" i="7"/>
  <c r="X416" i="7"/>
  <c r="X415" i="7"/>
  <c r="X414" i="7"/>
  <c r="X413" i="7"/>
  <c r="X412" i="7"/>
  <c r="X411" i="7"/>
  <c r="X410" i="7"/>
  <c r="X409" i="7"/>
  <c r="X408" i="7"/>
  <c r="X407" i="7"/>
  <c r="X406" i="7"/>
  <c r="X405" i="7"/>
  <c r="X404" i="7"/>
  <c r="X403" i="7"/>
  <c r="X402" i="7"/>
  <c r="X401" i="7"/>
  <c r="X400" i="7"/>
  <c r="X399" i="7"/>
  <c r="X398" i="7"/>
  <c r="X394" i="7"/>
  <c r="X393" i="7"/>
  <c r="X392" i="7"/>
  <c r="X391" i="7"/>
  <c r="X390" i="7"/>
  <c r="X389" i="7"/>
  <c r="X388" i="7"/>
  <c r="X387" i="7"/>
  <c r="X386" i="7"/>
  <c r="X385" i="7"/>
  <c r="X384" i="7"/>
  <c r="X383" i="7"/>
  <c r="X382" i="7"/>
  <c r="X381" i="7"/>
  <c r="X380" i="7"/>
  <c r="X379" i="7"/>
  <c r="X378" i="7"/>
  <c r="X377" i="7"/>
  <c r="X376" i="7"/>
  <c r="X375" i="7"/>
  <c r="X374" i="7"/>
  <c r="X373" i="7"/>
  <c r="X372" i="7"/>
  <c r="X371" i="7"/>
  <c r="X367" i="7"/>
  <c r="X366" i="7"/>
  <c r="X365" i="7"/>
  <c r="X364" i="7"/>
  <c r="X363" i="7"/>
  <c r="X362" i="7"/>
  <c r="X361" i="7"/>
  <c r="X360" i="7"/>
  <c r="X359" i="7"/>
  <c r="X358" i="7"/>
  <c r="X357" i="7"/>
  <c r="X356" i="7"/>
  <c r="X355" i="7"/>
  <c r="X354" i="7"/>
  <c r="X353" i="7"/>
  <c r="X352" i="7"/>
  <c r="X351" i="7"/>
  <c r="X350" i="7"/>
  <c r="X349" i="7"/>
  <c r="X348" i="7"/>
  <c r="X347" i="7"/>
  <c r="X346" i="7"/>
  <c r="X342" i="7"/>
  <c r="X341" i="7"/>
  <c r="X299" i="7"/>
  <c r="X298" i="7"/>
  <c r="X297" i="7"/>
  <c r="X309" i="7"/>
  <c r="X308" i="7"/>
  <c r="X307" i="7"/>
  <c r="X313" i="7"/>
  <c r="X312" i="7"/>
  <c r="X311" i="7"/>
  <c r="X318" i="7"/>
  <c r="X319" i="7"/>
  <c r="X323" i="7"/>
  <c r="X326" i="7"/>
  <c r="X336" i="7"/>
  <c r="X340" i="7"/>
  <c r="X339" i="7"/>
  <c r="X338" i="7"/>
  <c r="X337" i="7"/>
  <c r="X332" i="7"/>
  <c r="X331" i="7"/>
  <c r="X330" i="7"/>
  <c r="X329" i="7"/>
  <c r="X328" i="7"/>
  <c r="X327" i="7"/>
  <c r="X325" i="7"/>
  <c r="X324" i="7"/>
  <c r="X322" i="7"/>
  <c r="X321" i="7"/>
  <c r="X320" i="7"/>
  <c r="X317" i="7"/>
  <c r="X310" i="7"/>
  <c r="X306" i="7"/>
  <c r="X305" i="7"/>
  <c r="X304" i="7"/>
  <c r="X303" i="7"/>
  <c r="X302" i="7"/>
  <c r="X301" i="7"/>
  <c r="X300" i="7"/>
  <c r="X296" i="7"/>
  <c r="X295" i="7"/>
  <c r="X294" i="7"/>
  <c r="X293" i="7"/>
  <c r="X292" i="7"/>
  <c r="X291" i="7"/>
  <c r="X290" i="7"/>
  <c r="X286" i="7"/>
  <c r="X285" i="7"/>
  <c r="X284" i="7"/>
  <c r="X283" i="7"/>
  <c r="X282" i="7"/>
  <c r="X281" i="7"/>
  <c r="X280" i="7"/>
  <c r="X279" i="7"/>
  <c r="X278" i="7"/>
  <c r="X277" i="7"/>
  <c r="X276" i="7"/>
  <c r="X275" i="7"/>
  <c r="X274" i="7"/>
  <c r="X273" i="7"/>
  <c r="X272" i="7"/>
  <c r="X271" i="7"/>
  <c r="X270" i="7"/>
  <c r="X269" i="7"/>
  <c r="X265" i="7"/>
  <c r="X264" i="7"/>
  <c r="X263" i="7"/>
  <c r="X262" i="7"/>
  <c r="X261" i="7"/>
  <c r="X260" i="7"/>
  <c r="X259" i="7"/>
  <c r="X258" i="7"/>
  <c r="X257" i="7"/>
  <c r="X256" i="7"/>
  <c r="X255" i="7"/>
  <c r="X254" i="7"/>
  <c r="X253" i="7"/>
  <c r="X252" i="7"/>
  <c r="X251" i="7"/>
  <c r="X250" i="7"/>
  <c r="X249" i="7"/>
  <c r="X248" i="7"/>
  <c r="X247" i="7"/>
  <c r="X246" i="7"/>
  <c r="X245" i="7"/>
  <c r="X244" i="7"/>
  <c r="X240" i="7"/>
  <c r="X239" i="7"/>
  <c r="X238" i="7"/>
  <c r="X237" i="7"/>
  <c r="X236" i="7"/>
  <c r="X235" i="7"/>
  <c r="X234" i="7"/>
  <c r="X233" i="7"/>
  <c r="X232" i="7"/>
  <c r="X231" i="7"/>
  <c r="X230" i="7"/>
  <c r="X229" i="7"/>
  <c r="X228" i="7"/>
  <c r="X227" i="7"/>
  <c r="X226" i="7"/>
  <c r="X225" i="7"/>
  <c r="X224" i="7"/>
  <c r="X223" i="7"/>
  <c r="X222" i="7"/>
  <c r="X221" i="7"/>
  <c r="X220" i="7"/>
  <c r="X219" i="7"/>
  <c r="X218" i="7"/>
  <c r="X214" i="7"/>
  <c r="X213" i="7"/>
  <c r="X212" i="7"/>
  <c r="X211" i="7"/>
  <c r="X210" i="7"/>
  <c r="X209" i="7"/>
  <c r="X208" i="7"/>
  <c r="X207" i="7"/>
  <c r="X206" i="7"/>
  <c r="X205" i="7"/>
  <c r="X204" i="7"/>
  <c r="X203" i="7"/>
  <c r="X202" i="7"/>
  <c r="X201" i="7"/>
  <c r="X200" i="7"/>
  <c r="X199" i="7"/>
  <c r="X198" i="7"/>
  <c r="X194" i="7"/>
  <c r="X193" i="7"/>
  <c r="X192" i="7"/>
  <c r="X191" i="7"/>
  <c r="X190" i="7"/>
  <c r="X189" i="7"/>
  <c r="X188" i="7"/>
  <c r="X187" i="7"/>
  <c r="X186" i="7"/>
  <c r="X185" i="7"/>
  <c r="X184" i="7"/>
  <c r="X183" i="7"/>
  <c r="X179" i="7"/>
  <c r="X178" i="7"/>
  <c r="X177" i="7"/>
  <c r="X176" i="7"/>
  <c r="X175" i="7"/>
  <c r="X174" i="7"/>
  <c r="X173" i="7"/>
  <c r="X172" i="7"/>
  <c r="X171" i="7"/>
  <c r="X170" i="7"/>
  <c r="X169" i="7"/>
  <c r="X168" i="7"/>
  <c r="X167" i="7"/>
  <c r="X166" i="7"/>
  <c r="X165" i="7"/>
  <c r="X164" i="7"/>
  <c r="X163" i="7"/>
  <c r="X162" i="7"/>
  <c r="X158" i="7"/>
  <c r="X157" i="7"/>
  <c r="X156" i="7"/>
  <c r="X155" i="7"/>
  <c r="X154" i="7"/>
  <c r="X153" i="7"/>
  <c r="X152" i="7"/>
  <c r="X151" i="7"/>
  <c r="X150" i="7"/>
  <c r="X149" i="7"/>
  <c r="X148" i="7"/>
  <c r="X147" i="7"/>
  <c r="X146" i="7"/>
  <c r="X142" i="7"/>
  <c r="X141" i="7"/>
  <c r="X140" i="7"/>
  <c r="X139" i="7"/>
  <c r="X138" i="7"/>
  <c r="X137" i="7"/>
  <c r="X136" i="7"/>
  <c r="X135" i="7"/>
  <c r="X134" i="7"/>
  <c r="X133" i="7"/>
  <c r="X132" i="7"/>
  <c r="X131" i="7"/>
  <c r="X130" i="7"/>
  <c r="X129" i="7"/>
  <c r="X128" i="7"/>
  <c r="X127" i="7"/>
  <c r="X126" i="7"/>
  <c r="X122" i="7"/>
  <c r="X121" i="7"/>
  <c r="X120" i="7"/>
  <c r="X119" i="7"/>
  <c r="X118" i="7"/>
  <c r="X117" i="7"/>
  <c r="X115" i="7"/>
  <c r="X113" i="7"/>
  <c r="X112" i="7"/>
  <c r="X111" i="7"/>
  <c r="X116" i="7"/>
  <c r="X114" i="7"/>
  <c r="X110" i="7"/>
  <c r="X109" i="7"/>
  <c r="X105" i="7"/>
  <c r="X104" i="7"/>
  <c r="X103" i="7"/>
  <c r="X102" i="7"/>
  <c r="X101" i="7"/>
  <c r="X100" i="7"/>
  <c r="X99" i="7"/>
  <c r="X98" i="7"/>
  <c r="X97" i="7"/>
  <c r="X96" i="7"/>
  <c r="X95" i="7"/>
  <c r="X94" i="7"/>
  <c r="X93" i="7"/>
  <c r="X92" i="7"/>
  <c r="X91" i="7"/>
  <c r="X90" i="7"/>
  <c r="X86" i="7"/>
  <c r="X85" i="7"/>
  <c r="X84" i="7"/>
  <c r="X83" i="7"/>
  <c r="X82" i="7"/>
  <c r="X78" i="7"/>
  <c r="X77" i="7"/>
  <c r="X76" i="7"/>
  <c r="X75" i="7"/>
  <c r="X74" i="7"/>
  <c r="X73" i="7"/>
  <c r="X72" i="7"/>
  <c r="X71" i="7"/>
  <c r="X70" i="7"/>
  <c r="X66" i="7"/>
  <c r="X65" i="7"/>
  <c r="X64" i="7"/>
  <c r="X63" i="7"/>
  <c r="X62" i="7"/>
  <c r="X61" i="7"/>
  <c r="X60" i="7"/>
  <c r="X59" i="7"/>
  <c r="X58" i="7"/>
  <c r="X57" i="7"/>
  <c r="X56" i="7"/>
  <c r="X55" i="7"/>
  <c r="X54" i="7"/>
  <c r="X50" i="7"/>
  <c r="X49" i="7"/>
  <c r="X48" i="7"/>
  <c r="X47" i="7"/>
  <c r="X46" i="7"/>
  <c r="X45" i="7"/>
  <c r="X44" i="7"/>
  <c r="X43" i="7"/>
  <c r="X42" i="7"/>
  <c r="X41" i="7"/>
  <c r="X40" i="7"/>
  <c r="X39" i="7"/>
  <c r="X38" i="7"/>
  <c r="X36" i="7"/>
  <c r="X35" i="7"/>
  <c r="X34" i="7"/>
  <c r="X33" i="7"/>
  <c r="X32" i="7"/>
  <c r="X31" i="7"/>
  <c r="X30" i="7"/>
  <c r="X29" i="7"/>
  <c r="X28" i="7"/>
  <c r="X27" i="7"/>
  <c r="X26" i="7"/>
  <c r="X25" i="7"/>
  <c r="X24" i="7"/>
  <c r="X20" i="7"/>
  <c r="X19" i="7"/>
  <c r="X18" i="7"/>
  <c r="X17" i="7"/>
  <c r="X16" i="7"/>
  <c r="X15" i="7"/>
  <c r="X14" i="7"/>
  <c r="X13" i="7"/>
  <c r="X12" i="7"/>
  <c r="X11" i="7"/>
  <c r="X10" i="7"/>
  <c r="X9" i="7"/>
  <c r="X8" i="7"/>
  <c r="X7" i="7"/>
  <c r="X6" i="7"/>
  <c r="R526" i="7"/>
  <c r="R525" i="7"/>
  <c r="T526" i="7"/>
  <c r="T525" i="7"/>
  <c r="S526" i="7"/>
  <c r="S525" i="7"/>
  <c r="N526" i="7"/>
  <c r="P526" i="7" s="1"/>
  <c r="L526" i="7"/>
  <c r="N525" i="7"/>
  <c r="L525" i="7"/>
  <c r="P521" i="7"/>
  <c r="N521" i="7"/>
  <c r="L521" i="7"/>
  <c r="O521" i="7" s="1"/>
  <c r="N520" i="7"/>
  <c r="P520" i="7" s="1"/>
  <c r="L520" i="7"/>
  <c r="P519" i="7"/>
  <c r="N519" i="7"/>
  <c r="L519" i="7"/>
  <c r="O519" i="7" s="1"/>
  <c r="P518" i="7"/>
  <c r="N518" i="7"/>
  <c r="L518" i="7"/>
  <c r="P517" i="7"/>
  <c r="N517" i="7"/>
  <c r="L517" i="7"/>
  <c r="O517" i="7" s="1"/>
  <c r="N516" i="7"/>
  <c r="P516" i="7" s="1"/>
  <c r="L516" i="7"/>
  <c r="P515" i="7"/>
  <c r="N515" i="7"/>
  <c r="L515" i="7"/>
  <c r="O515" i="7" s="1"/>
  <c r="N514" i="7"/>
  <c r="P514" i="7" s="1"/>
  <c r="L514" i="7"/>
  <c r="P513" i="7"/>
  <c r="N513" i="7"/>
  <c r="L513" i="7"/>
  <c r="O513" i="7" s="1"/>
  <c r="N512" i="7"/>
  <c r="P512" i="7" s="1"/>
  <c r="L512" i="7"/>
  <c r="P511" i="7"/>
  <c r="N511" i="7"/>
  <c r="L511" i="7"/>
  <c r="O511" i="7" s="1"/>
  <c r="P510" i="7"/>
  <c r="N510" i="7"/>
  <c r="L510" i="7"/>
  <c r="P509" i="7"/>
  <c r="N509" i="7"/>
  <c r="L509" i="7"/>
  <c r="O509" i="7" s="1"/>
  <c r="N508" i="7"/>
  <c r="P508" i="7" s="1"/>
  <c r="L508" i="7"/>
  <c r="O508" i="7" s="1"/>
  <c r="P507" i="7"/>
  <c r="N507" i="7"/>
  <c r="L507" i="7"/>
  <c r="O507" i="7" s="1"/>
  <c r="N506" i="7"/>
  <c r="P506" i="7" s="1"/>
  <c r="L506" i="7"/>
  <c r="O506" i="7" s="1"/>
  <c r="P505" i="7"/>
  <c r="N505" i="7"/>
  <c r="L505" i="7"/>
  <c r="O505" i="7" s="1"/>
  <c r="N504" i="7"/>
  <c r="P504" i="7" s="1"/>
  <c r="L504" i="7"/>
  <c r="P503" i="7"/>
  <c r="N503" i="7"/>
  <c r="L503" i="7"/>
  <c r="O503" i="7" s="1"/>
  <c r="N502" i="7"/>
  <c r="P502" i="7" s="1"/>
  <c r="L502" i="7"/>
  <c r="P501" i="7"/>
  <c r="N501" i="7"/>
  <c r="L501" i="7"/>
  <c r="O501" i="7" s="1"/>
  <c r="O497" i="7"/>
  <c r="N497" i="7"/>
  <c r="L497" i="7"/>
  <c r="N496" i="7"/>
  <c r="L496" i="7"/>
  <c r="P496" i="7" s="1"/>
  <c r="N495" i="7"/>
  <c r="L495" i="7"/>
  <c r="N494" i="7"/>
  <c r="L494" i="7"/>
  <c r="N493" i="7"/>
  <c r="O493" i="7" s="1"/>
  <c r="L493" i="7"/>
  <c r="N492" i="7"/>
  <c r="L492" i="7"/>
  <c r="N491" i="7"/>
  <c r="L491" i="7"/>
  <c r="N490" i="7"/>
  <c r="L490" i="7"/>
  <c r="O489" i="7"/>
  <c r="N489" i="7"/>
  <c r="L489" i="7"/>
  <c r="N488" i="7"/>
  <c r="L488" i="7"/>
  <c r="N487" i="7"/>
  <c r="L487" i="7"/>
  <c r="N486" i="7"/>
  <c r="L486" i="7"/>
  <c r="N485" i="7"/>
  <c r="O485" i="7" s="1"/>
  <c r="L485" i="7"/>
  <c r="O484" i="7"/>
  <c r="N484" i="7"/>
  <c r="L484" i="7"/>
  <c r="N483" i="7"/>
  <c r="L483" i="7"/>
  <c r="N482" i="7"/>
  <c r="L482" i="7"/>
  <c r="N481" i="7"/>
  <c r="O481" i="7" s="1"/>
  <c r="L481" i="7"/>
  <c r="N480" i="7"/>
  <c r="L480" i="7"/>
  <c r="P480" i="7" s="1"/>
  <c r="N476" i="7"/>
  <c r="O476" i="7" s="1"/>
  <c r="L476" i="7"/>
  <c r="N475" i="7"/>
  <c r="O475" i="7" s="1"/>
  <c r="L475" i="7"/>
  <c r="N474" i="7"/>
  <c r="O474" i="7" s="1"/>
  <c r="L474" i="7"/>
  <c r="N473" i="7"/>
  <c r="L473" i="7"/>
  <c r="P472" i="7"/>
  <c r="N472" i="7"/>
  <c r="O472" i="7" s="1"/>
  <c r="L472" i="7"/>
  <c r="O471" i="7"/>
  <c r="N471" i="7"/>
  <c r="P471" i="7" s="1"/>
  <c r="L471" i="7"/>
  <c r="P470" i="7"/>
  <c r="N470" i="7"/>
  <c r="O470" i="7" s="1"/>
  <c r="L470" i="7"/>
  <c r="P469" i="7"/>
  <c r="O469" i="7"/>
  <c r="N469" i="7"/>
  <c r="L469" i="7"/>
  <c r="N468" i="7"/>
  <c r="O468" i="7" s="1"/>
  <c r="L468" i="7"/>
  <c r="P467" i="7"/>
  <c r="N467" i="7"/>
  <c r="O467" i="7" s="1"/>
  <c r="L467" i="7"/>
  <c r="N466" i="7"/>
  <c r="P466" i="7" s="1"/>
  <c r="L466" i="7"/>
  <c r="N465" i="7"/>
  <c r="L465" i="7"/>
  <c r="P464" i="7"/>
  <c r="N464" i="7"/>
  <c r="O464" i="7" s="1"/>
  <c r="L464" i="7"/>
  <c r="O463" i="7"/>
  <c r="N463" i="7"/>
  <c r="P463" i="7" s="1"/>
  <c r="L463" i="7"/>
  <c r="P462" i="7"/>
  <c r="N462" i="7"/>
  <c r="O462" i="7" s="1"/>
  <c r="L462" i="7"/>
  <c r="P461" i="7"/>
  <c r="O461" i="7"/>
  <c r="N461" i="7"/>
  <c r="L461" i="7"/>
  <c r="P460" i="7"/>
  <c r="O460" i="7"/>
  <c r="N460" i="7"/>
  <c r="L460" i="7"/>
  <c r="P459" i="7"/>
  <c r="N459" i="7"/>
  <c r="O459" i="7" s="1"/>
  <c r="L459" i="7"/>
  <c r="P458" i="7"/>
  <c r="O458" i="7"/>
  <c r="N458" i="7"/>
  <c r="L458" i="7"/>
  <c r="N457" i="7"/>
  <c r="P457" i="7" s="1"/>
  <c r="L457" i="7"/>
  <c r="N456" i="7"/>
  <c r="L456" i="7"/>
  <c r="O455" i="7"/>
  <c r="N455" i="7"/>
  <c r="P455" i="7" s="1"/>
  <c r="L455" i="7"/>
  <c r="P454" i="7"/>
  <c r="N454" i="7"/>
  <c r="O454" i="7" s="1"/>
  <c r="L454" i="7"/>
  <c r="N449" i="7"/>
  <c r="L449" i="7"/>
  <c r="N448" i="7"/>
  <c r="L448" i="7"/>
  <c r="N447" i="7"/>
  <c r="P447" i="7" s="1"/>
  <c r="L447" i="7"/>
  <c r="P446" i="7"/>
  <c r="N446" i="7"/>
  <c r="L446" i="7"/>
  <c r="O446" i="7" s="1"/>
  <c r="N445" i="7"/>
  <c r="L445" i="7"/>
  <c r="N444" i="7"/>
  <c r="L444" i="7"/>
  <c r="P443" i="7"/>
  <c r="N443" i="7"/>
  <c r="L443" i="7"/>
  <c r="P442" i="7"/>
  <c r="N442" i="7"/>
  <c r="L442" i="7"/>
  <c r="O442" i="7" s="1"/>
  <c r="N441" i="7"/>
  <c r="L441" i="7"/>
  <c r="N440" i="7"/>
  <c r="L440" i="7"/>
  <c r="N439" i="7"/>
  <c r="P439" i="7" s="1"/>
  <c r="L439" i="7"/>
  <c r="N438" i="7"/>
  <c r="L438" i="7"/>
  <c r="N437" i="7"/>
  <c r="L437" i="7"/>
  <c r="N436" i="7"/>
  <c r="L436" i="7"/>
  <c r="P435" i="7"/>
  <c r="N435" i="7"/>
  <c r="L435" i="7"/>
  <c r="N434" i="7"/>
  <c r="L434" i="7"/>
  <c r="O434" i="7" s="1"/>
  <c r="N433" i="7"/>
  <c r="L433" i="7"/>
  <c r="P430" i="7"/>
  <c r="N430" i="7"/>
  <c r="L430" i="7"/>
  <c r="O430" i="7" s="1"/>
  <c r="N429" i="7"/>
  <c r="P429" i="7" s="1"/>
  <c r="L429" i="7"/>
  <c r="N428" i="7"/>
  <c r="O428" i="7" s="1"/>
  <c r="L428" i="7"/>
  <c r="N427" i="7"/>
  <c r="L427" i="7"/>
  <c r="O427" i="7" s="1"/>
  <c r="N426" i="7"/>
  <c r="L426" i="7"/>
  <c r="N425" i="7"/>
  <c r="P425" i="7" s="1"/>
  <c r="L425" i="7"/>
  <c r="P424" i="7"/>
  <c r="O424" i="7"/>
  <c r="N424" i="7"/>
  <c r="L424" i="7"/>
  <c r="O423" i="7"/>
  <c r="N423" i="7"/>
  <c r="L423" i="7"/>
  <c r="P423" i="7" s="1"/>
  <c r="N422" i="7"/>
  <c r="L422" i="7"/>
  <c r="N421" i="7"/>
  <c r="P421" i="7" s="1"/>
  <c r="L421" i="7"/>
  <c r="O421" i="7" s="1"/>
  <c r="N417" i="7"/>
  <c r="L417" i="7"/>
  <c r="O416" i="7"/>
  <c r="N416" i="7"/>
  <c r="L416" i="7"/>
  <c r="P416" i="7" s="1"/>
  <c r="N415" i="7"/>
  <c r="P415" i="7" s="1"/>
  <c r="L415" i="7"/>
  <c r="N414" i="7"/>
  <c r="L414" i="7"/>
  <c r="O414" i="7" s="1"/>
  <c r="N413" i="7"/>
  <c r="P413" i="7" s="1"/>
  <c r="L413" i="7"/>
  <c r="N412" i="7"/>
  <c r="L412" i="7"/>
  <c r="P412" i="7" s="1"/>
  <c r="N411" i="7"/>
  <c r="L411" i="7"/>
  <c r="N410" i="7"/>
  <c r="L410" i="7"/>
  <c r="P410" i="7" s="1"/>
  <c r="N409" i="7"/>
  <c r="P409" i="7" s="1"/>
  <c r="L409" i="7"/>
  <c r="O408" i="7"/>
  <c r="N408" i="7"/>
  <c r="L408" i="7"/>
  <c r="P408" i="7" s="1"/>
  <c r="N407" i="7"/>
  <c r="P407" i="7" s="1"/>
  <c r="L407" i="7"/>
  <c r="O406" i="7"/>
  <c r="N406" i="7"/>
  <c r="L406" i="7"/>
  <c r="P406" i="7" s="1"/>
  <c r="P405" i="7"/>
  <c r="O405" i="7"/>
  <c r="N405" i="7"/>
  <c r="L405" i="7"/>
  <c r="P404" i="7"/>
  <c r="O404" i="7"/>
  <c r="N404" i="7"/>
  <c r="L404" i="7"/>
  <c r="P403" i="7"/>
  <c r="N403" i="7"/>
  <c r="O403" i="7" s="1"/>
  <c r="L403" i="7"/>
  <c r="N402" i="7"/>
  <c r="P402" i="7" s="1"/>
  <c r="L402" i="7"/>
  <c r="P401" i="7"/>
  <c r="N401" i="7"/>
  <c r="O401" i="7" s="1"/>
  <c r="L401" i="7"/>
  <c r="P400" i="7"/>
  <c r="O400" i="7"/>
  <c r="N400" i="7"/>
  <c r="L400" i="7"/>
  <c r="N399" i="7"/>
  <c r="L399" i="7"/>
  <c r="N398" i="7"/>
  <c r="P398" i="7" s="1"/>
  <c r="L398" i="7"/>
  <c r="P394" i="7"/>
  <c r="N394" i="7"/>
  <c r="L394" i="7"/>
  <c r="O394" i="7" s="1"/>
  <c r="N393" i="7"/>
  <c r="L393" i="7"/>
  <c r="N392" i="7"/>
  <c r="L392" i="7"/>
  <c r="N391" i="7"/>
  <c r="L391" i="7"/>
  <c r="P391" i="7" s="1"/>
  <c r="T390" i="7"/>
  <c r="P390" i="7"/>
  <c r="O390" i="7"/>
  <c r="N390" i="7"/>
  <c r="L390" i="7"/>
  <c r="P389" i="7"/>
  <c r="O389" i="7"/>
  <c r="N389" i="7"/>
  <c r="L389" i="7"/>
  <c r="P388" i="7"/>
  <c r="O388" i="7"/>
  <c r="N388" i="7"/>
  <c r="L388" i="7"/>
  <c r="P387" i="7"/>
  <c r="N387" i="7"/>
  <c r="L387" i="7"/>
  <c r="O387" i="7" s="1"/>
  <c r="N386" i="7"/>
  <c r="L386" i="7"/>
  <c r="N385" i="7"/>
  <c r="L385" i="7"/>
  <c r="P385" i="7" s="1"/>
  <c r="N384" i="7"/>
  <c r="L384" i="7"/>
  <c r="O384" i="7" s="1"/>
  <c r="N383" i="7"/>
  <c r="L383" i="7"/>
  <c r="P382" i="7"/>
  <c r="O382" i="7"/>
  <c r="N382" i="7"/>
  <c r="L382" i="7"/>
  <c r="P381" i="7"/>
  <c r="O381" i="7"/>
  <c r="N381" i="7"/>
  <c r="L381" i="7"/>
  <c r="P380" i="7"/>
  <c r="O380" i="7"/>
  <c r="N380" i="7"/>
  <c r="L380" i="7"/>
  <c r="N379" i="7"/>
  <c r="L379" i="7"/>
  <c r="P379" i="7" s="1"/>
  <c r="P378" i="7"/>
  <c r="O378" i="7"/>
  <c r="N378" i="7"/>
  <c r="L378" i="7"/>
  <c r="N377" i="7"/>
  <c r="L377" i="7"/>
  <c r="G377" i="7"/>
  <c r="P376" i="7"/>
  <c r="N376" i="7"/>
  <c r="L376" i="7"/>
  <c r="O376" i="7" s="1"/>
  <c r="G376" i="7"/>
  <c r="O375" i="7"/>
  <c r="N375" i="7"/>
  <c r="L375" i="7"/>
  <c r="P375" i="7" s="1"/>
  <c r="N374" i="7"/>
  <c r="L374" i="7"/>
  <c r="S373" i="7"/>
  <c r="N373" i="7"/>
  <c r="L373" i="7"/>
  <c r="O372" i="7"/>
  <c r="N372" i="7"/>
  <c r="L372" i="7"/>
  <c r="P372" i="7" s="1"/>
  <c r="N371" i="7"/>
  <c r="L371" i="7"/>
  <c r="P371" i="7" s="1"/>
  <c r="N367" i="7"/>
  <c r="L367" i="7"/>
  <c r="P366" i="7"/>
  <c r="O366" i="7"/>
  <c r="N366" i="7"/>
  <c r="L366" i="7"/>
  <c r="P365" i="7"/>
  <c r="O365" i="7"/>
  <c r="N365" i="7"/>
  <c r="L365" i="7"/>
  <c r="N364" i="7"/>
  <c r="L364" i="7"/>
  <c r="P363" i="7"/>
  <c r="O363" i="7"/>
  <c r="N363" i="7"/>
  <c r="L363" i="7"/>
  <c r="O362" i="7"/>
  <c r="N362" i="7"/>
  <c r="L362" i="7"/>
  <c r="P362" i="7" s="1"/>
  <c r="N361" i="7"/>
  <c r="L361" i="7"/>
  <c r="O360" i="7"/>
  <c r="N360" i="7"/>
  <c r="L360" i="7"/>
  <c r="P360" i="7" s="1"/>
  <c r="P359" i="7"/>
  <c r="N359" i="7"/>
  <c r="L359" i="7"/>
  <c r="O359" i="7" s="1"/>
  <c r="N358" i="7"/>
  <c r="L358" i="7"/>
  <c r="P358" i="7" s="1"/>
  <c r="P357" i="7"/>
  <c r="O357" i="7"/>
  <c r="N357" i="7"/>
  <c r="L357" i="7"/>
  <c r="N356" i="7"/>
  <c r="L356" i="7"/>
  <c r="P356" i="7" s="1"/>
  <c r="P355" i="7"/>
  <c r="O355" i="7"/>
  <c r="N355" i="7"/>
  <c r="L355" i="7"/>
  <c r="N354" i="7"/>
  <c r="L354" i="7"/>
  <c r="P353" i="7"/>
  <c r="N353" i="7"/>
  <c r="L353" i="7"/>
  <c r="O353" i="7" s="1"/>
  <c r="O352" i="7"/>
  <c r="N352" i="7"/>
  <c r="L352" i="7"/>
  <c r="P352" i="7" s="1"/>
  <c r="P351" i="7"/>
  <c r="N351" i="7"/>
  <c r="L351" i="7"/>
  <c r="O351" i="7" s="1"/>
  <c r="N350" i="7"/>
  <c r="L350" i="7"/>
  <c r="P349" i="7"/>
  <c r="O349" i="7"/>
  <c r="N349" i="7"/>
  <c r="L349" i="7"/>
  <c r="P348" i="7"/>
  <c r="O348" i="7"/>
  <c r="N348" i="7"/>
  <c r="L348" i="7"/>
  <c r="O347" i="7"/>
  <c r="N347" i="7"/>
  <c r="L347" i="7"/>
  <c r="P347" i="7" s="1"/>
  <c r="N346" i="7"/>
  <c r="L346" i="7"/>
  <c r="P346" i="7" s="1"/>
  <c r="N342" i="7"/>
  <c r="L342" i="7"/>
  <c r="O342" i="7" s="1"/>
  <c r="N341" i="7"/>
  <c r="L341" i="7"/>
  <c r="N340" i="7"/>
  <c r="L340" i="7"/>
  <c r="N339" i="7"/>
  <c r="P339" i="7" s="1"/>
  <c r="L339" i="7"/>
  <c r="N338" i="7"/>
  <c r="P338" i="7" s="1"/>
  <c r="L338" i="7"/>
  <c r="N337" i="7"/>
  <c r="L337" i="7"/>
  <c r="N336" i="7"/>
  <c r="L336" i="7"/>
  <c r="O332" i="7"/>
  <c r="N332" i="7"/>
  <c r="L332" i="7"/>
  <c r="P332" i="7" s="1"/>
  <c r="N331" i="7"/>
  <c r="L331" i="7"/>
  <c r="P331" i="7" s="1"/>
  <c r="N330" i="7"/>
  <c r="L330" i="7"/>
  <c r="P330" i="7" s="1"/>
  <c r="N329" i="7"/>
  <c r="L329" i="7"/>
  <c r="P329" i="7" s="1"/>
  <c r="N328" i="7"/>
  <c r="L328" i="7"/>
  <c r="R327" i="7"/>
  <c r="P327" i="7"/>
  <c r="O327" i="7"/>
  <c r="N327" i="7"/>
  <c r="L327" i="7"/>
  <c r="N326" i="7"/>
  <c r="L326" i="7"/>
  <c r="N325" i="7"/>
  <c r="L325" i="7"/>
  <c r="P325" i="7" s="1"/>
  <c r="O324" i="7"/>
  <c r="N324" i="7"/>
  <c r="L324" i="7"/>
  <c r="P324" i="7" s="1"/>
  <c r="O323" i="7"/>
  <c r="N323" i="7"/>
  <c r="L323" i="7"/>
  <c r="P323" i="7" s="1"/>
  <c r="N322" i="7"/>
  <c r="L322" i="7"/>
  <c r="P322" i="7" s="1"/>
  <c r="N321" i="7"/>
  <c r="O321" i="7" s="1"/>
  <c r="L321" i="7"/>
  <c r="N320" i="7"/>
  <c r="L320" i="7"/>
  <c r="P319" i="7"/>
  <c r="O319" i="7"/>
  <c r="N319" i="7"/>
  <c r="L319" i="7"/>
  <c r="N318" i="7"/>
  <c r="L318" i="7"/>
  <c r="P318" i="7" s="1"/>
  <c r="N317" i="7"/>
  <c r="L317" i="7"/>
  <c r="P317" i="7" s="1"/>
  <c r="N313" i="7"/>
  <c r="O313" i="7" s="1"/>
  <c r="L313" i="7"/>
  <c r="P312" i="7"/>
  <c r="N312" i="7"/>
  <c r="O312" i="7" s="1"/>
  <c r="L312" i="7"/>
  <c r="N311" i="7"/>
  <c r="O311" i="7" s="1"/>
  <c r="L311" i="7"/>
  <c r="N310" i="7"/>
  <c r="L310" i="7"/>
  <c r="P309" i="7"/>
  <c r="N309" i="7"/>
  <c r="O309" i="7" s="1"/>
  <c r="L309" i="7"/>
  <c r="N308" i="7"/>
  <c r="L308" i="7"/>
  <c r="P307" i="7"/>
  <c r="N307" i="7"/>
  <c r="O307" i="7" s="1"/>
  <c r="L307" i="7"/>
  <c r="N306" i="7"/>
  <c r="O306" i="7" s="1"/>
  <c r="L306" i="7"/>
  <c r="N305" i="7"/>
  <c r="O305" i="7" s="1"/>
  <c r="L305" i="7"/>
  <c r="N304" i="7"/>
  <c r="O304" i="7" s="1"/>
  <c r="L304" i="7"/>
  <c r="N303" i="7"/>
  <c r="O303" i="7" s="1"/>
  <c r="L303" i="7"/>
  <c r="N302" i="7"/>
  <c r="L302" i="7"/>
  <c r="P301" i="7"/>
  <c r="N301" i="7"/>
  <c r="O301" i="7" s="1"/>
  <c r="L301" i="7"/>
  <c r="N300" i="7"/>
  <c r="L300" i="7"/>
  <c r="P299" i="7"/>
  <c r="N299" i="7"/>
  <c r="O299" i="7" s="1"/>
  <c r="L299" i="7"/>
  <c r="N298" i="7"/>
  <c r="O298" i="7" s="1"/>
  <c r="L298" i="7"/>
  <c r="N297" i="7"/>
  <c r="O297" i="7" s="1"/>
  <c r="L297" i="7"/>
  <c r="N296" i="7"/>
  <c r="L296" i="7"/>
  <c r="N295" i="7"/>
  <c r="O295" i="7" s="1"/>
  <c r="L295" i="7"/>
  <c r="N294" i="7"/>
  <c r="L294" i="7"/>
  <c r="P293" i="7"/>
  <c r="N293" i="7"/>
  <c r="O293" i="7" s="1"/>
  <c r="L293" i="7"/>
  <c r="N292" i="7"/>
  <c r="L292" i="7"/>
  <c r="P291" i="7"/>
  <c r="N291" i="7"/>
  <c r="O291" i="7" s="1"/>
  <c r="L291" i="7"/>
  <c r="P290" i="7"/>
  <c r="N290" i="7"/>
  <c r="O290" i="7" s="1"/>
  <c r="L290" i="7"/>
  <c r="O286" i="7"/>
  <c r="N286" i="7"/>
  <c r="L286" i="7"/>
  <c r="P286" i="7" s="1"/>
  <c r="N285" i="7"/>
  <c r="L285" i="7"/>
  <c r="P285" i="7" s="1"/>
  <c r="N284" i="7"/>
  <c r="O284" i="7" s="1"/>
  <c r="L284" i="7"/>
  <c r="N283" i="7"/>
  <c r="L283" i="7"/>
  <c r="P283" i="7" s="1"/>
  <c r="N282" i="7"/>
  <c r="L282" i="7"/>
  <c r="N281" i="7"/>
  <c r="O281" i="7" s="1"/>
  <c r="L281" i="7"/>
  <c r="N280" i="7"/>
  <c r="L280" i="7"/>
  <c r="P280" i="7" s="1"/>
  <c r="N279" i="7"/>
  <c r="L279" i="7"/>
  <c r="P279" i="7" s="1"/>
  <c r="O278" i="7"/>
  <c r="N278" i="7"/>
  <c r="L278" i="7"/>
  <c r="P278" i="7" s="1"/>
  <c r="O277" i="7"/>
  <c r="N277" i="7"/>
  <c r="L277" i="7"/>
  <c r="P277" i="7" s="1"/>
  <c r="N276" i="7"/>
  <c r="O276" i="7" s="1"/>
  <c r="L276" i="7"/>
  <c r="O275" i="7"/>
  <c r="N275" i="7"/>
  <c r="L275" i="7"/>
  <c r="P275" i="7" s="1"/>
  <c r="N274" i="7"/>
  <c r="L274" i="7"/>
  <c r="N273" i="7"/>
  <c r="O273" i="7" s="1"/>
  <c r="L273" i="7"/>
  <c r="O272" i="7"/>
  <c r="N272" i="7"/>
  <c r="L272" i="7"/>
  <c r="P272" i="7" s="1"/>
  <c r="N271" i="7"/>
  <c r="L271" i="7"/>
  <c r="P271" i="7" s="1"/>
  <c r="R270" i="7"/>
  <c r="O270" i="7"/>
  <c r="N270" i="7"/>
  <c r="L270" i="7"/>
  <c r="P270" i="7" s="1"/>
  <c r="N269" i="7"/>
  <c r="L269" i="7"/>
  <c r="P269" i="7" s="1"/>
  <c r="P265" i="7"/>
  <c r="O265" i="7"/>
  <c r="N265" i="7"/>
  <c r="L265" i="7"/>
  <c r="N264" i="7"/>
  <c r="P264" i="7" s="1"/>
  <c r="L264" i="7"/>
  <c r="N263" i="7"/>
  <c r="P263" i="7" s="1"/>
  <c r="L263" i="7"/>
  <c r="P262" i="7"/>
  <c r="O262" i="7"/>
  <c r="N262" i="7"/>
  <c r="L262" i="7"/>
  <c r="O261" i="7"/>
  <c r="N261" i="7"/>
  <c r="P261" i="7" s="1"/>
  <c r="L261" i="7"/>
  <c r="P260" i="7"/>
  <c r="N260" i="7"/>
  <c r="O260" i="7" s="1"/>
  <c r="L260" i="7"/>
  <c r="O259" i="7"/>
  <c r="N259" i="7"/>
  <c r="P259" i="7" s="1"/>
  <c r="L259" i="7"/>
  <c r="P258" i="7"/>
  <c r="N258" i="7"/>
  <c r="O258" i="7" s="1"/>
  <c r="L258" i="7"/>
  <c r="P257" i="7"/>
  <c r="O257" i="7"/>
  <c r="N257" i="7"/>
  <c r="L257" i="7"/>
  <c r="N256" i="7"/>
  <c r="P256" i="7" s="1"/>
  <c r="L256" i="7"/>
  <c r="P255" i="7"/>
  <c r="N255" i="7"/>
  <c r="O255" i="7" s="1"/>
  <c r="L255" i="7"/>
  <c r="P254" i="7"/>
  <c r="O254" i="7"/>
  <c r="N254" i="7"/>
  <c r="L254" i="7"/>
  <c r="N253" i="7"/>
  <c r="P253" i="7" s="1"/>
  <c r="L253" i="7"/>
  <c r="P252" i="7"/>
  <c r="N252" i="7"/>
  <c r="O252" i="7" s="1"/>
  <c r="L252" i="7"/>
  <c r="O251" i="7"/>
  <c r="N251" i="7"/>
  <c r="P251" i="7" s="1"/>
  <c r="L251" i="7"/>
  <c r="N250" i="7"/>
  <c r="L250" i="7"/>
  <c r="P249" i="7"/>
  <c r="O249" i="7"/>
  <c r="N249" i="7"/>
  <c r="L249" i="7"/>
  <c r="R248" i="7"/>
  <c r="P248" i="7"/>
  <c r="N248" i="7"/>
  <c r="O248" i="7" s="1"/>
  <c r="L248" i="7"/>
  <c r="N247" i="7"/>
  <c r="P247" i="7" s="1"/>
  <c r="L247" i="7"/>
  <c r="N246" i="7"/>
  <c r="L246" i="7"/>
  <c r="N245" i="7"/>
  <c r="P245" i="7" s="1"/>
  <c r="L245" i="7"/>
  <c r="N244" i="7"/>
  <c r="O244" i="7" s="1"/>
  <c r="L244" i="7"/>
  <c r="N240" i="7"/>
  <c r="L240" i="7"/>
  <c r="N239" i="7"/>
  <c r="L239" i="7"/>
  <c r="N238" i="7"/>
  <c r="L238" i="7"/>
  <c r="O237" i="7"/>
  <c r="N237" i="7"/>
  <c r="L237" i="7"/>
  <c r="P237" i="7" s="1"/>
  <c r="N236" i="7"/>
  <c r="L236" i="7"/>
  <c r="P236" i="7" s="1"/>
  <c r="N235" i="7"/>
  <c r="L235" i="7"/>
  <c r="O234" i="7"/>
  <c r="N234" i="7"/>
  <c r="L234" i="7"/>
  <c r="P234" i="7" s="1"/>
  <c r="O233" i="7"/>
  <c r="N233" i="7"/>
  <c r="L233" i="7"/>
  <c r="P233" i="7" s="1"/>
  <c r="N232" i="7"/>
  <c r="L232" i="7"/>
  <c r="S231" i="7"/>
  <c r="O231" i="7"/>
  <c r="N231" i="7"/>
  <c r="L231" i="7"/>
  <c r="P231" i="7" s="1"/>
  <c r="N230" i="7"/>
  <c r="L230" i="7"/>
  <c r="N229" i="7"/>
  <c r="L229" i="7"/>
  <c r="N228" i="7"/>
  <c r="L228" i="7"/>
  <c r="P228" i="7" s="1"/>
  <c r="O227" i="7"/>
  <c r="N227" i="7"/>
  <c r="L227" i="7"/>
  <c r="P227" i="7" s="1"/>
  <c r="O226" i="7"/>
  <c r="N226" i="7"/>
  <c r="L226" i="7"/>
  <c r="P226" i="7" s="1"/>
  <c r="N225" i="7"/>
  <c r="L225" i="7"/>
  <c r="P225" i="7" s="1"/>
  <c r="N224" i="7"/>
  <c r="L224" i="7"/>
  <c r="P224" i="7" s="1"/>
  <c r="O223" i="7"/>
  <c r="N223" i="7"/>
  <c r="L223" i="7"/>
  <c r="P223" i="7" s="1"/>
  <c r="N222" i="7"/>
  <c r="L222" i="7"/>
  <c r="N221" i="7"/>
  <c r="L221" i="7"/>
  <c r="P221" i="7" s="1"/>
  <c r="N220" i="7"/>
  <c r="L220" i="7"/>
  <c r="P220" i="7" s="1"/>
  <c r="O219" i="7"/>
  <c r="N219" i="7"/>
  <c r="L219" i="7"/>
  <c r="P219" i="7" s="1"/>
  <c r="O218" i="7"/>
  <c r="N218" i="7"/>
  <c r="L218" i="7"/>
  <c r="P218" i="7" s="1"/>
  <c r="N214" i="7"/>
  <c r="L214" i="7"/>
  <c r="N213" i="7"/>
  <c r="L213" i="7"/>
  <c r="N212" i="7"/>
  <c r="O212" i="7" s="1"/>
  <c r="L212" i="7"/>
  <c r="N211" i="7"/>
  <c r="L211" i="7"/>
  <c r="N210" i="7"/>
  <c r="L210" i="7"/>
  <c r="P210" i="7" s="1"/>
  <c r="N209" i="7"/>
  <c r="L209" i="7"/>
  <c r="N208" i="7"/>
  <c r="L208" i="7"/>
  <c r="O207" i="7"/>
  <c r="N207" i="7"/>
  <c r="L207" i="7"/>
  <c r="P207" i="7" s="1"/>
  <c r="P206" i="7"/>
  <c r="O206" i="7"/>
  <c r="N206" i="7"/>
  <c r="L206" i="7"/>
  <c r="N205" i="7"/>
  <c r="L205" i="7"/>
  <c r="N204" i="7"/>
  <c r="O204" i="7" s="1"/>
  <c r="L204" i="7"/>
  <c r="N203" i="7"/>
  <c r="L203" i="7"/>
  <c r="N202" i="7"/>
  <c r="L202" i="7"/>
  <c r="P202" i="7" s="1"/>
  <c r="P201" i="7"/>
  <c r="O201" i="7"/>
  <c r="N201" i="7"/>
  <c r="L201" i="7"/>
  <c r="N200" i="7"/>
  <c r="L200" i="7"/>
  <c r="O199" i="7"/>
  <c r="N199" i="7"/>
  <c r="L199" i="7"/>
  <c r="P199" i="7" s="1"/>
  <c r="N198" i="7"/>
  <c r="L198" i="7"/>
  <c r="O194" i="7"/>
  <c r="N194" i="7"/>
  <c r="L194" i="7"/>
  <c r="P194" i="7" s="1"/>
  <c r="P193" i="7"/>
  <c r="N193" i="7"/>
  <c r="L193" i="7"/>
  <c r="O193" i="7" s="1"/>
  <c r="N192" i="7"/>
  <c r="L192" i="7"/>
  <c r="P191" i="7"/>
  <c r="O191" i="7"/>
  <c r="N191" i="7"/>
  <c r="L191" i="7"/>
  <c r="P190" i="7"/>
  <c r="O190" i="7"/>
  <c r="N190" i="7"/>
  <c r="L190" i="7"/>
  <c r="N189" i="7"/>
  <c r="L189" i="7"/>
  <c r="P189" i="7" s="1"/>
  <c r="N188" i="7"/>
  <c r="L188" i="7"/>
  <c r="P188" i="7" s="1"/>
  <c r="T187" i="7"/>
  <c r="P187" i="7"/>
  <c r="N187" i="7"/>
  <c r="L187" i="7"/>
  <c r="O187" i="7" s="1"/>
  <c r="N186" i="7"/>
  <c r="L186" i="7"/>
  <c r="N185" i="7"/>
  <c r="L185" i="7"/>
  <c r="N184" i="7"/>
  <c r="L184" i="7"/>
  <c r="N183" i="7"/>
  <c r="L183" i="7"/>
  <c r="P183" i="7" s="1"/>
  <c r="N179" i="7"/>
  <c r="L179" i="7"/>
  <c r="P178" i="7"/>
  <c r="N178" i="7"/>
  <c r="O178" i="7" s="1"/>
  <c r="L178" i="7"/>
  <c r="S177" i="7"/>
  <c r="P177" i="7"/>
  <c r="N177" i="7"/>
  <c r="O177" i="7" s="1"/>
  <c r="L177" i="7"/>
  <c r="N176" i="7"/>
  <c r="L176" i="7"/>
  <c r="P176" i="7" s="1"/>
  <c r="N175" i="7"/>
  <c r="L175" i="7"/>
  <c r="P174" i="7"/>
  <c r="N174" i="7"/>
  <c r="O174" i="7" s="1"/>
  <c r="L174" i="7"/>
  <c r="P173" i="7"/>
  <c r="N173" i="7"/>
  <c r="O173" i="7" s="1"/>
  <c r="L173" i="7"/>
  <c r="N172" i="7"/>
  <c r="L172" i="7"/>
  <c r="P172" i="7" s="1"/>
  <c r="N171" i="7"/>
  <c r="L171" i="7"/>
  <c r="P170" i="7"/>
  <c r="N170" i="7"/>
  <c r="O170" i="7" s="1"/>
  <c r="L170" i="7"/>
  <c r="P169" i="7"/>
  <c r="O169" i="7"/>
  <c r="N169" i="7"/>
  <c r="L169" i="7"/>
  <c r="N168" i="7"/>
  <c r="L168" i="7"/>
  <c r="N167" i="7"/>
  <c r="L167" i="7"/>
  <c r="P166" i="7"/>
  <c r="N166" i="7"/>
  <c r="O166" i="7" s="1"/>
  <c r="L166" i="7"/>
  <c r="N165" i="7"/>
  <c r="P165" i="7" s="1"/>
  <c r="L165" i="7"/>
  <c r="P164" i="7"/>
  <c r="O164" i="7"/>
  <c r="N164" i="7"/>
  <c r="L164" i="7"/>
  <c r="N163" i="7"/>
  <c r="L163" i="7"/>
  <c r="P162" i="7"/>
  <c r="N162" i="7"/>
  <c r="O162" i="7" s="1"/>
  <c r="L162" i="7"/>
  <c r="N158" i="7"/>
  <c r="L158" i="7"/>
  <c r="N157" i="7"/>
  <c r="L157" i="7"/>
  <c r="P156" i="7"/>
  <c r="O156" i="7"/>
  <c r="N156" i="7"/>
  <c r="L156" i="7"/>
  <c r="S155" i="7"/>
  <c r="R155" i="7"/>
  <c r="P155" i="7"/>
  <c r="O155" i="7"/>
  <c r="N155" i="7"/>
  <c r="L155" i="7"/>
  <c r="P154" i="7"/>
  <c r="O154" i="7"/>
  <c r="N154" i="7"/>
  <c r="L154" i="7"/>
  <c r="N153" i="7"/>
  <c r="L153" i="7"/>
  <c r="P152" i="7"/>
  <c r="O152" i="7"/>
  <c r="N152" i="7"/>
  <c r="L152" i="7"/>
  <c r="N151" i="7"/>
  <c r="L151" i="7"/>
  <c r="N150" i="7"/>
  <c r="L150" i="7"/>
  <c r="N149" i="7"/>
  <c r="L149" i="7"/>
  <c r="P148" i="7"/>
  <c r="O148" i="7"/>
  <c r="N148" i="7"/>
  <c r="L148" i="7"/>
  <c r="P147" i="7"/>
  <c r="O147" i="7"/>
  <c r="N147" i="7"/>
  <c r="L147" i="7"/>
  <c r="S146" i="7"/>
  <c r="R146" i="7"/>
  <c r="P146" i="7"/>
  <c r="O146" i="7"/>
  <c r="N146" i="7"/>
  <c r="L146" i="7"/>
  <c r="P142" i="7"/>
  <c r="N142" i="7"/>
  <c r="L142" i="7"/>
  <c r="O142" i="7" s="1"/>
  <c r="P141" i="7"/>
  <c r="N141" i="7"/>
  <c r="L141" i="7"/>
  <c r="O141" i="7" s="1"/>
  <c r="N140" i="7"/>
  <c r="L140" i="7"/>
  <c r="O140" i="7" s="1"/>
  <c r="N139" i="7"/>
  <c r="L139" i="7"/>
  <c r="P138" i="7"/>
  <c r="N138" i="7"/>
  <c r="O138" i="7" s="1"/>
  <c r="L138" i="7"/>
  <c r="P137" i="7"/>
  <c r="O137" i="7"/>
  <c r="N137" i="7"/>
  <c r="L137" i="7"/>
  <c r="P136" i="7"/>
  <c r="O136" i="7"/>
  <c r="N136" i="7"/>
  <c r="L136" i="7"/>
  <c r="N135" i="7"/>
  <c r="P135" i="7" s="1"/>
  <c r="L135" i="7"/>
  <c r="N134" i="7"/>
  <c r="L134" i="7"/>
  <c r="P134" i="7" s="1"/>
  <c r="O133" i="7"/>
  <c r="N133" i="7"/>
  <c r="L133" i="7"/>
  <c r="N132" i="7"/>
  <c r="L132" i="7"/>
  <c r="N131" i="7"/>
  <c r="L131" i="7"/>
  <c r="P130" i="7"/>
  <c r="N130" i="7"/>
  <c r="O130" i="7" s="1"/>
  <c r="L130" i="7"/>
  <c r="P129" i="7"/>
  <c r="O129" i="7"/>
  <c r="N129" i="7"/>
  <c r="L129" i="7"/>
  <c r="T128" i="7"/>
  <c r="N128" i="7"/>
  <c r="P128" i="7" s="1"/>
  <c r="L128" i="7"/>
  <c r="P127" i="7"/>
  <c r="O127" i="7"/>
  <c r="N127" i="7"/>
  <c r="L127" i="7"/>
  <c r="N126" i="7"/>
  <c r="L126" i="7"/>
  <c r="P122" i="7"/>
  <c r="N122" i="7"/>
  <c r="O122" i="7" s="1"/>
  <c r="L122" i="7"/>
  <c r="P121" i="7"/>
  <c r="N121" i="7"/>
  <c r="O121" i="7" s="1"/>
  <c r="L121" i="7"/>
  <c r="P120" i="7"/>
  <c r="N120" i="7"/>
  <c r="O120" i="7" s="1"/>
  <c r="L120" i="7"/>
  <c r="P119" i="7"/>
  <c r="N119" i="7"/>
  <c r="O119" i="7" s="1"/>
  <c r="L119" i="7"/>
  <c r="P118" i="7"/>
  <c r="N118" i="7"/>
  <c r="O118" i="7" s="1"/>
  <c r="L118" i="7"/>
  <c r="S117" i="7"/>
  <c r="P117" i="7"/>
  <c r="N117" i="7"/>
  <c r="O117" i="7" s="1"/>
  <c r="L117" i="7"/>
  <c r="P116" i="7"/>
  <c r="N116" i="7"/>
  <c r="O116" i="7" s="1"/>
  <c r="L116" i="7"/>
  <c r="R115" i="7"/>
  <c r="P115" i="7"/>
  <c r="N115" i="7"/>
  <c r="O115" i="7" s="1"/>
  <c r="L115" i="7"/>
  <c r="P114" i="7"/>
  <c r="N114" i="7"/>
  <c r="O114" i="7" s="1"/>
  <c r="L114" i="7"/>
  <c r="P113" i="7"/>
  <c r="N113" i="7"/>
  <c r="O113" i="7" s="1"/>
  <c r="L113" i="7"/>
  <c r="P112" i="7"/>
  <c r="N112" i="7"/>
  <c r="O112" i="7" s="1"/>
  <c r="L112" i="7"/>
  <c r="P111" i="7"/>
  <c r="N111" i="7"/>
  <c r="O111" i="7" s="1"/>
  <c r="L111" i="7"/>
  <c r="P110" i="7"/>
  <c r="N110" i="7"/>
  <c r="O110" i="7" s="1"/>
  <c r="L110" i="7"/>
  <c r="S109" i="7"/>
  <c r="P109" i="7"/>
  <c r="N109" i="7"/>
  <c r="O109" i="7" s="1"/>
  <c r="L109" i="7"/>
  <c r="N105" i="7"/>
  <c r="L105" i="7"/>
  <c r="P105" i="7" s="1"/>
  <c r="N104" i="7"/>
  <c r="O104" i="7" s="1"/>
  <c r="L104" i="7"/>
  <c r="N103" i="7"/>
  <c r="L103" i="7"/>
  <c r="P103" i="7" s="1"/>
  <c r="T102" i="7"/>
  <c r="N102" i="7"/>
  <c r="O102" i="7" s="1"/>
  <c r="L102" i="7"/>
  <c r="N101" i="7"/>
  <c r="L101" i="7"/>
  <c r="N100" i="7"/>
  <c r="L100" i="7"/>
  <c r="P100" i="7" s="1"/>
  <c r="R99" i="7"/>
  <c r="N99" i="7"/>
  <c r="O99" i="7" s="1"/>
  <c r="L99" i="7"/>
  <c r="N98" i="7"/>
  <c r="O98" i="7" s="1"/>
  <c r="L98" i="7"/>
  <c r="N97" i="7"/>
  <c r="L97" i="7"/>
  <c r="N96" i="7"/>
  <c r="L96" i="7"/>
  <c r="P96" i="7" s="1"/>
  <c r="N95" i="7"/>
  <c r="O95" i="7" s="1"/>
  <c r="L95" i="7"/>
  <c r="N94" i="7"/>
  <c r="O94" i="7" s="1"/>
  <c r="L94" i="7"/>
  <c r="N93" i="7"/>
  <c r="L93" i="7"/>
  <c r="N92" i="7"/>
  <c r="L92" i="7"/>
  <c r="P92" i="7" s="1"/>
  <c r="R91" i="7"/>
  <c r="N91" i="7"/>
  <c r="O91" i="7" s="1"/>
  <c r="L91" i="7"/>
  <c r="N90" i="7"/>
  <c r="O90" i="7" s="1"/>
  <c r="L90" i="7"/>
  <c r="R86" i="7"/>
  <c r="P86" i="7"/>
  <c r="N86" i="7"/>
  <c r="O86" i="7" s="1"/>
  <c r="L86" i="7"/>
  <c r="P85" i="7"/>
  <c r="O85" i="7"/>
  <c r="N85" i="7"/>
  <c r="L85" i="7"/>
  <c r="O84" i="7"/>
  <c r="N84" i="7"/>
  <c r="P84" i="7" s="1"/>
  <c r="L84" i="7"/>
  <c r="N83" i="7"/>
  <c r="L83" i="7"/>
  <c r="N82" i="7"/>
  <c r="P82" i="7" s="1"/>
  <c r="L82" i="7"/>
  <c r="P79" i="7"/>
  <c r="O79" i="7"/>
  <c r="O78" i="7"/>
  <c r="N78" i="7"/>
  <c r="L78" i="7"/>
  <c r="P78" i="7" s="1"/>
  <c r="N77" i="7"/>
  <c r="L77" i="7"/>
  <c r="N76" i="7"/>
  <c r="L76" i="7"/>
  <c r="P76" i="7" s="1"/>
  <c r="N75" i="7"/>
  <c r="L75" i="7"/>
  <c r="P75" i="7" s="1"/>
  <c r="R74" i="7"/>
  <c r="O74" i="7"/>
  <c r="N74" i="7"/>
  <c r="L74" i="7"/>
  <c r="P74" i="7" s="1"/>
  <c r="N73" i="7"/>
  <c r="L73" i="7"/>
  <c r="N72" i="7"/>
  <c r="L72" i="7"/>
  <c r="P72" i="7" s="1"/>
  <c r="N71" i="7"/>
  <c r="L71" i="7"/>
  <c r="P71" i="7" s="1"/>
  <c r="O70" i="7"/>
  <c r="N70" i="7"/>
  <c r="L70" i="7"/>
  <c r="P70" i="7" s="1"/>
  <c r="P66" i="7"/>
  <c r="O66" i="7"/>
  <c r="N66" i="7"/>
  <c r="L66" i="7"/>
  <c r="P65" i="7"/>
  <c r="N65" i="7"/>
  <c r="O65" i="7" s="1"/>
  <c r="L65" i="7"/>
  <c r="P64" i="7"/>
  <c r="O64" i="7"/>
  <c r="N64" i="7"/>
  <c r="L64" i="7"/>
  <c r="N63" i="7"/>
  <c r="P63" i="7" s="1"/>
  <c r="L63" i="7"/>
  <c r="N62" i="7"/>
  <c r="L62" i="7"/>
  <c r="N61" i="7"/>
  <c r="P61" i="7" s="1"/>
  <c r="L61" i="7"/>
  <c r="N60" i="7"/>
  <c r="P60" i="7" s="1"/>
  <c r="L60" i="7"/>
  <c r="N59" i="7"/>
  <c r="P59" i="7" s="1"/>
  <c r="L59" i="7"/>
  <c r="S58" i="7"/>
  <c r="R58" i="7"/>
  <c r="P58" i="7"/>
  <c r="O58" i="7"/>
  <c r="N58" i="7"/>
  <c r="L58" i="7"/>
  <c r="P57" i="7"/>
  <c r="N57" i="7"/>
  <c r="O57" i="7" s="1"/>
  <c r="L57" i="7"/>
  <c r="P56" i="7"/>
  <c r="O56" i="7"/>
  <c r="N56" i="7"/>
  <c r="L56" i="7"/>
  <c r="N55" i="7"/>
  <c r="P55" i="7" s="1"/>
  <c r="L55" i="7"/>
  <c r="N54" i="7"/>
  <c r="L54" i="7"/>
  <c r="O50" i="7"/>
  <c r="N50" i="7"/>
  <c r="L50" i="7"/>
  <c r="P50" i="7" s="1"/>
  <c r="O49" i="7"/>
  <c r="N49" i="7"/>
  <c r="L49" i="7"/>
  <c r="P49" i="7" s="1"/>
  <c r="N48" i="7"/>
  <c r="L48" i="7"/>
  <c r="N47" i="7"/>
  <c r="L47" i="7"/>
  <c r="N46" i="7"/>
  <c r="L46" i="7"/>
  <c r="P46" i="7" s="1"/>
  <c r="N45" i="7"/>
  <c r="L45" i="7"/>
  <c r="P45" i="7" s="1"/>
  <c r="T44" i="7"/>
  <c r="S44" i="7"/>
  <c r="N44" i="7"/>
  <c r="L44" i="7"/>
  <c r="P44" i="7" s="1"/>
  <c r="O43" i="7"/>
  <c r="N43" i="7"/>
  <c r="L43" i="7"/>
  <c r="P43" i="7" s="1"/>
  <c r="R42" i="7"/>
  <c r="O42" i="7"/>
  <c r="N42" i="7"/>
  <c r="L42" i="7"/>
  <c r="P42" i="7" s="1"/>
  <c r="O41" i="7"/>
  <c r="N41" i="7"/>
  <c r="L41" i="7"/>
  <c r="P41" i="7" s="1"/>
  <c r="N40" i="7"/>
  <c r="L40" i="7"/>
  <c r="N39" i="7"/>
  <c r="L39" i="7"/>
  <c r="N38" i="7"/>
  <c r="L38" i="7"/>
  <c r="P38" i="7" s="1"/>
  <c r="T37" i="7"/>
  <c r="N37" i="7"/>
  <c r="L37" i="7"/>
  <c r="P37" i="7" s="1"/>
  <c r="N36" i="7"/>
  <c r="L36" i="7"/>
  <c r="P36" i="7" s="1"/>
  <c r="R35" i="7"/>
  <c r="O35" i="7"/>
  <c r="N35" i="7"/>
  <c r="L35" i="7"/>
  <c r="P35" i="7" s="1"/>
  <c r="O34" i="7"/>
  <c r="N34" i="7"/>
  <c r="L34" i="7"/>
  <c r="P34" i="7" s="1"/>
  <c r="O33" i="7"/>
  <c r="N33" i="7"/>
  <c r="L33" i="7"/>
  <c r="P33" i="7" s="1"/>
  <c r="N32" i="7"/>
  <c r="L32" i="7"/>
  <c r="N31" i="7"/>
  <c r="L31" i="7"/>
  <c r="N30" i="7"/>
  <c r="L30" i="7"/>
  <c r="P30" i="7" s="1"/>
  <c r="N29" i="7"/>
  <c r="L29" i="7"/>
  <c r="P29" i="7" s="1"/>
  <c r="N28" i="7"/>
  <c r="L28" i="7"/>
  <c r="P28" i="7" s="1"/>
  <c r="O27" i="7"/>
  <c r="N27" i="7"/>
  <c r="L27" i="7"/>
  <c r="P27" i="7" s="1"/>
  <c r="O26" i="7"/>
  <c r="N26" i="7"/>
  <c r="L26" i="7"/>
  <c r="P26" i="7" s="1"/>
  <c r="O25" i="7"/>
  <c r="N25" i="7"/>
  <c r="L25" i="7"/>
  <c r="P25" i="7" s="1"/>
  <c r="N24" i="7"/>
  <c r="L24" i="7"/>
  <c r="S509" i="7" s="1"/>
  <c r="N20" i="7"/>
  <c r="P20" i="7" s="1"/>
  <c r="L20" i="7"/>
  <c r="N19" i="7"/>
  <c r="L19" i="7"/>
  <c r="N18" i="7"/>
  <c r="L18" i="7"/>
  <c r="P18" i="7" s="1"/>
  <c r="S17" i="7"/>
  <c r="P17" i="7"/>
  <c r="N17" i="7"/>
  <c r="O17" i="7" s="1"/>
  <c r="L17" i="7"/>
  <c r="N16" i="7"/>
  <c r="P16" i="7" s="1"/>
  <c r="L16" i="7"/>
  <c r="N15" i="7"/>
  <c r="L15" i="7"/>
  <c r="N14" i="7"/>
  <c r="L14" i="7"/>
  <c r="P14" i="7" s="1"/>
  <c r="S13" i="7"/>
  <c r="P13" i="7"/>
  <c r="N13" i="7"/>
  <c r="O13" i="7" s="1"/>
  <c r="L13" i="7"/>
  <c r="S12" i="7"/>
  <c r="N12" i="7"/>
  <c r="P12" i="7" s="1"/>
  <c r="L12" i="7"/>
  <c r="N11" i="7"/>
  <c r="L11" i="7"/>
  <c r="N10" i="7"/>
  <c r="L10" i="7"/>
  <c r="S9" i="7"/>
  <c r="P9" i="7"/>
  <c r="N9" i="7"/>
  <c r="O9" i="7" s="1"/>
  <c r="L9" i="7"/>
  <c r="S8" i="7"/>
  <c r="O8" i="7"/>
  <c r="N8" i="7"/>
  <c r="P8" i="7" s="1"/>
  <c r="L8" i="7"/>
  <c r="N7" i="7"/>
  <c r="L7" i="7"/>
  <c r="N6" i="7"/>
  <c r="L6" i="7"/>
  <c r="V526" i="6"/>
  <c r="V525" i="6"/>
  <c r="V524" i="6"/>
  <c r="V523" i="6"/>
  <c r="V522" i="6"/>
  <c r="V521" i="6"/>
  <c r="V520" i="6"/>
  <c r="V519" i="6"/>
  <c r="V518" i="6"/>
  <c r="V517" i="6"/>
  <c r="V516" i="6"/>
  <c r="V515" i="6"/>
  <c r="V514" i="6"/>
  <c r="V513" i="6"/>
  <c r="V512" i="6"/>
  <c r="V511" i="6"/>
  <c r="V510" i="6"/>
  <c r="V509" i="6"/>
  <c r="V508" i="6"/>
  <c r="V507" i="6"/>
  <c r="V506" i="6"/>
  <c r="V505" i="6"/>
  <c r="V504" i="6"/>
  <c r="V503" i="6"/>
  <c r="V502" i="6"/>
  <c r="V501" i="6"/>
  <c r="V500" i="6"/>
  <c r="V499" i="6"/>
  <c r="V498" i="6"/>
  <c r="V497" i="6"/>
  <c r="V496" i="6"/>
  <c r="V495" i="6"/>
  <c r="V494" i="6"/>
  <c r="V493" i="6"/>
  <c r="V492" i="6"/>
  <c r="V491" i="6"/>
  <c r="V490" i="6"/>
  <c r="V489" i="6"/>
  <c r="V488" i="6"/>
  <c r="V487" i="6"/>
  <c r="V486" i="6"/>
  <c r="V485" i="6"/>
  <c r="V484" i="6"/>
  <c r="V483" i="6"/>
  <c r="V482" i="6"/>
  <c r="V481" i="6"/>
  <c r="V480" i="6"/>
  <c r="V479" i="6"/>
  <c r="V478" i="6"/>
  <c r="V477" i="6"/>
  <c r="V476" i="6"/>
  <c r="V475" i="6"/>
  <c r="V474" i="6"/>
  <c r="V473" i="6"/>
  <c r="V472" i="6"/>
  <c r="V471" i="6"/>
  <c r="V470" i="6"/>
  <c r="V469" i="6"/>
  <c r="V468" i="6"/>
  <c r="V467" i="6"/>
  <c r="V466" i="6"/>
  <c r="V465" i="6"/>
  <c r="V464" i="6"/>
  <c r="V463" i="6"/>
  <c r="V462" i="6"/>
  <c r="V461" i="6"/>
  <c r="V460" i="6"/>
  <c r="V459" i="6"/>
  <c r="V458" i="6"/>
  <c r="V457" i="6"/>
  <c r="V456" i="6"/>
  <c r="V455" i="6"/>
  <c r="V454" i="6"/>
  <c r="V453" i="6"/>
  <c r="V452" i="6"/>
  <c r="V451" i="6"/>
  <c r="V450" i="6"/>
  <c r="V449" i="6"/>
  <c r="V448" i="6"/>
  <c r="V447" i="6"/>
  <c r="V446" i="6"/>
  <c r="V445" i="6"/>
  <c r="V444" i="6"/>
  <c r="V443" i="6"/>
  <c r="V442" i="6"/>
  <c r="V441" i="6"/>
  <c r="V440" i="6"/>
  <c r="V439" i="6"/>
  <c r="V438" i="6"/>
  <c r="V437" i="6"/>
  <c r="V436" i="6"/>
  <c r="V435" i="6"/>
  <c r="V434" i="6"/>
  <c r="V433" i="6"/>
  <c r="V432" i="6"/>
  <c r="V431" i="6"/>
  <c r="V430" i="6"/>
  <c r="V429" i="6"/>
  <c r="V428" i="6"/>
  <c r="V427" i="6"/>
  <c r="V426" i="6"/>
  <c r="V425" i="6"/>
  <c r="V424" i="6"/>
  <c r="V423" i="6"/>
  <c r="V422" i="6"/>
  <c r="V421" i="6"/>
  <c r="V420" i="6"/>
  <c r="V419" i="6"/>
  <c r="V418" i="6"/>
  <c r="V417" i="6"/>
  <c r="V416" i="6"/>
  <c r="V415" i="6"/>
  <c r="V414" i="6"/>
  <c r="V413" i="6"/>
  <c r="V412" i="6"/>
  <c r="V411" i="6"/>
  <c r="V410" i="6"/>
  <c r="V409" i="6"/>
  <c r="V408" i="6"/>
  <c r="V407" i="6"/>
  <c r="V406" i="6"/>
  <c r="V405" i="6"/>
  <c r="V404" i="6"/>
  <c r="V403" i="6"/>
  <c r="V402" i="6"/>
  <c r="V401" i="6"/>
  <c r="V400" i="6"/>
  <c r="V399" i="6"/>
  <c r="V398" i="6"/>
  <c r="V397" i="6"/>
  <c r="V396" i="6"/>
  <c r="V395" i="6"/>
  <c r="V394" i="6"/>
  <c r="V393" i="6"/>
  <c r="V392" i="6"/>
  <c r="V391" i="6"/>
  <c r="V390" i="6"/>
  <c r="V389" i="6"/>
  <c r="V388" i="6"/>
  <c r="V387" i="6"/>
  <c r="V386" i="6"/>
  <c r="V385" i="6"/>
  <c r="V384" i="6"/>
  <c r="V383" i="6"/>
  <c r="V382" i="6"/>
  <c r="V381" i="6"/>
  <c r="V380" i="6"/>
  <c r="V379" i="6"/>
  <c r="V378" i="6"/>
  <c r="V377" i="6"/>
  <c r="V376" i="6"/>
  <c r="V375" i="6"/>
  <c r="V374" i="6"/>
  <c r="V373" i="6"/>
  <c r="V372" i="6"/>
  <c r="V371" i="6"/>
  <c r="V370" i="6"/>
  <c r="V369" i="6"/>
  <c r="V368" i="6"/>
  <c r="V367" i="6"/>
  <c r="V366" i="6"/>
  <c r="V365" i="6"/>
  <c r="V364" i="6"/>
  <c r="V363" i="6"/>
  <c r="V362" i="6"/>
  <c r="V361" i="6"/>
  <c r="V360" i="6"/>
  <c r="V359" i="6"/>
  <c r="V358" i="6"/>
  <c r="V357" i="6"/>
  <c r="V356" i="6"/>
  <c r="V355" i="6"/>
  <c r="V354" i="6"/>
  <c r="V353" i="6"/>
  <c r="V352" i="6"/>
  <c r="V351" i="6"/>
  <c r="V350" i="6"/>
  <c r="V349" i="6"/>
  <c r="V348" i="6"/>
  <c r="V347" i="6"/>
  <c r="V346" i="6"/>
  <c r="V345" i="6"/>
  <c r="V344" i="6"/>
  <c r="V343" i="6"/>
  <c r="V342" i="6"/>
  <c r="V341" i="6"/>
  <c r="V340" i="6"/>
  <c r="V339" i="6"/>
  <c r="V338" i="6"/>
  <c r="V337" i="6"/>
  <c r="V336" i="6"/>
  <c r="V335" i="6"/>
  <c r="V334" i="6"/>
  <c r="V333" i="6"/>
  <c r="V332" i="6"/>
  <c r="V331" i="6"/>
  <c r="V330" i="6"/>
  <c r="V329" i="6"/>
  <c r="V328" i="6"/>
  <c r="V327" i="6"/>
  <c r="V326" i="6"/>
  <c r="V325" i="6"/>
  <c r="V324" i="6"/>
  <c r="V323" i="6"/>
  <c r="V322" i="6"/>
  <c r="V321" i="6"/>
  <c r="V320" i="6"/>
  <c r="V319" i="6"/>
  <c r="V318" i="6"/>
  <c r="V317" i="6"/>
  <c r="V316" i="6"/>
  <c r="V315" i="6"/>
  <c r="V314" i="6"/>
  <c r="V313" i="6"/>
  <c r="V312" i="6"/>
  <c r="V311" i="6"/>
  <c r="V310" i="6"/>
  <c r="V309" i="6"/>
  <c r="V308" i="6"/>
  <c r="V307" i="6"/>
  <c r="V306" i="6"/>
  <c r="V305" i="6"/>
  <c r="V304" i="6"/>
  <c r="V303" i="6"/>
  <c r="V302" i="6"/>
  <c r="V301" i="6"/>
  <c r="V300" i="6"/>
  <c r="V299" i="6"/>
  <c r="V298" i="6"/>
  <c r="V297" i="6"/>
  <c r="V296" i="6"/>
  <c r="V295" i="6"/>
  <c r="V294" i="6"/>
  <c r="V293" i="6"/>
  <c r="V292" i="6"/>
  <c r="V291" i="6"/>
  <c r="V290" i="6"/>
  <c r="V289" i="6"/>
  <c r="V288" i="6"/>
  <c r="V287" i="6"/>
  <c r="V286" i="6"/>
  <c r="V285" i="6"/>
  <c r="V284" i="6"/>
  <c r="V283" i="6"/>
  <c r="V282" i="6"/>
  <c r="V281" i="6"/>
  <c r="V280" i="6"/>
  <c r="V279" i="6"/>
  <c r="V278" i="6"/>
  <c r="V277" i="6"/>
  <c r="V276" i="6"/>
  <c r="V275" i="6"/>
  <c r="V274" i="6"/>
  <c r="V273" i="6"/>
  <c r="V272" i="6"/>
  <c r="V271" i="6"/>
  <c r="V270" i="6"/>
  <c r="V269" i="6"/>
  <c r="V268" i="6"/>
  <c r="V267" i="6"/>
  <c r="V266" i="6"/>
  <c r="V265" i="6"/>
  <c r="V264" i="6"/>
  <c r="V263" i="6"/>
  <c r="V262" i="6"/>
  <c r="V261" i="6"/>
  <c r="V260" i="6"/>
  <c r="V259" i="6"/>
  <c r="V258" i="6"/>
  <c r="V257" i="6"/>
  <c r="V256" i="6"/>
  <c r="V255" i="6"/>
  <c r="V254" i="6"/>
  <c r="V253" i="6"/>
  <c r="V252" i="6"/>
  <c r="V251" i="6"/>
  <c r="V250" i="6"/>
  <c r="V249" i="6"/>
  <c r="V248" i="6"/>
  <c r="V247" i="6"/>
  <c r="V246" i="6"/>
  <c r="V245" i="6"/>
  <c r="V244" i="6"/>
  <c r="V243" i="6"/>
  <c r="V242" i="6"/>
  <c r="V241" i="6"/>
  <c r="V240" i="6"/>
  <c r="V239" i="6"/>
  <c r="V238" i="6"/>
  <c r="V237" i="6"/>
  <c r="V236" i="6"/>
  <c r="V235" i="6"/>
  <c r="V234" i="6"/>
  <c r="V233" i="6"/>
  <c r="V232" i="6"/>
  <c r="V231" i="6"/>
  <c r="V230" i="6"/>
  <c r="V229" i="6"/>
  <c r="V228" i="6"/>
  <c r="V227" i="6"/>
  <c r="V226" i="6"/>
  <c r="V225" i="6"/>
  <c r="V224" i="6"/>
  <c r="V223" i="6"/>
  <c r="V222" i="6"/>
  <c r="V221" i="6"/>
  <c r="V220" i="6"/>
  <c r="V219" i="6"/>
  <c r="V218" i="6"/>
  <c r="V217" i="6"/>
  <c r="V216" i="6"/>
  <c r="V215" i="6"/>
  <c r="V214" i="6"/>
  <c r="V213" i="6"/>
  <c r="V212" i="6"/>
  <c r="V211" i="6"/>
  <c r="V210" i="6"/>
  <c r="V209" i="6"/>
  <c r="V208" i="6"/>
  <c r="V207" i="6"/>
  <c r="V206" i="6"/>
  <c r="V205" i="6"/>
  <c r="V204" i="6"/>
  <c r="V203" i="6"/>
  <c r="V202" i="6"/>
  <c r="V201" i="6"/>
  <c r="V200" i="6"/>
  <c r="V199" i="6"/>
  <c r="V198" i="6"/>
  <c r="V197" i="6"/>
  <c r="V196" i="6"/>
  <c r="V195" i="6"/>
  <c r="V194" i="6"/>
  <c r="V193" i="6"/>
  <c r="V192" i="6"/>
  <c r="V191" i="6"/>
  <c r="V190" i="6"/>
  <c r="V189" i="6"/>
  <c r="V188" i="6"/>
  <c r="V187" i="6"/>
  <c r="V186" i="6"/>
  <c r="V185" i="6"/>
  <c r="V184" i="6"/>
  <c r="V183" i="6"/>
  <c r="V182" i="6"/>
  <c r="V181" i="6"/>
  <c r="V180" i="6"/>
  <c r="V179" i="6"/>
  <c r="V178" i="6"/>
  <c r="V177" i="6"/>
  <c r="V176" i="6"/>
  <c r="V175" i="6"/>
  <c r="V174" i="6"/>
  <c r="V173" i="6"/>
  <c r="V172" i="6"/>
  <c r="V171" i="6"/>
  <c r="V170" i="6"/>
  <c r="V169" i="6"/>
  <c r="V168" i="6"/>
  <c r="V167" i="6"/>
  <c r="V166" i="6"/>
  <c r="V165" i="6"/>
  <c r="V164" i="6"/>
  <c r="V163" i="6"/>
  <c r="V162" i="6"/>
  <c r="V161" i="6"/>
  <c r="V160" i="6"/>
  <c r="V159" i="6"/>
  <c r="V158" i="6"/>
  <c r="V157" i="6"/>
  <c r="V156" i="6"/>
  <c r="V155" i="6"/>
  <c r="V154" i="6"/>
  <c r="V153" i="6"/>
  <c r="V152" i="6"/>
  <c r="V151" i="6"/>
  <c r="V150" i="6"/>
  <c r="V149" i="6"/>
  <c r="V148" i="6"/>
  <c r="V147" i="6"/>
  <c r="V146" i="6"/>
  <c r="V145" i="6"/>
  <c r="V144" i="6"/>
  <c r="V143" i="6"/>
  <c r="V142" i="6"/>
  <c r="V141" i="6"/>
  <c r="V140" i="6"/>
  <c r="V139" i="6"/>
  <c r="V138" i="6"/>
  <c r="V137" i="6"/>
  <c r="V136" i="6"/>
  <c r="V135" i="6"/>
  <c r="V134" i="6"/>
  <c r="V133" i="6"/>
  <c r="V132" i="6"/>
  <c r="V131" i="6"/>
  <c r="V130" i="6"/>
  <c r="V129" i="6"/>
  <c r="V128" i="6"/>
  <c r="V127" i="6"/>
  <c r="V126" i="6"/>
  <c r="V125" i="6"/>
  <c r="V124" i="6"/>
  <c r="V123" i="6"/>
  <c r="V122" i="6"/>
  <c r="V121" i="6"/>
  <c r="V120" i="6"/>
  <c r="V119" i="6"/>
  <c r="V118" i="6"/>
  <c r="V117" i="6"/>
  <c r="V116" i="6"/>
  <c r="V115" i="6"/>
  <c r="V114" i="6"/>
  <c r="V113" i="6"/>
  <c r="V112" i="6"/>
  <c r="V111" i="6"/>
  <c r="V110" i="6"/>
  <c r="V109" i="6"/>
  <c r="V108" i="6"/>
  <c r="V107" i="6"/>
  <c r="V106" i="6"/>
  <c r="V105" i="6"/>
  <c r="V104" i="6"/>
  <c r="V103" i="6"/>
  <c r="V102" i="6"/>
  <c r="V101" i="6"/>
  <c r="V100" i="6"/>
  <c r="V99" i="6"/>
  <c r="V98" i="6"/>
  <c r="V97" i="6"/>
  <c r="V96" i="6"/>
  <c r="V95" i="6"/>
  <c r="V94" i="6"/>
  <c r="V93" i="6"/>
  <c r="V92" i="6"/>
  <c r="V91" i="6"/>
  <c r="V90" i="6"/>
  <c r="V89" i="6"/>
  <c r="V88" i="6"/>
  <c r="V87" i="6"/>
  <c r="V86" i="6"/>
  <c r="V85" i="6"/>
  <c r="V84" i="6"/>
  <c r="V83" i="6"/>
  <c r="V82" i="6"/>
  <c r="V81" i="6"/>
  <c r="V80" i="6"/>
  <c r="V79" i="6"/>
  <c r="V78" i="6"/>
  <c r="V77" i="6"/>
  <c r="V76" i="6"/>
  <c r="V75" i="6"/>
  <c r="V74" i="6"/>
  <c r="V73" i="6"/>
  <c r="V72" i="6"/>
  <c r="V71" i="6"/>
  <c r="V70" i="6"/>
  <c r="V69" i="6"/>
  <c r="V68" i="6"/>
  <c r="V67" i="6"/>
  <c r="V66" i="6"/>
  <c r="V65" i="6"/>
  <c r="V64" i="6"/>
  <c r="V63" i="6"/>
  <c r="V62" i="6"/>
  <c r="V61" i="6"/>
  <c r="V60" i="6"/>
  <c r="V59" i="6"/>
  <c r="V58" i="6"/>
  <c r="V57" i="6"/>
  <c r="V56" i="6"/>
  <c r="V55" i="6"/>
  <c r="V54" i="6"/>
  <c r="V53" i="6"/>
  <c r="V52" i="6"/>
  <c r="V51" i="6"/>
  <c r="V50" i="6"/>
  <c r="V49" i="6"/>
  <c r="V48" i="6"/>
  <c r="V47" i="6"/>
  <c r="V46" i="6"/>
  <c r="V45" i="6"/>
  <c r="V44" i="6"/>
  <c r="V43" i="6"/>
  <c r="V42" i="6"/>
  <c r="V41" i="6"/>
  <c r="V40" i="6"/>
  <c r="V39" i="6"/>
  <c r="V38" i="6"/>
  <c r="V37" i="6"/>
  <c r="V36" i="6"/>
  <c r="V35" i="6"/>
  <c r="V34" i="6"/>
  <c r="V33" i="6"/>
  <c r="V32" i="6"/>
  <c r="V31" i="6"/>
  <c r="V30" i="6"/>
  <c r="V29" i="6"/>
  <c r="V28" i="6"/>
  <c r="V27" i="6"/>
  <c r="V26" i="6"/>
  <c r="V25" i="6"/>
  <c r="V24" i="6"/>
  <c r="V23" i="6"/>
  <c r="V22" i="6"/>
  <c r="V21" i="6"/>
  <c r="V20" i="6"/>
  <c r="V19" i="6"/>
  <c r="V18" i="6"/>
  <c r="V17" i="6"/>
  <c r="V16" i="6"/>
  <c r="V15" i="6"/>
  <c r="V14" i="6"/>
  <c r="V13" i="6"/>
  <c r="V12" i="6"/>
  <c r="V11" i="6"/>
  <c r="V10" i="6"/>
  <c r="V9" i="6"/>
  <c r="T13" i="6"/>
  <c r="S13" i="6"/>
  <c r="R13" i="6"/>
  <c r="S12" i="6"/>
  <c r="T12" i="6"/>
  <c r="R12" i="6"/>
  <c r="T11" i="6"/>
  <c r="S11" i="6"/>
  <c r="R11" i="6"/>
  <c r="T10" i="6"/>
  <c r="S10" i="6"/>
  <c r="R10" i="6"/>
  <c r="T9" i="6"/>
  <c r="S9" i="6"/>
  <c r="R9" i="6"/>
  <c r="T8" i="6"/>
  <c r="S8" i="6"/>
  <c r="R8" i="6"/>
  <c r="T7" i="6"/>
  <c r="S7" i="6"/>
  <c r="R7" i="6"/>
  <c r="V8" i="6"/>
  <c r="V7" i="6"/>
  <c r="V6" i="6"/>
  <c r="T331" i="6"/>
  <c r="T526" i="6"/>
  <c r="S526" i="6"/>
  <c r="R526" i="6"/>
  <c r="N526" i="6"/>
  <c r="N525" i="6"/>
  <c r="N521" i="6"/>
  <c r="N520" i="6"/>
  <c r="N519" i="6"/>
  <c r="N518" i="6"/>
  <c r="P518" i="6" s="1"/>
  <c r="N517" i="6"/>
  <c r="N516" i="6"/>
  <c r="N515" i="6"/>
  <c r="N514" i="6"/>
  <c r="N513" i="6"/>
  <c r="N512" i="6"/>
  <c r="N511" i="6"/>
  <c r="N510" i="6"/>
  <c r="N509" i="6"/>
  <c r="N508" i="6"/>
  <c r="N507" i="6"/>
  <c r="N506" i="6"/>
  <c r="N505" i="6"/>
  <c r="N504" i="6"/>
  <c r="N503" i="6"/>
  <c r="N502" i="6"/>
  <c r="N501" i="6"/>
  <c r="N497" i="6"/>
  <c r="N496" i="6"/>
  <c r="N495" i="6"/>
  <c r="N494" i="6"/>
  <c r="N493" i="6"/>
  <c r="N492" i="6"/>
  <c r="N491" i="6"/>
  <c r="N490" i="6"/>
  <c r="N489" i="6"/>
  <c r="N488" i="6"/>
  <c r="N487" i="6"/>
  <c r="N486" i="6"/>
  <c r="N485" i="6"/>
  <c r="N484" i="6"/>
  <c r="N483" i="6"/>
  <c r="N482" i="6"/>
  <c r="N481" i="6"/>
  <c r="N480" i="6"/>
  <c r="N476" i="6"/>
  <c r="N475" i="6"/>
  <c r="N474" i="6"/>
  <c r="N473" i="6"/>
  <c r="N472" i="6"/>
  <c r="N471" i="6"/>
  <c r="N470" i="6"/>
  <c r="N469" i="6"/>
  <c r="N468" i="6"/>
  <c r="N467" i="6"/>
  <c r="N466" i="6"/>
  <c r="N465" i="6"/>
  <c r="N464" i="6"/>
  <c r="N463" i="6"/>
  <c r="N462" i="6"/>
  <c r="N461" i="6"/>
  <c r="N460" i="6"/>
  <c r="N459" i="6"/>
  <c r="N458" i="6"/>
  <c r="N457" i="6"/>
  <c r="N456" i="6"/>
  <c r="N455" i="6"/>
  <c r="N454" i="6"/>
  <c r="N449" i="6"/>
  <c r="N448" i="6"/>
  <c r="N447" i="6"/>
  <c r="N446" i="6"/>
  <c r="N445" i="6"/>
  <c r="N444" i="6"/>
  <c r="N443" i="6"/>
  <c r="N442" i="6"/>
  <c r="N441" i="6"/>
  <c r="N440" i="6"/>
  <c r="N439" i="6"/>
  <c r="N438" i="6"/>
  <c r="P438" i="6" s="1"/>
  <c r="N437" i="6"/>
  <c r="N436" i="6"/>
  <c r="N435" i="6"/>
  <c r="N434" i="6"/>
  <c r="N433" i="6"/>
  <c r="N430" i="6"/>
  <c r="N429" i="6"/>
  <c r="N428" i="6"/>
  <c r="N427" i="6"/>
  <c r="N426" i="6"/>
  <c r="N425" i="6"/>
  <c r="N424" i="6"/>
  <c r="N423" i="6"/>
  <c r="N422" i="6"/>
  <c r="N421" i="6"/>
  <c r="N417" i="6"/>
  <c r="P417" i="6" s="1"/>
  <c r="N416" i="6"/>
  <c r="N415" i="6"/>
  <c r="N414" i="6"/>
  <c r="N413" i="6"/>
  <c r="N412" i="6"/>
  <c r="N411" i="6"/>
  <c r="N410" i="6"/>
  <c r="N409" i="6"/>
  <c r="N408" i="6"/>
  <c r="N407" i="6"/>
  <c r="N406" i="6"/>
  <c r="N405" i="6"/>
  <c r="N404" i="6"/>
  <c r="N403" i="6"/>
  <c r="N402" i="6"/>
  <c r="N401" i="6"/>
  <c r="P401" i="6" s="1"/>
  <c r="N400" i="6"/>
  <c r="N399" i="6"/>
  <c r="N398" i="6"/>
  <c r="N394" i="6"/>
  <c r="N393" i="6"/>
  <c r="N392" i="6"/>
  <c r="N391" i="6"/>
  <c r="N390" i="6"/>
  <c r="N389" i="6"/>
  <c r="N388" i="6"/>
  <c r="N387" i="6"/>
  <c r="N386" i="6"/>
  <c r="N385" i="6"/>
  <c r="N384" i="6"/>
  <c r="N383" i="6"/>
  <c r="N382" i="6"/>
  <c r="N381" i="6"/>
  <c r="N380" i="6"/>
  <c r="N379" i="6"/>
  <c r="N378" i="6"/>
  <c r="N377" i="6"/>
  <c r="N376" i="6"/>
  <c r="N375" i="6"/>
  <c r="N374" i="6"/>
  <c r="P374" i="6" s="1"/>
  <c r="N373" i="6"/>
  <c r="N372" i="6"/>
  <c r="N371" i="6"/>
  <c r="N367" i="6"/>
  <c r="N366" i="6"/>
  <c r="N365" i="6"/>
  <c r="N364" i="6"/>
  <c r="N363" i="6"/>
  <c r="N362" i="6"/>
  <c r="N361" i="6"/>
  <c r="N360" i="6"/>
  <c r="N359" i="6"/>
  <c r="N358" i="6"/>
  <c r="N357" i="6"/>
  <c r="N356" i="6"/>
  <c r="N355" i="6"/>
  <c r="P355" i="6" s="1"/>
  <c r="N354" i="6"/>
  <c r="N353" i="6"/>
  <c r="N352" i="6"/>
  <c r="N351" i="6"/>
  <c r="N350" i="6"/>
  <c r="N349" i="6"/>
  <c r="N348" i="6"/>
  <c r="N347" i="6"/>
  <c r="N346" i="6"/>
  <c r="N342" i="6"/>
  <c r="N341" i="6"/>
  <c r="N340" i="6"/>
  <c r="N339" i="6"/>
  <c r="N338" i="6"/>
  <c r="N337" i="6"/>
  <c r="N336" i="6"/>
  <c r="N332" i="6"/>
  <c r="N331" i="6"/>
  <c r="N330" i="6"/>
  <c r="N329" i="6"/>
  <c r="N328" i="6"/>
  <c r="N327" i="6"/>
  <c r="N326" i="6"/>
  <c r="N325" i="6"/>
  <c r="N324" i="6"/>
  <c r="N323" i="6"/>
  <c r="N322" i="6"/>
  <c r="N321" i="6"/>
  <c r="N320" i="6"/>
  <c r="N319" i="6"/>
  <c r="N318" i="6"/>
  <c r="P318" i="6" s="1"/>
  <c r="N317" i="6"/>
  <c r="N313" i="6"/>
  <c r="N312" i="6"/>
  <c r="N311" i="6"/>
  <c r="N310" i="6"/>
  <c r="N309" i="6"/>
  <c r="N308" i="6"/>
  <c r="N307" i="6"/>
  <c r="N306" i="6"/>
  <c r="N305" i="6"/>
  <c r="N304" i="6"/>
  <c r="N303" i="6"/>
  <c r="N302" i="6"/>
  <c r="N301" i="6"/>
  <c r="N300" i="6"/>
  <c r="N299" i="6"/>
  <c r="P299" i="6" s="1"/>
  <c r="N298" i="6"/>
  <c r="N297" i="6"/>
  <c r="N296" i="6"/>
  <c r="N295" i="6"/>
  <c r="N294" i="6"/>
  <c r="N293" i="6"/>
  <c r="N292" i="6"/>
  <c r="N291" i="6"/>
  <c r="N290" i="6"/>
  <c r="N286" i="6"/>
  <c r="N285" i="6"/>
  <c r="N284" i="6"/>
  <c r="N283" i="6"/>
  <c r="N282" i="6"/>
  <c r="N281" i="6"/>
  <c r="N280" i="6"/>
  <c r="P280" i="6" s="1"/>
  <c r="N279" i="6"/>
  <c r="N278" i="6"/>
  <c r="N277" i="6"/>
  <c r="N276" i="6"/>
  <c r="N275" i="6"/>
  <c r="N274" i="6"/>
  <c r="N273" i="6"/>
  <c r="N272" i="6"/>
  <c r="N271" i="6"/>
  <c r="N270" i="6"/>
  <c r="N269" i="6"/>
  <c r="N265" i="6"/>
  <c r="N264" i="6"/>
  <c r="N263" i="6"/>
  <c r="N262" i="6"/>
  <c r="N261" i="6"/>
  <c r="P261" i="6" s="1"/>
  <c r="N260" i="6"/>
  <c r="N259" i="6"/>
  <c r="N258" i="6"/>
  <c r="N257" i="6"/>
  <c r="N256" i="6"/>
  <c r="N255" i="6"/>
  <c r="N254" i="6"/>
  <c r="N253" i="6"/>
  <c r="N252" i="6"/>
  <c r="N251" i="6"/>
  <c r="N250" i="6"/>
  <c r="N249" i="6"/>
  <c r="N248" i="6"/>
  <c r="N247" i="6"/>
  <c r="N246" i="6"/>
  <c r="N245" i="6"/>
  <c r="N244" i="6"/>
  <c r="N240" i="6"/>
  <c r="N239" i="6"/>
  <c r="N238" i="6"/>
  <c r="N237" i="6"/>
  <c r="N236" i="6"/>
  <c r="N235" i="6"/>
  <c r="N234" i="6"/>
  <c r="N233" i="6"/>
  <c r="N232" i="6"/>
  <c r="N231" i="6"/>
  <c r="O231" i="6" s="1"/>
  <c r="N230" i="6"/>
  <c r="N229" i="6"/>
  <c r="N228" i="6"/>
  <c r="N227" i="6"/>
  <c r="N226" i="6"/>
  <c r="N225" i="6"/>
  <c r="N224" i="6"/>
  <c r="N223" i="6"/>
  <c r="N222" i="6"/>
  <c r="N221" i="6"/>
  <c r="N220" i="6"/>
  <c r="N219" i="6"/>
  <c r="N218" i="6"/>
  <c r="N214" i="6"/>
  <c r="N213" i="6"/>
  <c r="N212" i="6"/>
  <c r="P212" i="6" s="1"/>
  <c r="N211" i="6"/>
  <c r="N210" i="6"/>
  <c r="N209" i="6"/>
  <c r="N208" i="6"/>
  <c r="O208" i="6" s="1"/>
  <c r="N207" i="6"/>
  <c r="N206" i="6"/>
  <c r="N205" i="6"/>
  <c r="N204" i="6"/>
  <c r="N203" i="6"/>
  <c r="N202" i="6"/>
  <c r="N201" i="6"/>
  <c r="N200" i="6"/>
  <c r="O200" i="6" s="1"/>
  <c r="N199" i="6"/>
  <c r="N198" i="6"/>
  <c r="N194" i="6"/>
  <c r="N193" i="6"/>
  <c r="N192" i="6"/>
  <c r="N191" i="6"/>
  <c r="N190" i="6"/>
  <c r="N189" i="6"/>
  <c r="P189" i="6" s="1"/>
  <c r="N188" i="6"/>
  <c r="N187" i="6"/>
  <c r="N186" i="6"/>
  <c r="N185" i="6"/>
  <c r="N184" i="6"/>
  <c r="N183" i="6"/>
  <c r="N179" i="6"/>
  <c r="N178" i="6"/>
  <c r="N177" i="6"/>
  <c r="N176" i="6"/>
  <c r="N175" i="6"/>
  <c r="N174" i="6"/>
  <c r="N173" i="6"/>
  <c r="N172" i="6"/>
  <c r="N171" i="6"/>
  <c r="N170" i="6"/>
  <c r="O170" i="6" s="1"/>
  <c r="N169" i="6"/>
  <c r="N168" i="6"/>
  <c r="N167" i="6"/>
  <c r="N166" i="6"/>
  <c r="N165" i="6"/>
  <c r="N164" i="6"/>
  <c r="N163" i="6"/>
  <c r="N162" i="6"/>
  <c r="N158" i="6"/>
  <c r="N157" i="6"/>
  <c r="N156" i="6"/>
  <c r="N155" i="6"/>
  <c r="N154" i="6"/>
  <c r="N153" i="6"/>
  <c r="N152" i="6"/>
  <c r="N151" i="6"/>
  <c r="P151" i="6" s="1"/>
  <c r="N150" i="6"/>
  <c r="N149" i="6"/>
  <c r="N148" i="6"/>
  <c r="N147" i="6"/>
  <c r="N146" i="6"/>
  <c r="N142" i="6"/>
  <c r="N141" i="6"/>
  <c r="N140" i="6"/>
  <c r="N139" i="6"/>
  <c r="N138" i="6"/>
  <c r="N137" i="6"/>
  <c r="N136" i="6"/>
  <c r="N135" i="6"/>
  <c r="N134" i="6"/>
  <c r="N133" i="6"/>
  <c r="N132" i="6"/>
  <c r="O132" i="6" s="1"/>
  <c r="N131" i="6"/>
  <c r="N130" i="6"/>
  <c r="N129" i="6"/>
  <c r="N128" i="6"/>
  <c r="N127" i="6"/>
  <c r="N126" i="6"/>
  <c r="N122" i="6"/>
  <c r="N121" i="6"/>
  <c r="N120" i="6"/>
  <c r="N119" i="6"/>
  <c r="N118" i="6"/>
  <c r="N117" i="6"/>
  <c r="N116" i="6"/>
  <c r="N115" i="6"/>
  <c r="N114" i="6"/>
  <c r="N113" i="6"/>
  <c r="N112" i="6"/>
  <c r="N111" i="6"/>
  <c r="N110" i="6"/>
  <c r="N109" i="6"/>
  <c r="N105" i="6"/>
  <c r="N104" i="6"/>
  <c r="N103" i="6"/>
  <c r="N102" i="6"/>
  <c r="N101" i="6"/>
  <c r="N100" i="6"/>
  <c r="N99" i="6"/>
  <c r="N98" i="6"/>
  <c r="N97" i="6"/>
  <c r="N96" i="6"/>
  <c r="N95" i="6"/>
  <c r="N94" i="6"/>
  <c r="N93" i="6"/>
  <c r="N92" i="6"/>
  <c r="N91" i="6"/>
  <c r="N90" i="6"/>
  <c r="N86" i="6"/>
  <c r="N85" i="6"/>
  <c r="N84" i="6"/>
  <c r="N83" i="6"/>
  <c r="N82" i="6"/>
  <c r="O79" i="6"/>
  <c r="P79" i="6"/>
  <c r="N78" i="6"/>
  <c r="N77" i="6"/>
  <c r="N76" i="6"/>
  <c r="N75" i="6"/>
  <c r="N74" i="6"/>
  <c r="N73" i="6"/>
  <c r="N72" i="6"/>
  <c r="N71" i="6"/>
  <c r="N70" i="6"/>
  <c r="N66" i="6"/>
  <c r="N65" i="6"/>
  <c r="N64" i="6"/>
  <c r="N63" i="6"/>
  <c r="N62" i="6"/>
  <c r="N61" i="6"/>
  <c r="N60" i="6"/>
  <c r="N59" i="6"/>
  <c r="N58" i="6"/>
  <c r="N57" i="6"/>
  <c r="N56" i="6"/>
  <c r="N55" i="6"/>
  <c r="N54" i="6"/>
  <c r="N50" i="6"/>
  <c r="N49" i="6"/>
  <c r="N48" i="6"/>
  <c r="N47" i="6"/>
  <c r="N46" i="6"/>
  <c r="N45" i="6"/>
  <c r="N44" i="6"/>
  <c r="N43" i="6"/>
  <c r="N42" i="6"/>
  <c r="N41" i="6"/>
  <c r="N40" i="6"/>
  <c r="N39" i="6"/>
  <c r="N38" i="6"/>
  <c r="N37" i="6"/>
  <c r="N36" i="6"/>
  <c r="N35" i="6"/>
  <c r="N34" i="6"/>
  <c r="N33" i="6"/>
  <c r="N32" i="6"/>
  <c r="N31" i="6"/>
  <c r="N30" i="6"/>
  <c r="N29" i="6"/>
  <c r="N28" i="6"/>
  <c r="N27" i="6"/>
  <c r="N26" i="6"/>
  <c r="N25" i="6"/>
  <c r="N24" i="6"/>
  <c r="N20" i="6"/>
  <c r="N19" i="6"/>
  <c r="N18" i="6"/>
  <c r="N17" i="6"/>
  <c r="N16" i="6"/>
  <c r="N15" i="6"/>
  <c r="N14" i="6"/>
  <c r="N13" i="6"/>
  <c r="N12" i="6"/>
  <c r="N11" i="6"/>
  <c r="N10" i="6"/>
  <c r="N9" i="6"/>
  <c r="N8" i="6"/>
  <c r="N7" i="6"/>
  <c r="N6" i="6"/>
  <c r="L526" i="6"/>
  <c r="L525" i="6"/>
  <c r="L521" i="6"/>
  <c r="L520" i="6"/>
  <c r="L519" i="6"/>
  <c r="L518" i="6"/>
  <c r="L517" i="6"/>
  <c r="L516" i="6"/>
  <c r="L515" i="6"/>
  <c r="L514" i="6"/>
  <c r="L513" i="6"/>
  <c r="L512" i="6"/>
  <c r="L511" i="6"/>
  <c r="L510" i="6"/>
  <c r="L509" i="6"/>
  <c r="L508" i="6"/>
  <c r="L507" i="6"/>
  <c r="L506" i="6"/>
  <c r="L505" i="6"/>
  <c r="L504" i="6"/>
  <c r="L503" i="6"/>
  <c r="L502" i="6"/>
  <c r="L501" i="6"/>
  <c r="L497" i="6"/>
  <c r="L496" i="6"/>
  <c r="P496" i="6" s="1"/>
  <c r="L495" i="6"/>
  <c r="L494" i="6"/>
  <c r="L493" i="6"/>
  <c r="L492" i="6"/>
  <c r="L491" i="6"/>
  <c r="L490" i="6"/>
  <c r="L489" i="6"/>
  <c r="P489" i="6" s="1"/>
  <c r="L488" i="6"/>
  <c r="P488" i="6" s="1"/>
  <c r="L487" i="6"/>
  <c r="L486" i="6"/>
  <c r="L485" i="6"/>
  <c r="L484" i="6"/>
  <c r="L483" i="6"/>
  <c r="L482" i="6"/>
  <c r="L481" i="6"/>
  <c r="L480" i="6"/>
  <c r="P480" i="6" s="1"/>
  <c r="L476" i="6"/>
  <c r="L475" i="6"/>
  <c r="L474" i="6"/>
  <c r="L473" i="6"/>
  <c r="L472" i="6"/>
  <c r="L471" i="6"/>
  <c r="L470" i="6"/>
  <c r="L469" i="6"/>
  <c r="L468" i="6"/>
  <c r="L467" i="6"/>
  <c r="L466" i="6"/>
  <c r="L465" i="6"/>
  <c r="L464" i="6"/>
  <c r="L463" i="6"/>
  <c r="P463" i="6" s="1"/>
  <c r="L462" i="6"/>
  <c r="L461" i="6"/>
  <c r="L460" i="6"/>
  <c r="L459" i="6"/>
  <c r="L458" i="6"/>
  <c r="L457" i="6"/>
  <c r="L456" i="6"/>
  <c r="L455" i="6"/>
  <c r="L454" i="6"/>
  <c r="L449" i="6"/>
  <c r="L448" i="6"/>
  <c r="L447" i="6"/>
  <c r="L446" i="6"/>
  <c r="L445" i="6"/>
  <c r="L444" i="6"/>
  <c r="L443" i="6"/>
  <c r="L442" i="6"/>
  <c r="L441" i="6"/>
  <c r="L440" i="6"/>
  <c r="L439" i="6"/>
  <c r="L438" i="6"/>
  <c r="L437" i="6"/>
  <c r="L436" i="6"/>
  <c r="L435" i="6"/>
  <c r="L434" i="6"/>
  <c r="L433" i="6"/>
  <c r="L430" i="6"/>
  <c r="L429" i="6"/>
  <c r="L428" i="6"/>
  <c r="L427" i="6"/>
  <c r="L426" i="6"/>
  <c r="L425" i="6"/>
  <c r="P425" i="6" s="1"/>
  <c r="L424" i="6"/>
  <c r="L423" i="6"/>
  <c r="L422" i="6"/>
  <c r="L421" i="6"/>
  <c r="L417" i="6"/>
  <c r="L416" i="6"/>
  <c r="L415" i="6"/>
  <c r="L414" i="6"/>
  <c r="L413" i="6"/>
  <c r="L412" i="6"/>
  <c r="P412" i="6" s="1"/>
  <c r="L411" i="6"/>
  <c r="L410" i="6"/>
  <c r="L409" i="6"/>
  <c r="L408" i="6"/>
  <c r="L407" i="6"/>
  <c r="L406" i="6"/>
  <c r="L405" i="6"/>
  <c r="L404" i="6"/>
  <c r="P404" i="6" s="1"/>
  <c r="L403" i="6"/>
  <c r="L402" i="6"/>
  <c r="L401" i="6"/>
  <c r="L400" i="6"/>
  <c r="L399" i="6"/>
  <c r="L398" i="6"/>
  <c r="L394" i="6"/>
  <c r="L393" i="6"/>
  <c r="L392" i="6"/>
  <c r="L391" i="6"/>
  <c r="L390" i="6"/>
  <c r="L389" i="6"/>
  <c r="L388" i="6"/>
  <c r="L387" i="6"/>
  <c r="L386" i="6"/>
  <c r="L385" i="6"/>
  <c r="L384" i="6"/>
  <c r="L383" i="6"/>
  <c r="L382" i="6"/>
  <c r="L381" i="6"/>
  <c r="L380" i="6"/>
  <c r="L379" i="6"/>
  <c r="L378" i="6"/>
  <c r="L377" i="6"/>
  <c r="L376" i="6"/>
  <c r="L375" i="6"/>
  <c r="L374" i="6"/>
  <c r="L373" i="6"/>
  <c r="L372" i="6"/>
  <c r="L371" i="6"/>
  <c r="L367" i="6"/>
  <c r="L366" i="6"/>
  <c r="L365" i="6"/>
  <c r="L364" i="6"/>
  <c r="L363" i="6"/>
  <c r="L362" i="6"/>
  <c r="P362" i="6" s="1"/>
  <c r="L361" i="6"/>
  <c r="L360" i="6"/>
  <c r="L359" i="6"/>
  <c r="L358" i="6"/>
  <c r="L357" i="6"/>
  <c r="L356" i="6"/>
  <c r="L355" i="6"/>
  <c r="L354" i="6"/>
  <c r="L353" i="6"/>
  <c r="L352" i="6"/>
  <c r="L351" i="6"/>
  <c r="L350" i="6"/>
  <c r="L349" i="6"/>
  <c r="L348" i="6"/>
  <c r="L347" i="6"/>
  <c r="L346" i="6"/>
  <c r="P346" i="6" s="1"/>
  <c r="L342" i="6"/>
  <c r="L341" i="6"/>
  <c r="L340" i="6"/>
  <c r="L339" i="6"/>
  <c r="L338" i="6"/>
  <c r="L337" i="6"/>
  <c r="P337" i="6" s="1"/>
  <c r="L336" i="6"/>
  <c r="L332" i="6"/>
  <c r="L331" i="6"/>
  <c r="L330" i="6"/>
  <c r="L329" i="6"/>
  <c r="L328" i="6"/>
  <c r="L327" i="6"/>
  <c r="O327" i="6" s="1"/>
  <c r="L326" i="6"/>
  <c r="L325" i="6"/>
  <c r="L324" i="6"/>
  <c r="L323" i="6"/>
  <c r="L322" i="6"/>
  <c r="L321" i="6"/>
  <c r="L320" i="6"/>
  <c r="L319" i="6"/>
  <c r="P319" i="6" s="1"/>
  <c r="L318" i="6"/>
  <c r="L317" i="6"/>
  <c r="L313" i="6"/>
  <c r="L312" i="6"/>
  <c r="L311" i="6"/>
  <c r="L310" i="6"/>
  <c r="L309" i="6"/>
  <c r="L308" i="6"/>
  <c r="P308" i="6" s="1"/>
  <c r="L307" i="6"/>
  <c r="L306" i="6"/>
  <c r="L305" i="6"/>
  <c r="L304" i="6"/>
  <c r="L303" i="6"/>
  <c r="L302" i="6"/>
  <c r="L301" i="6"/>
  <c r="L300" i="6"/>
  <c r="L299" i="6"/>
  <c r="L298" i="6"/>
  <c r="L297" i="6"/>
  <c r="L296" i="6"/>
  <c r="L295" i="6"/>
  <c r="L294" i="6"/>
  <c r="L293" i="6"/>
  <c r="L292" i="6"/>
  <c r="L291" i="6"/>
  <c r="L290" i="6"/>
  <c r="L286" i="6"/>
  <c r="L285" i="6"/>
  <c r="O285" i="6" s="1"/>
  <c r="L284" i="6"/>
  <c r="L283" i="6"/>
  <c r="O283" i="6" s="1"/>
  <c r="L282" i="6"/>
  <c r="L281" i="6"/>
  <c r="L280" i="6"/>
  <c r="L279" i="6"/>
  <c r="L278" i="6"/>
  <c r="L277" i="6"/>
  <c r="L276" i="6"/>
  <c r="L275" i="6"/>
  <c r="L274" i="6"/>
  <c r="L273" i="6"/>
  <c r="L272" i="6"/>
  <c r="L271" i="6"/>
  <c r="L270" i="6"/>
  <c r="L269" i="6"/>
  <c r="L265" i="6"/>
  <c r="L264" i="6"/>
  <c r="L263" i="6"/>
  <c r="P263" i="6" s="1"/>
  <c r="L262" i="6"/>
  <c r="L261" i="6"/>
  <c r="L260" i="6"/>
  <c r="O260" i="6" s="1"/>
  <c r="L259" i="6"/>
  <c r="L258" i="6"/>
  <c r="L257" i="6"/>
  <c r="L256" i="6"/>
  <c r="L255" i="6"/>
  <c r="P255" i="6" s="1"/>
  <c r="L254" i="6"/>
  <c r="L253" i="6"/>
  <c r="L252" i="6"/>
  <c r="P252" i="6" s="1"/>
  <c r="L251" i="6"/>
  <c r="L250" i="6"/>
  <c r="L249" i="6"/>
  <c r="L248" i="6"/>
  <c r="L247" i="6"/>
  <c r="P247" i="6" s="1"/>
  <c r="L246" i="6"/>
  <c r="L245" i="6"/>
  <c r="L244" i="6"/>
  <c r="L240" i="6"/>
  <c r="L239" i="6"/>
  <c r="L238" i="6"/>
  <c r="L237" i="6"/>
  <c r="L236" i="6"/>
  <c r="L235" i="6"/>
  <c r="L234" i="6"/>
  <c r="L233" i="6"/>
  <c r="L232" i="6"/>
  <c r="L231" i="6"/>
  <c r="L230" i="6"/>
  <c r="L229" i="6"/>
  <c r="L228" i="6"/>
  <c r="L227" i="6"/>
  <c r="L226" i="6"/>
  <c r="L225" i="6"/>
  <c r="L224" i="6"/>
  <c r="L223" i="6"/>
  <c r="L222" i="6"/>
  <c r="L221" i="6"/>
  <c r="L220" i="6"/>
  <c r="L219" i="6"/>
  <c r="L218" i="6"/>
  <c r="L214" i="6"/>
  <c r="L213" i="6"/>
  <c r="L212" i="6"/>
  <c r="L211" i="6"/>
  <c r="L210" i="6"/>
  <c r="L209" i="6"/>
  <c r="P209" i="6" s="1"/>
  <c r="L208" i="6"/>
  <c r="L207" i="6"/>
  <c r="L206" i="6"/>
  <c r="L205" i="6"/>
  <c r="L204" i="6"/>
  <c r="L203" i="6"/>
  <c r="L202" i="6"/>
  <c r="L201" i="6"/>
  <c r="P201" i="6" s="1"/>
  <c r="L200" i="6"/>
  <c r="L199" i="6"/>
  <c r="L198" i="6"/>
  <c r="L194" i="6"/>
  <c r="L193" i="6"/>
  <c r="L192" i="6"/>
  <c r="L191" i="6"/>
  <c r="L190" i="6"/>
  <c r="L189" i="6"/>
  <c r="L188" i="6"/>
  <c r="L187" i="6"/>
  <c r="L186" i="6"/>
  <c r="L185" i="6"/>
  <c r="L184" i="6"/>
  <c r="L183" i="6"/>
  <c r="L179" i="6"/>
  <c r="L178" i="6"/>
  <c r="L177" i="6"/>
  <c r="L176" i="6"/>
  <c r="L175" i="6"/>
  <c r="L174" i="6"/>
  <c r="L173" i="6"/>
  <c r="L172" i="6"/>
  <c r="L171" i="6"/>
  <c r="L170" i="6"/>
  <c r="L169" i="6"/>
  <c r="L168" i="6"/>
  <c r="L167" i="6"/>
  <c r="L166" i="6"/>
  <c r="L165" i="6"/>
  <c r="L164" i="6"/>
  <c r="L163" i="6"/>
  <c r="L162" i="6"/>
  <c r="L158" i="6"/>
  <c r="L157" i="6"/>
  <c r="L156" i="6"/>
  <c r="L155" i="6"/>
  <c r="L154" i="6"/>
  <c r="L153" i="6"/>
  <c r="P153" i="6" s="1"/>
  <c r="L152" i="6"/>
  <c r="L151" i="6"/>
  <c r="L150" i="6"/>
  <c r="L149" i="6"/>
  <c r="L148" i="6"/>
  <c r="L147" i="6"/>
  <c r="L146" i="6"/>
  <c r="L142" i="6"/>
  <c r="L141" i="6"/>
  <c r="L140" i="6"/>
  <c r="L139" i="6"/>
  <c r="L138" i="6"/>
  <c r="L137" i="6"/>
  <c r="L136" i="6"/>
  <c r="L135" i="6"/>
  <c r="L134" i="6"/>
  <c r="L133" i="6"/>
  <c r="L132" i="6"/>
  <c r="L131" i="6"/>
  <c r="L130" i="6"/>
  <c r="L129" i="6"/>
  <c r="L128" i="6"/>
  <c r="L127" i="6"/>
  <c r="L126" i="6"/>
  <c r="L122" i="6"/>
  <c r="L121" i="6"/>
  <c r="L120" i="6"/>
  <c r="L119" i="6"/>
  <c r="L118" i="6"/>
  <c r="L117" i="6"/>
  <c r="L116" i="6"/>
  <c r="L115" i="6"/>
  <c r="L114" i="6"/>
  <c r="L113" i="6"/>
  <c r="L112" i="6"/>
  <c r="L111" i="6"/>
  <c r="L110" i="6"/>
  <c r="L109" i="6"/>
  <c r="L105" i="6"/>
  <c r="L104" i="6"/>
  <c r="L103" i="6"/>
  <c r="P103" i="6" s="1"/>
  <c r="L102" i="6"/>
  <c r="L101" i="6"/>
  <c r="L100" i="6"/>
  <c r="O100" i="6" s="1"/>
  <c r="L99" i="6"/>
  <c r="L98" i="6"/>
  <c r="L97" i="6"/>
  <c r="L96" i="6"/>
  <c r="L95" i="6"/>
  <c r="P95" i="6" s="1"/>
  <c r="L94" i="6"/>
  <c r="L93" i="6"/>
  <c r="L92" i="6"/>
  <c r="L91" i="6"/>
  <c r="L90" i="6"/>
  <c r="L86" i="6"/>
  <c r="L85" i="6"/>
  <c r="O85" i="6" s="1"/>
  <c r="L84" i="6"/>
  <c r="L83" i="6"/>
  <c r="L82" i="6"/>
  <c r="L78" i="6"/>
  <c r="L77" i="6"/>
  <c r="L76" i="6"/>
  <c r="L75" i="6"/>
  <c r="L74" i="6"/>
  <c r="L73" i="6"/>
  <c r="L72" i="6"/>
  <c r="L71" i="6"/>
  <c r="L70" i="6"/>
  <c r="L66" i="6"/>
  <c r="L65" i="6"/>
  <c r="L64" i="6"/>
  <c r="L63" i="6"/>
  <c r="L62" i="6"/>
  <c r="L61" i="6"/>
  <c r="L60" i="6"/>
  <c r="L59" i="6"/>
  <c r="L58" i="6"/>
  <c r="L57" i="6"/>
  <c r="L56" i="6"/>
  <c r="P56" i="6" s="1"/>
  <c r="L55" i="6"/>
  <c r="L54" i="6"/>
  <c r="L50" i="6"/>
  <c r="L49" i="6"/>
  <c r="L48" i="6"/>
  <c r="L47" i="6"/>
  <c r="L46" i="6"/>
  <c r="L45" i="6"/>
  <c r="L44" i="6"/>
  <c r="L43" i="6"/>
  <c r="L42" i="6"/>
  <c r="L41" i="6"/>
  <c r="L40" i="6"/>
  <c r="L39" i="6"/>
  <c r="L38" i="6"/>
  <c r="L37" i="6"/>
  <c r="L36" i="6"/>
  <c r="L35" i="6"/>
  <c r="L34" i="6"/>
  <c r="L33" i="6"/>
  <c r="L32" i="6"/>
  <c r="L31" i="6"/>
  <c r="L30" i="6"/>
  <c r="L29" i="6"/>
  <c r="L28" i="6"/>
  <c r="L27" i="6"/>
  <c r="L26" i="6"/>
  <c r="L25" i="6"/>
  <c r="L24" i="6"/>
  <c r="R510" i="6" s="1"/>
  <c r="L7" i="6"/>
  <c r="L8" i="6"/>
  <c r="O8" i="6" s="1"/>
  <c r="L9" i="6"/>
  <c r="L10" i="6"/>
  <c r="L11" i="6"/>
  <c r="L12" i="6"/>
  <c r="P12" i="6" s="1"/>
  <c r="L13" i="6"/>
  <c r="L14" i="6"/>
  <c r="L15" i="6"/>
  <c r="L16" i="6"/>
  <c r="L17" i="6"/>
  <c r="L18" i="6"/>
  <c r="L19" i="6"/>
  <c r="L20" i="6"/>
  <c r="P20" i="6" s="1"/>
  <c r="L6" i="6"/>
  <c r="S20" i="6" s="1"/>
  <c r="G377" i="6"/>
  <c r="G376" i="6"/>
  <c r="G377" i="5"/>
  <c r="G376" i="5"/>
  <c r="F7" i="1"/>
  <c r="F6" i="1"/>
  <c r="L7" i="9" l="1"/>
  <c r="L23" i="9"/>
  <c r="L77" i="9"/>
  <c r="L95" i="9"/>
  <c r="L45" i="9"/>
  <c r="L63" i="9"/>
  <c r="L60" i="9"/>
  <c r="L11" i="9"/>
  <c r="L29" i="9"/>
  <c r="L41" i="9"/>
  <c r="L59" i="9"/>
  <c r="L34" i="9"/>
  <c r="L26" i="9"/>
  <c r="L42" i="9"/>
  <c r="L46" i="9"/>
  <c r="L52" i="9"/>
  <c r="L64" i="9"/>
  <c r="L68" i="9"/>
  <c r="L81" i="9"/>
  <c r="L37" i="9"/>
  <c r="L73" i="9"/>
  <c r="L15" i="9"/>
  <c r="L22" i="9"/>
  <c r="L31" i="9"/>
  <c r="L38" i="9"/>
  <c r="L51" i="9"/>
  <c r="L58" i="9"/>
  <c r="L65" i="9"/>
  <c r="L74" i="9"/>
  <c r="L85" i="9"/>
  <c r="L89" i="9"/>
  <c r="L9" i="9"/>
  <c r="L19" i="9"/>
  <c r="L43" i="9"/>
  <c r="L55" i="9"/>
  <c r="L79" i="9"/>
  <c r="L13" i="9"/>
  <c r="L20" i="9"/>
  <c r="L33" i="9"/>
  <c r="L40" i="9"/>
  <c r="L47" i="9"/>
  <c r="L56" i="9"/>
  <c r="L67" i="9"/>
  <c r="L76" i="9"/>
  <c r="L83" i="9"/>
  <c r="L87" i="9"/>
  <c r="P383" i="7"/>
  <c r="O383" i="7"/>
  <c r="O54" i="7"/>
  <c r="P54" i="7"/>
  <c r="O126" i="7"/>
  <c r="P126" i="7"/>
  <c r="P240" i="7"/>
  <c r="O240" i="7"/>
  <c r="P198" i="7"/>
  <c r="O198" i="7"/>
  <c r="R26" i="7"/>
  <c r="P97" i="7"/>
  <c r="O97" i="7"/>
  <c r="S256" i="7"/>
  <c r="R516" i="7"/>
  <c r="T28" i="7"/>
  <c r="P40" i="7"/>
  <c r="O40" i="7"/>
  <c r="P151" i="7"/>
  <c r="O151" i="7"/>
  <c r="P168" i="7"/>
  <c r="O168" i="7"/>
  <c r="P304" i="7"/>
  <c r="P19" i="7"/>
  <c r="O19" i="7"/>
  <c r="S28" i="7"/>
  <c r="T99" i="7"/>
  <c r="T109" i="7"/>
  <c r="T117" i="7"/>
  <c r="S136" i="7"/>
  <c r="O209" i="7"/>
  <c r="P209" i="7"/>
  <c r="T270" i="7"/>
  <c r="S428" i="7"/>
  <c r="S458" i="7"/>
  <c r="P31" i="7"/>
  <c r="O31" i="7"/>
  <c r="R50" i="7"/>
  <c r="R57" i="7"/>
  <c r="P73" i="7"/>
  <c r="O73" i="7"/>
  <c r="T75" i="7"/>
  <c r="T136" i="7"/>
  <c r="P149" i="7"/>
  <c r="O149" i="7"/>
  <c r="T221" i="7"/>
  <c r="S237" i="7"/>
  <c r="R286" i="7"/>
  <c r="P326" i="7"/>
  <c r="O326" i="7"/>
  <c r="S366" i="7"/>
  <c r="R381" i="7"/>
  <c r="R389" i="7"/>
  <c r="T404" i="7"/>
  <c r="O456" i="7"/>
  <c r="P456" i="7"/>
  <c r="T7" i="7"/>
  <c r="R7" i="7"/>
  <c r="V7" i="7" s="1"/>
  <c r="S7" i="7"/>
  <c r="P7" i="7"/>
  <c r="O7" i="7"/>
  <c r="R43" i="7"/>
  <c r="P62" i="7"/>
  <c r="O62" i="7"/>
  <c r="R70" i="7"/>
  <c r="R116" i="7"/>
  <c r="S141" i="7"/>
  <c r="S158" i="7"/>
  <c r="T183" i="7"/>
  <c r="O214" i="7"/>
  <c r="P214" i="7"/>
  <c r="O264" i="7"/>
  <c r="T286" i="7"/>
  <c r="T299" i="7"/>
  <c r="O426" i="7"/>
  <c r="P426" i="7"/>
  <c r="P32" i="7"/>
  <c r="O32" i="7"/>
  <c r="S43" i="7"/>
  <c r="S66" i="7"/>
  <c r="R95" i="7"/>
  <c r="P101" i="7"/>
  <c r="O101" i="7"/>
  <c r="R191" i="7"/>
  <c r="O15" i="7"/>
  <c r="P15" i="7"/>
  <c r="O20" i="7"/>
  <c r="R27" i="7"/>
  <c r="T29" i="7"/>
  <c r="T36" i="7"/>
  <c r="P39" i="7"/>
  <c r="O39" i="7"/>
  <c r="P93" i="7"/>
  <c r="O93" i="7"/>
  <c r="T95" i="7"/>
  <c r="T110" i="7"/>
  <c r="T118" i="7"/>
  <c r="T139" i="7"/>
  <c r="T147" i="7"/>
  <c r="P153" i="7"/>
  <c r="O153" i="7"/>
  <c r="S156" i="7"/>
  <c r="S199" i="7"/>
  <c r="S201" i="7"/>
  <c r="P211" i="7"/>
  <c r="O211" i="7"/>
  <c r="T227" i="7"/>
  <c r="T281" i="7"/>
  <c r="P386" i="7"/>
  <c r="O386" i="7"/>
  <c r="T11" i="7"/>
  <c r="R11" i="7"/>
  <c r="S11" i="7"/>
  <c r="P11" i="7"/>
  <c r="O11" i="7"/>
  <c r="P47" i="7"/>
  <c r="O47" i="7"/>
  <c r="O16" i="7"/>
  <c r="S497" i="7"/>
  <c r="S496" i="7"/>
  <c r="S495" i="7"/>
  <c r="S494" i="7"/>
  <c r="S493" i="7"/>
  <c r="S492" i="7"/>
  <c r="S491" i="7"/>
  <c r="S490" i="7"/>
  <c r="S489" i="7"/>
  <c r="S488" i="7"/>
  <c r="S487" i="7"/>
  <c r="S486" i="7"/>
  <c r="S485" i="7"/>
  <c r="S484" i="7"/>
  <c r="S483" i="7"/>
  <c r="S482" i="7"/>
  <c r="S481" i="7"/>
  <c r="S480" i="7"/>
  <c r="R449" i="7"/>
  <c r="R448" i="7"/>
  <c r="R447" i="7"/>
  <c r="R446" i="7"/>
  <c r="R445" i="7"/>
  <c r="R444" i="7"/>
  <c r="R443" i="7"/>
  <c r="R442" i="7"/>
  <c r="R441" i="7"/>
  <c r="R440" i="7"/>
  <c r="R439" i="7"/>
  <c r="R438" i="7"/>
  <c r="R437" i="7"/>
  <c r="R436" i="7"/>
  <c r="R435" i="7"/>
  <c r="R434" i="7"/>
  <c r="R433" i="7"/>
  <c r="T430" i="7"/>
  <c r="T429" i="7"/>
  <c r="T428" i="7"/>
  <c r="T427" i="7"/>
  <c r="T426" i="7"/>
  <c r="T425" i="7"/>
  <c r="T424" i="7"/>
  <c r="T423" i="7"/>
  <c r="T422" i="7"/>
  <c r="T421" i="7"/>
  <c r="T476" i="7"/>
  <c r="T475" i="7"/>
  <c r="T474" i="7"/>
  <c r="T473" i="7"/>
  <c r="T472" i="7"/>
  <c r="T471" i="7"/>
  <c r="T470" i="7"/>
  <c r="T469" i="7"/>
  <c r="T468" i="7"/>
  <c r="T467" i="7"/>
  <c r="T466" i="7"/>
  <c r="T465" i="7"/>
  <c r="T464" i="7"/>
  <c r="T463" i="7"/>
  <c r="T462" i="7"/>
  <c r="T461" i="7"/>
  <c r="T460" i="7"/>
  <c r="T459" i="7"/>
  <c r="T458" i="7"/>
  <c r="T457" i="7"/>
  <c r="T456" i="7"/>
  <c r="T455" i="7"/>
  <c r="T454" i="7"/>
  <c r="R430" i="7"/>
  <c r="R429" i="7"/>
  <c r="R428" i="7"/>
  <c r="R427" i="7"/>
  <c r="R426" i="7"/>
  <c r="R425" i="7"/>
  <c r="R424" i="7"/>
  <c r="R423" i="7"/>
  <c r="R422" i="7"/>
  <c r="R421" i="7"/>
  <c r="R521" i="7"/>
  <c r="T515" i="7"/>
  <c r="S514" i="7"/>
  <c r="R513" i="7"/>
  <c r="T507" i="7"/>
  <c r="S506" i="7"/>
  <c r="R505" i="7"/>
  <c r="T495" i="7"/>
  <c r="T491" i="7"/>
  <c r="T487" i="7"/>
  <c r="T483" i="7"/>
  <c r="S473" i="7"/>
  <c r="R472" i="7"/>
  <c r="S465" i="7"/>
  <c r="R464" i="7"/>
  <c r="S457" i="7"/>
  <c r="R456" i="7"/>
  <c r="T449" i="7"/>
  <c r="T445" i="7"/>
  <c r="T441" i="7"/>
  <c r="T437" i="7"/>
  <c r="T433" i="7"/>
  <c r="S430" i="7"/>
  <c r="S426" i="7"/>
  <c r="S422" i="7"/>
  <c r="R417" i="7"/>
  <c r="T411" i="7"/>
  <c r="S410" i="7"/>
  <c r="R409" i="7"/>
  <c r="T403" i="7"/>
  <c r="T402" i="7"/>
  <c r="T401" i="7"/>
  <c r="T400" i="7"/>
  <c r="T399" i="7"/>
  <c r="T398" i="7"/>
  <c r="T367" i="7"/>
  <c r="T366" i="7"/>
  <c r="T517" i="7"/>
  <c r="S516" i="7"/>
  <c r="R515" i="7"/>
  <c r="T509" i="7"/>
  <c r="S508" i="7"/>
  <c r="R507" i="7"/>
  <c r="T501" i="7"/>
  <c r="T496" i="7"/>
  <c r="T492" i="7"/>
  <c r="T488" i="7"/>
  <c r="T484" i="7"/>
  <c r="T480" i="7"/>
  <c r="S475" i="7"/>
  <c r="R474" i="7"/>
  <c r="S467" i="7"/>
  <c r="R466" i="7"/>
  <c r="S459" i="7"/>
  <c r="R458" i="7"/>
  <c r="T446" i="7"/>
  <c r="T442" i="7"/>
  <c r="T438" i="7"/>
  <c r="T434" i="7"/>
  <c r="S427" i="7"/>
  <c r="S423" i="7"/>
  <c r="T413" i="7"/>
  <c r="S412" i="7"/>
  <c r="R411" i="7"/>
  <c r="T405" i="7"/>
  <c r="S404" i="7"/>
  <c r="R403" i="7"/>
  <c r="R402" i="7"/>
  <c r="R401" i="7"/>
  <c r="R400" i="7"/>
  <c r="R399" i="7"/>
  <c r="R398" i="7"/>
  <c r="R367" i="7"/>
  <c r="T519" i="7"/>
  <c r="R518" i="7"/>
  <c r="S515" i="7"/>
  <c r="T512" i="7"/>
  <c r="R511" i="7"/>
  <c r="T508" i="7"/>
  <c r="T505" i="7"/>
  <c r="R504" i="7"/>
  <c r="R496" i="7"/>
  <c r="R488" i="7"/>
  <c r="R480" i="7"/>
  <c r="R476" i="7"/>
  <c r="R469" i="7"/>
  <c r="R462" i="7"/>
  <c r="R455" i="7"/>
  <c r="T447" i="7"/>
  <c r="S444" i="7"/>
  <c r="T439" i="7"/>
  <c r="S436" i="7"/>
  <c r="T417" i="7"/>
  <c r="S413" i="7"/>
  <c r="S406" i="7"/>
  <c r="S402" i="7"/>
  <c r="S398" i="7"/>
  <c r="T394" i="7"/>
  <c r="S393" i="7"/>
  <c r="R392" i="7"/>
  <c r="T386" i="7"/>
  <c r="S385" i="7"/>
  <c r="R384" i="7"/>
  <c r="T378" i="7"/>
  <c r="S377" i="7"/>
  <c r="T376" i="7"/>
  <c r="T375" i="7"/>
  <c r="S374" i="7"/>
  <c r="R373" i="7"/>
  <c r="R342" i="7"/>
  <c r="R341" i="7"/>
  <c r="R340" i="7"/>
  <c r="R339" i="7"/>
  <c r="R338" i="7"/>
  <c r="R337" i="7"/>
  <c r="R336" i="7"/>
  <c r="S286" i="7"/>
  <c r="S285" i="7"/>
  <c r="S284" i="7"/>
  <c r="S283" i="7"/>
  <c r="S282" i="7"/>
  <c r="S281" i="7"/>
  <c r="S280" i="7"/>
  <c r="S279" i="7"/>
  <c r="S278" i="7"/>
  <c r="S277" i="7"/>
  <c r="S276" i="7"/>
  <c r="S275" i="7"/>
  <c r="S274" i="7"/>
  <c r="S273" i="7"/>
  <c r="S272" i="7"/>
  <c r="S271" i="7"/>
  <c r="S270" i="7"/>
  <c r="S269" i="7"/>
  <c r="T214" i="7"/>
  <c r="T213" i="7"/>
  <c r="T212" i="7"/>
  <c r="T211" i="7"/>
  <c r="T210" i="7"/>
  <c r="T209" i="7"/>
  <c r="T208" i="7"/>
  <c r="T207" i="7"/>
  <c r="T206" i="7"/>
  <c r="T205" i="7"/>
  <c r="T204" i="7"/>
  <c r="T203" i="7"/>
  <c r="T202" i="7"/>
  <c r="T201" i="7"/>
  <c r="T200" i="7"/>
  <c r="T199" i="7"/>
  <c r="T198" i="7"/>
  <c r="T520" i="7"/>
  <c r="R519" i="7"/>
  <c r="T516" i="7"/>
  <c r="T513" i="7"/>
  <c r="R512" i="7"/>
  <c r="T502" i="7"/>
  <c r="R501" i="7"/>
  <c r="T497" i="7"/>
  <c r="R494" i="7"/>
  <c r="T489" i="7"/>
  <c r="R486" i="7"/>
  <c r="T481" i="7"/>
  <c r="R470" i="7"/>
  <c r="R463" i="7"/>
  <c r="R459" i="7"/>
  <c r="S456" i="7"/>
  <c r="S442" i="7"/>
  <c r="S434" i="7"/>
  <c r="S424" i="7"/>
  <c r="S414" i="7"/>
  <c r="R410" i="7"/>
  <c r="S407" i="7"/>
  <c r="S403" i="7"/>
  <c r="S399" i="7"/>
  <c r="R394" i="7"/>
  <c r="T388" i="7"/>
  <c r="S387" i="7"/>
  <c r="R386" i="7"/>
  <c r="T380" i="7"/>
  <c r="S379" i="7"/>
  <c r="R378" i="7"/>
  <c r="R376" i="7"/>
  <c r="R375" i="7"/>
  <c r="S332" i="7"/>
  <c r="S331" i="7"/>
  <c r="S330" i="7"/>
  <c r="S329" i="7"/>
  <c r="S328" i="7"/>
  <c r="S327" i="7"/>
  <c r="S326" i="7"/>
  <c r="S325" i="7"/>
  <c r="S324" i="7"/>
  <c r="S323" i="7"/>
  <c r="S322" i="7"/>
  <c r="S321" i="7"/>
  <c r="S320" i="7"/>
  <c r="S319" i="7"/>
  <c r="S318" i="7"/>
  <c r="S317" i="7"/>
  <c r="T265" i="7"/>
  <c r="T264" i="7"/>
  <c r="T263" i="7"/>
  <c r="T262" i="7"/>
  <c r="T261" i="7"/>
  <c r="T260" i="7"/>
  <c r="T259" i="7"/>
  <c r="T258" i="7"/>
  <c r="T257" i="7"/>
  <c r="T256" i="7"/>
  <c r="T255" i="7"/>
  <c r="T254" i="7"/>
  <c r="T253" i="7"/>
  <c r="T252" i="7"/>
  <c r="T251" i="7"/>
  <c r="T250" i="7"/>
  <c r="T249" i="7"/>
  <c r="T248" i="7"/>
  <c r="T247" i="7"/>
  <c r="T246" i="7"/>
  <c r="T245" i="7"/>
  <c r="T244" i="7"/>
  <c r="R214" i="7"/>
  <c r="R213" i="7"/>
  <c r="R212" i="7"/>
  <c r="R211" i="7"/>
  <c r="R210" i="7"/>
  <c r="R209" i="7"/>
  <c r="R208" i="7"/>
  <c r="R207" i="7"/>
  <c r="R206" i="7"/>
  <c r="R205" i="7"/>
  <c r="R204" i="7"/>
  <c r="R203" i="7"/>
  <c r="R202" i="7"/>
  <c r="R201" i="7"/>
  <c r="R200" i="7"/>
  <c r="R199" i="7"/>
  <c r="R198" i="7"/>
  <c r="S517" i="7"/>
  <c r="S512" i="7"/>
  <c r="R509" i="7"/>
  <c r="S507" i="7"/>
  <c r="R489" i="7"/>
  <c r="T485" i="7"/>
  <c r="S470" i="7"/>
  <c r="R467" i="7"/>
  <c r="T440" i="7"/>
  <c r="S429" i="7"/>
  <c r="S417" i="7"/>
  <c r="R414" i="7"/>
  <c r="S409" i="7"/>
  <c r="S401" i="7"/>
  <c r="T392" i="7"/>
  <c r="R387" i="7"/>
  <c r="S384" i="7"/>
  <c r="S380" i="7"/>
  <c r="S376" i="7"/>
  <c r="T373" i="7"/>
  <c r="R372" i="7"/>
  <c r="T363" i="7"/>
  <c r="S362" i="7"/>
  <c r="R361" i="7"/>
  <c r="T355" i="7"/>
  <c r="S354" i="7"/>
  <c r="R353" i="7"/>
  <c r="T347" i="7"/>
  <c r="S346" i="7"/>
  <c r="T341" i="7"/>
  <c r="T337" i="7"/>
  <c r="T329" i="7"/>
  <c r="T325" i="7"/>
  <c r="T321" i="7"/>
  <c r="T317" i="7"/>
  <c r="T311" i="7"/>
  <c r="S310" i="7"/>
  <c r="R309" i="7"/>
  <c r="T303" i="7"/>
  <c r="S302" i="7"/>
  <c r="R301" i="7"/>
  <c r="T295" i="7"/>
  <c r="S294" i="7"/>
  <c r="R293" i="7"/>
  <c r="R283" i="7"/>
  <c r="R279" i="7"/>
  <c r="R275" i="7"/>
  <c r="R271" i="7"/>
  <c r="S261" i="7"/>
  <c r="R260" i="7"/>
  <c r="S253" i="7"/>
  <c r="R252" i="7"/>
  <c r="S245" i="7"/>
  <c r="R244" i="7"/>
  <c r="T239" i="7"/>
  <c r="S238" i="7"/>
  <c r="R237" i="7"/>
  <c r="T231" i="7"/>
  <c r="S230" i="7"/>
  <c r="R229" i="7"/>
  <c r="T223" i="7"/>
  <c r="S222" i="7"/>
  <c r="R221" i="7"/>
  <c r="T189" i="7"/>
  <c r="S188" i="7"/>
  <c r="R187" i="7"/>
  <c r="T179" i="7"/>
  <c r="T178" i="7"/>
  <c r="T177" i="7"/>
  <c r="T176" i="7"/>
  <c r="T175" i="7"/>
  <c r="T174" i="7"/>
  <c r="T173" i="7"/>
  <c r="T172" i="7"/>
  <c r="T171" i="7"/>
  <c r="T170" i="7"/>
  <c r="T169" i="7"/>
  <c r="T168" i="7"/>
  <c r="T167" i="7"/>
  <c r="T166" i="7"/>
  <c r="T165" i="7"/>
  <c r="T164" i="7"/>
  <c r="T163" i="7"/>
  <c r="T162" i="7"/>
  <c r="R142" i="7"/>
  <c r="R141" i="7"/>
  <c r="R140" i="7"/>
  <c r="R139" i="7"/>
  <c r="R138" i="7"/>
  <c r="R137" i="7"/>
  <c r="R136" i="7"/>
  <c r="R135" i="7"/>
  <c r="R134" i="7"/>
  <c r="R133" i="7"/>
  <c r="R132" i="7"/>
  <c r="R131" i="7"/>
  <c r="R130" i="7"/>
  <c r="R129" i="7"/>
  <c r="R128" i="7"/>
  <c r="R127" i="7"/>
  <c r="R520" i="7"/>
  <c r="T518" i="7"/>
  <c r="S510" i="7"/>
  <c r="R502" i="7"/>
  <c r="T494" i="7"/>
  <c r="R481" i="7"/>
  <c r="R475" i="7"/>
  <c r="S468" i="7"/>
  <c r="R465" i="7"/>
  <c r="S463" i="7"/>
  <c r="S460" i="7"/>
  <c r="R454" i="7"/>
  <c r="S421" i="7"/>
  <c r="S415" i="7"/>
  <c r="R412" i="7"/>
  <c r="R407" i="7"/>
  <c r="R404" i="7"/>
  <c r="T389" i="7"/>
  <c r="R388" i="7"/>
  <c r="T385" i="7"/>
  <c r="T382" i="7"/>
  <c r="S381" i="7"/>
  <c r="R377" i="7"/>
  <c r="T365" i="7"/>
  <c r="S364" i="7"/>
  <c r="R363" i="7"/>
  <c r="T357" i="7"/>
  <c r="S356" i="7"/>
  <c r="R355" i="7"/>
  <c r="T349" i="7"/>
  <c r="S348" i="7"/>
  <c r="R347" i="7"/>
  <c r="T342" i="7"/>
  <c r="T338" i="7"/>
  <c r="T330" i="7"/>
  <c r="T326" i="7"/>
  <c r="T322" i="7"/>
  <c r="T318" i="7"/>
  <c r="T313" i="7"/>
  <c r="S312" i="7"/>
  <c r="R311" i="7"/>
  <c r="T305" i="7"/>
  <c r="S304" i="7"/>
  <c r="R303" i="7"/>
  <c r="T297" i="7"/>
  <c r="S296" i="7"/>
  <c r="R295" i="7"/>
  <c r="R284" i="7"/>
  <c r="R280" i="7"/>
  <c r="R276" i="7"/>
  <c r="R272" i="7"/>
  <c r="S263" i="7"/>
  <c r="R262" i="7"/>
  <c r="S255" i="7"/>
  <c r="R254" i="7"/>
  <c r="S247" i="7"/>
  <c r="R246" i="7"/>
  <c r="S240" i="7"/>
  <c r="R239" i="7"/>
  <c r="T233" i="7"/>
  <c r="S232" i="7"/>
  <c r="R231" i="7"/>
  <c r="T225" i="7"/>
  <c r="S224" i="7"/>
  <c r="R223" i="7"/>
  <c r="T191" i="7"/>
  <c r="S190" i="7"/>
  <c r="R189" i="7"/>
  <c r="R179" i="7"/>
  <c r="R178" i="7"/>
  <c r="R177" i="7"/>
  <c r="R176" i="7"/>
  <c r="R175" i="7"/>
  <c r="R174" i="7"/>
  <c r="R173" i="7"/>
  <c r="R172" i="7"/>
  <c r="R171" i="7"/>
  <c r="R170" i="7"/>
  <c r="R169" i="7"/>
  <c r="R168" i="7"/>
  <c r="R167" i="7"/>
  <c r="R166" i="7"/>
  <c r="R165" i="7"/>
  <c r="R164" i="7"/>
  <c r="R163" i="7"/>
  <c r="R162" i="7"/>
  <c r="T514" i="7"/>
  <c r="R503" i="7"/>
  <c r="S501" i="7"/>
  <c r="R497" i="7"/>
  <c r="R495" i="7"/>
  <c r="T486" i="7"/>
  <c r="R484" i="7"/>
  <c r="T482" i="7"/>
  <c r="T448" i="7"/>
  <c r="S446" i="7"/>
  <c r="T444" i="7"/>
  <c r="T435" i="7"/>
  <c r="T414" i="7"/>
  <c r="T412" i="7"/>
  <c r="T410" i="7"/>
  <c r="S408" i="7"/>
  <c r="T393" i="7"/>
  <c r="T391" i="7"/>
  <c r="R385" i="7"/>
  <c r="T383" i="7"/>
  <c r="R379" i="7"/>
  <c r="T374" i="7"/>
  <c r="S371" i="7"/>
  <c r="S367" i="7"/>
  <c r="T364" i="7"/>
  <c r="T361" i="7"/>
  <c r="S357" i="7"/>
  <c r="S350" i="7"/>
  <c r="R346" i="7"/>
  <c r="S342" i="7"/>
  <c r="T328" i="7"/>
  <c r="R325" i="7"/>
  <c r="T320" i="7"/>
  <c r="R317" i="7"/>
  <c r="S313" i="7"/>
  <c r="T310" i="7"/>
  <c r="S306" i="7"/>
  <c r="S299" i="7"/>
  <c r="S292" i="7"/>
  <c r="T279" i="7"/>
  <c r="T271" i="7"/>
  <c r="R263" i="7"/>
  <c r="S260" i="7"/>
  <c r="R256" i="7"/>
  <c r="R249" i="7"/>
  <c r="S235" i="7"/>
  <c r="S228" i="7"/>
  <c r="R224" i="7"/>
  <c r="S221" i="7"/>
  <c r="S213" i="7"/>
  <c r="S205" i="7"/>
  <c r="S192" i="7"/>
  <c r="R188" i="7"/>
  <c r="T185" i="7"/>
  <c r="S184" i="7"/>
  <c r="R183" i="7"/>
  <c r="S179" i="7"/>
  <c r="S175" i="7"/>
  <c r="S171" i="7"/>
  <c r="S167" i="7"/>
  <c r="S163" i="7"/>
  <c r="R158" i="7"/>
  <c r="T152" i="7"/>
  <c r="S151" i="7"/>
  <c r="R150" i="7"/>
  <c r="S139" i="7"/>
  <c r="T133" i="7"/>
  <c r="S132" i="7"/>
  <c r="S105" i="7"/>
  <c r="S104" i="7"/>
  <c r="S103" i="7"/>
  <c r="S102" i="7"/>
  <c r="S101" i="7"/>
  <c r="S100" i="7"/>
  <c r="S99" i="7"/>
  <c r="S98" i="7"/>
  <c r="S97" i="7"/>
  <c r="S96" i="7"/>
  <c r="S95" i="7"/>
  <c r="S94" i="7"/>
  <c r="S93" i="7"/>
  <c r="S92" i="7"/>
  <c r="S91" i="7"/>
  <c r="S90" i="7"/>
  <c r="S78" i="7"/>
  <c r="S77" i="7"/>
  <c r="S76" i="7"/>
  <c r="S75" i="7"/>
  <c r="S74" i="7"/>
  <c r="S73" i="7"/>
  <c r="S72" i="7"/>
  <c r="S71" i="7"/>
  <c r="S70" i="7"/>
  <c r="P24" i="7"/>
  <c r="T521" i="7"/>
  <c r="R514" i="7"/>
  <c r="T510" i="7"/>
  <c r="T506" i="7"/>
  <c r="T490" i="7"/>
  <c r="R482" i="7"/>
  <c r="R468" i="7"/>
  <c r="S466" i="7"/>
  <c r="S464" i="7"/>
  <c r="S462" i="7"/>
  <c r="R457" i="7"/>
  <c r="S455" i="7"/>
  <c r="S448" i="7"/>
  <c r="S437" i="7"/>
  <c r="S435" i="7"/>
  <c r="S433" i="7"/>
  <c r="R408" i="7"/>
  <c r="T406" i="7"/>
  <c r="R393" i="7"/>
  <c r="S391" i="7"/>
  <c r="S383" i="7"/>
  <c r="T377" i="7"/>
  <c r="R374" i="7"/>
  <c r="T372" i="7"/>
  <c r="R371" i="7"/>
  <c r="R364" i="7"/>
  <c r="S361" i="7"/>
  <c r="T358" i="7"/>
  <c r="R357" i="7"/>
  <c r="T354" i="7"/>
  <c r="T351" i="7"/>
  <c r="R350" i="7"/>
  <c r="T340" i="7"/>
  <c r="S337" i="7"/>
  <c r="T331" i="7"/>
  <c r="R328" i="7"/>
  <c r="T323" i="7"/>
  <c r="R320" i="7"/>
  <c r="R313" i="7"/>
  <c r="R310" i="7"/>
  <c r="T307" i="7"/>
  <c r="R306" i="7"/>
  <c r="S303" i="7"/>
  <c r="T300" i="7"/>
  <c r="R299" i="7"/>
  <c r="T296" i="7"/>
  <c r="T293" i="7"/>
  <c r="R292" i="7"/>
  <c r="T282" i="7"/>
  <c r="T274" i="7"/>
  <c r="S264" i="7"/>
  <c r="S257" i="7"/>
  <c r="R253" i="7"/>
  <c r="S250" i="7"/>
  <c r="S246" i="7"/>
  <c r="S239" i="7"/>
  <c r="T236" i="7"/>
  <c r="R235" i="7"/>
  <c r="T232" i="7"/>
  <c r="T229" i="7"/>
  <c r="R228" i="7"/>
  <c r="T218" i="7"/>
  <c r="S208" i="7"/>
  <c r="S200" i="7"/>
  <c r="T193" i="7"/>
  <c r="R192" i="7"/>
  <c r="T186" i="7"/>
  <c r="S185" i="7"/>
  <c r="R184" i="7"/>
  <c r="T153" i="7"/>
  <c r="S152" i="7"/>
  <c r="R151" i="7"/>
  <c r="T140" i="7"/>
  <c r="T134" i="7"/>
  <c r="S133" i="7"/>
  <c r="T126" i="7"/>
  <c r="R105" i="7"/>
  <c r="R104" i="7"/>
  <c r="R103" i="7"/>
  <c r="R102" i="7"/>
  <c r="R101" i="7"/>
  <c r="R100" i="7"/>
  <c r="S521" i="7"/>
  <c r="S519" i="7"/>
  <c r="R510" i="7"/>
  <c r="R508" i="7"/>
  <c r="R506" i="7"/>
  <c r="T504" i="7"/>
  <c r="R492" i="7"/>
  <c r="R490" i="7"/>
  <c r="R406" i="7"/>
  <c r="R391" i="7"/>
  <c r="S388" i="7"/>
  <c r="R383" i="7"/>
  <c r="R380" i="7"/>
  <c r="S372" i="7"/>
  <c r="S365" i="7"/>
  <c r="S358" i="7"/>
  <c r="R354" i="7"/>
  <c r="S351" i="7"/>
  <c r="S347" i="7"/>
  <c r="S340" i="7"/>
  <c r="R331" i="7"/>
  <c r="R323" i="7"/>
  <c r="S307" i="7"/>
  <c r="S300" i="7"/>
  <c r="R296" i="7"/>
  <c r="S293" i="7"/>
  <c r="T285" i="7"/>
  <c r="R282" i="7"/>
  <c r="T277" i="7"/>
  <c r="R274" i="7"/>
  <c r="T269" i="7"/>
  <c r="R264" i="7"/>
  <c r="R257" i="7"/>
  <c r="R250" i="7"/>
  <c r="S236" i="7"/>
  <c r="R232" i="7"/>
  <c r="S229" i="7"/>
  <c r="S225" i="7"/>
  <c r="T222" i="7"/>
  <c r="S218" i="7"/>
  <c r="S211" i="7"/>
  <c r="S203" i="7"/>
  <c r="S193" i="7"/>
  <c r="S189" i="7"/>
  <c r="S186" i="7"/>
  <c r="R185" i="7"/>
  <c r="S176" i="7"/>
  <c r="S172" i="7"/>
  <c r="S168" i="7"/>
  <c r="S164" i="7"/>
  <c r="T154" i="7"/>
  <c r="S153" i="7"/>
  <c r="R152" i="7"/>
  <c r="T146" i="7"/>
  <c r="S140" i="7"/>
  <c r="T135" i="7"/>
  <c r="S134" i="7"/>
  <c r="T127" i="7"/>
  <c r="S126" i="7"/>
  <c r="T86" i="7"/>
  <c r="T85" i="7"/>
  <c r="T84" i="7"/>
  <c r="T83" i="7"/>
  <c r="T82" i="7"/>
  <c r="T66" i="7"/>
  <c r="T65" i="7"/>
  <c r="T64" i="7"/>
  <c r="T63" i="7"/>
  <c r="T62" i="7"/>
  <c r="T61" i="7"/>
  <c r="T60" i="7"/>
  <c r="T59" i="7"/>
  <c r="T58" i="7"/>
  <c r="T57" i="7"/>
  <c r="T56" i="7"/>
  <c r="T55" i="7"/>
  <c r="T54" i="7"/>
  <c r="R517" i="7"/>
  <c r="S504" i="7"/>
  <c r="R473" i="7"/>
  <c r="S471" i="7"/>
  <c r="T443" i="7"/>
  <c r="S439" i="7"/>
  <c r="T415" i="7"/>
  <c r="S386" i="7"/>
  <c r="R365" i="7"/>
  <c r="T362" i="7"/>
  <c r="T359" i="7"/>
  <c r="R358" i="7"/>
  <c r="T352" i="7"/>
  <c r="R351" i="7"/>
  <c r="R326" i="7"/>
  <c r="R318" i="7"/>
  <c r="S311" i="7"/>
  <c r="T308" i="7"/>
  <c r="R307" i="7"/>
  <c r="T304" i="7"/>
  <c r="T301" i="7"/>
  <c r="R300" i="7"/>
  <c r="T290" i="7"/>
  <c r="R285" i="7"/>
  <c r="T280" i="7"/>
  <c r="R277" i="7"/>
  <c r="T272" i="7"/>
  <c r="R269" i="7"/>
  <c r="S265" i="7"/>
  <c r="R261" i="7"/>
  <c r="S258" i="7"/>
  <c r="S254" i="7"/>
  <c r="S251" i="7"/>
  <c r="T240" i="7"/>
  <c r="T237" i="7"/>
  <c r="R236" i="7"/>
  <c r="T226" i="7"/>
  <c r="R225" i="7"/>
  <c r="R222" i="7"/>
  <c r="T219" i="7"/>
  <c r="R218" i="7"/>
  <c r="S214" i="7"/>
  <c r="S206" i="7"/>
  <c r="S198" i="7"/>
  <c r="T194" i="7"/>
  <c r="R193" i="7"/>
  <c r="R186" i="7"/>
  <c r="S518" i="7"/>
  <c r="S513" i="7"/>
  <c r="T503" i="7"/>
  <c r="S476" i="7"/>
  <c r="R471" i="7"/>
  <c r="S445" i="7"/>
  <c r="S440" i="7"/>
  <c r="S425" i="7"/>
  <c r="S390" i="7"/>
  <c r="T387" i="7"/>
  <c r="S382" i="7"/>
  <c r="T379" i="7"/>
  <c r="S375" i="7"/>
  <c r="R366" i="7"/>
  <c r="R362" i="7"/>
  <c r="R360" i="7"/>
  <c r="R329" i="7"/>
  <c r="S301" i="7"/>
  <c r="S297" i="7"/>
  <c r="S295" i="7"/>
  <c r="S291" i="7"/>
  <c r="R281" i="7"/>
  <c r="S249" i="7"/>
  <c r="R233" i="7"/>
  <c r="R227" i="7"/>
  <c r="S223" i="7"/>
  <c r="S219" i="7"/>
  <c r="S210" i="7"/>
  <c r="S187" i="7"/>
  <c r="S183" i="7"/>
  <c r="R156" i="7"/>
  <c r="S150" i="7"/>
  <c r="T148" i="7"/>
  <c r="S147" i="7"/>
  <c r="T142" i="7"/>
  <c r="T137" i="7"/>
  <c r="S128" i="7"/>
  <c r="T119" i="7"/>
  <c r="S118" i="7"/>
  <c r="R117" i="7"/>
  <c r="T111" i="7"/>
  <c r="S110" i="7"/>
  <c r="R109" i="7"/>
  <c r="T105" i="7"/>
  <c r="T96" i="7"/>
  <c r="T92" i="7"/>
  <c r="R75" i="7"/>
  <c r="R71" i="7"/>
  <c r="S60" i="7"/>
  <c r="R59" i="7"/>
  <c r="T46" i="7"/>
  <c r="S45" i="7"/>
  <c r="R44" i="7"/>
  <c r="T38" i="7"/>
  <c r="S37" i="7"/>
  <c r="R36" i="7"/>
  <c r="T30" i="7"/>
  <c r="S29" i="7"/>
  <c r="R28" i="7"/>
  <c r="S503" i="7"/>
  <c r="R483" i="7"/>
  <c r="S461" i="7"/>
  <c r="S447" i="7"/>
  <c r="R415" i="7"/>
  <c r="S405" i="7"/>
  <c r="R390" i="7"/>
  <c r="R382" i="7"/>
  <c r="T356" i="7"/>
  <c r="S352" i="7"/>
  <c r="T350" i="7"/>
  <c r="T309" i="7"/>
  <c r="S305" i="7"/>
  <c r="R297" i="7"/>
  <c r="R291" i="7"/>
  <c r="T283" i="7"/>
  <c r="R265" i="7"/>
  <c r="S259" i="7"/>
  <c r="R251" i="7"/>
  <c r="T234" i="7"/>
  <c r="R219" i="7"/>
  <c r="S212" i="7"/>
  <c r="S165" i="7"/>
  <c r="T157" i="7"/>
  <c r="S148" i="7"/>
  <c r="R147" i="7"/>
  <c r="S142" i="7"/>
  <c r="S137" i="7"/>
  <c r="T129" i="7"/>
  <c r="T120" i="7"/>
  <c r="S119" i="7"/>
  <c r="R118" i="7"/>
  <c r="T112" i="7"/>
  <c r="S111" i="7"/>
  <c r="R110" i="7"/>
  <c r="T100" i="7"/>
  <c r="R96" i="7"/>
  <c r="R92" i="7"/>
  <c r="S82" i="7"/>
  <c r="T76" i="7"/>
  <c r="T72" i="7"/>
  <c r="S61" i="7"/>
  <c r="R60" i="7"/>
  <c r="T47" i="7"/>
  <c r="S46" i="7"/>
  <c r="R45" i="7"/>
  <c r="T39" i="7"/>
  <c r="S38" i="7"/>
  <c r="R37" i="7"/>
  <c r="T31" i="7"/>
  <c r="S30" i="7"/>
  <c r="R29" i="7"/>
  <c r="T493" i="7"/>
  <c r="S472" i="7"/>
  <c r="S454" i="7"/>
  <c r="S394" i="7"/>
  <c r="S359" i="7"/>
  <c r="T353" i="7"/>
  <c r="S349" i="7"/>
  <c r="R319" i="7"/>
  <c r="T302" i="7"/>
  <c r="S298" i="7"/>
  <c r="R294" i="7"/>
  <c r="R238" i="7"/>
  <c r="R230" i="7"/>
  <c r="T224" i="7"/>
  <c r="S202" i="7"/>
  <c r="R190" i="7"/>
  <c r="S166" i="7"/>
  <c r="S135" i="7"/>
  <c r="S130" i="7"/>
  <c r="R121" i="7"/>
  <c r="T115" i="7"/>
  <c r="S114" i="7"/>
  <c r="R113" i="7"/>
  <c r="T101" i="7"/>
  <c r="T94" i="7"/>
  <c r="T90" i="7"/>
  <c r="R73" i="7"/>
  <c r="S64" i="7"/>
  <c r="R55" i="7"/>
  <c r="T50" i="7"/>
  <c r="R48" i="7"/>
  <c r="S41" i="7"/>
  <c r="S33" i="7"/>
  <c r="S25" i="7"/>
  <c r="S502" i="7"/>
  <c r="R493" i="7"/>
  <c r="R487" i="7"/>
  <c r="S441" i="7"/>
  <c r="R416" i="7"/>
  <c r="S411" i="7"/>
  <c r="R359" i="7"/>
  <c r="S353" i="7"/>
  <c r="T332" i="7"/>
  <c r="R330" i="7"/>
  <c r="R321" i="7"/>
  <c r="T312" i="7"/>
  <c r="T306" i="7"/>
  <c r="R302" i="7"/>
  <c r="R298" i="7"/>
  <c r="S290" i="7"/>
  <c r="T275" i="7"/>
  <c r="S252" i="7"/>
  <c r="S248" i="7"/>
  <c r="R220" i="7"/>
  <c r="S204" i="7"/>
  <c r="S191" i="7"/>
  <c r="T158" i="7"/>
  <c r="R154" i="7"/>
  <c r="T141" i="7"/>
  <c r="S127" i="7"/>
  <c r="T116" i="7"/>
  <c r="S115" i="7"/>
  <c r="T104" i="7"/>
  <c r="R98" i="7"/>
  <c r="R94" i="7"/>
  <c r="S86" i="7"/>
  <c r="T70" i="7"/>
  <c r="R64" i="7"/>
  <c r="R56" i="7"/>
  <c r="R49" i="7"/>
  <c r="T43" i="7"/>
  <c r="R41" i="7"/>
  <c r="T35" i="7"/>
  <c r="R33" i="7"/>
  <c r="S26" i="7"/>
  <c r="O24" i="7"/>
  <c r="T511" i="7"/>
  <c r="T381" i="7"/>
  <c r="T360" i="7"/>
  <c r="S520" i="7"/>
  <c r="S505" i="7"/>
  <c r="R491" i="7"/>
  <c r="R485" i="7"/>
  <c r="R461" i="7"/>
  <c r="T436" i="7"/>
  <c r="T407" i="7"/>
  <c r="R405" i="7"/>
  <c r="S392" i="7"/>
  <c r="T384" i="7"/>
  <c r="R356" i="7"/>
  <c r="R352" i="7"/>
  <c r="T348" i="7"/>
  <c r="T324" i="7"/>
  <c r="R322" i="7"/>
  <c r="S309" i="7"/>
  <c r="R305" i="7"/>
  <c r="T278" i="7"/>
  <c r="T276" i="7"/>
  <c r="R259" i="7"/>
  <c r="R255" i="7"/>
  <c r="R247" i="7"/>
  <c r="R245" i="7"/>
  <c r="S234" i="7"/>
  <c r="T228" i="7"/>
  <c r="S194" i="7"/>
  <c r="T192" i="7"/>
  <c r="S178" i="7"/>
  <c r="S174" i="7"/>
  <c r="S170" i="7"/>
  <c r="S157" i="7"/>
  <c r="R153" i="7"/>
  <c r="R148" i="7"/>
  <c r="T138" i="7"/>
  <c r="T132" i="7"/>
  <c r="S129" i="7"/>
  <c r="R126" i="7"/>
  <c r="T121" i="7"/>
  <c r="S120" i="7"/>
  <c r="R119" i="7"/>
  <c r="T113" i="7"/>
  <c r="S112" i="7"/>
  <c r="R111" i="7"/>
  <c r="T103" i="7"/>
  <c r="T97" i="7"/>
  <c r="T93" i="7"/>
  <c r="S83" i="7"/>
  <c r="R82" i="7"/>
  <c r="R76" i="7"/>
  <c r="R72" i="7"/>
  <c r="S62" i="7"/>
  <c r="R61" i="7"/>
  <c r="S54" i="7"/>
  <c r="T48" i="7"/>
  <c r="S47" i="7"/>
  <c r="R46" i="7"/>
  <c r="T40" i="7"/>
  <c r="S39" i="7"/>
  <c r="R38" i="7"/>
  <c r="T32" i="7"/>
  <c r="S31" i="7"/>
  <c r="R30" i="7"/>
  <c r="T24" i="7"/>
  <c r="T416" i="7"/>
  <c r="T409" i="7"/>
  <c r="S378" i="7"/>
  <c r="S363" i="7"/>
  <c r="R348" i="7"/>
  <c r="T346" i="7"/>
  <c r="T339" i="7"/>
  <c r="R324" i="7"/>
  <c r="T319" i="7"/>
  <c r="T298" i="7"/>
  <c r="T294" i="7"/>
  <c r="T292" i="7"/>
  <c r="R278" i="7"/>
  <c r="T273" i="7"/>
  <c r="T238" i="7"/>
  <c r="R234" i="7"/>
  <c r="T230" i="7"/>
  <c r="T220" i="7"/>
  <c r="S209" i="7"/>
  <c r="S207" i="7"/>
  <c r="R194" i="7"/>
  <c r="T190" i="7"/>
  <c r="T184" i="7"/>
  <c r="R157" i="7"/>
  <c r="T151" i="7"/>
  <c r="T149" i="7"/>
  <c r="S138" i="7"/>
  <c r="T130" i="7"/>
  <c r="T122" i="7"/>
  <c r="S121" i="7"/>
  <c r="R120" i="7"/>
  <c r="T114" i="7"/>
  <c r="S113" i="7"/>
  <c r="R112" i="7"/>
  <c r="R97" i="7"/>
  <c r="R93" i="7"/>
  <c r="S84" i="7"/>
  <c r="R83" i="7"/>
  <c r="T77" i="7"/>
  <c r="T73" i="7"/>
  <c r="S63" i="7"/>
  <c r="R62" i="7"/>
  <c r="S55" i="7"/>
  <c r="R54" i="7"/>
  <c r="T49" i="7"/>
  <c r="S48" i="7"/>
  <c r="R47" i="7"/>
  <c r="T41" i="7"/>
  <c r="S40" i="7"/>
  <c r="R39" i="7"/>
  <c r="T33" i="7"/>
  <c r="S32" i="7"/>
  <c r="R31" i="7"/>
  <c r="T25" i="7"/>
  <c r="S24" i="7"/>
  <c r="S449" i="7"/>
  <c r="S416" i="7"/>
  <c r="S339" i="7"/>
  <c r="R273" i="7"/>
  <c r="S262" i="7"/>
  <c r="R240" i="7"/>
  <c r="S226" i="7"/>
  <c r="S220" i="7"/>
  <c r="T188" i="7"/>
  <c r="S154" i="7"/>
  <c r="S149" i="7"/>
  <c r="S122" i="7"/>
  <c r="T98" i="7"/>
  <c r="S85" i="7"/>
  <c r="R84" i="7"/>
  <c r="R77" i="7"/>
  <c r="R63" i="7"/>
  <c r="S56" i="7"/>
  <c r="S49" i="7"/>
  <c r="T42" i="7"/>
  <c r="R40" i="7"/>
  <c r="T34" i="7"/>
  <c r="R32" i="7"/>
  <c r="T26" i="7"/>
  <c r="R24" i="7"/>
  <c r="S438" i="7"/>
  <c r="S355" i="7"/>
  <c r="R349" i="7"/>
  <c r="S341" i="7"/>
  <c r="R304" i="7"/>
  <c r="S244" i="7"/>
  <c r="R226" i="7"/>
  <c r="T155" i="7"/>
  <c r="R149" i="7"/>
  <c r="R122" i="7"/>
  <c r="R114" i="7"/>
  <c r="R90" i="7"/>
  <c r="R85" i="7"/>
  <c r="T78" i="7"/>
  <c r="T74" i="7"/>
  <c r="S65" i="7"/>
  <c r="S57" i="7"/>
  <c r="S50" i="7"/>
  <c r="S42" i="7"/>
  <c r="S34" i="7"/>
  <c r="T27" i="7"/>
  <c r="R25" i="7"/>
  <c r="S474" i="7"/>
  <c r="S443" i="7"/>
  <c r="T408" i="7"/>
  <c r="S389" i="7"/>
  <c r="T371" i="7"/>
  <c r="T336" i="7"/>
  <c r="R332" i="7"/>
  <c r="T327" i="7"/>
  <c r="S35" i="7"/>
  <c r="T91" i="7"/>
  <c r="S131" i="7"/>
  <c r="R258" i="7"/>
  <c r="S336" i="7"/>
  <c r="R413" i="7"/>
  <c r="R460" i="7"/>
  <c r="P487" i="7"/>
  <c r="O487" i="7"/>
  <c r="P48" i="7"/>
  <c r="O48" i="7"/>
  <c r="O55" i="7"/>
  <c r="T131" i="7"/>
  <c r="S162" i="7"/>
  <c r="P186" i="7"/>
  <c r="O186" i="7"/>
  <c r="P230" i="7"/>
  <c r="O230" i="7"/>
  <c r="P246" i="7"/>
  <c r="O246" i="7"/>
  <c r="R290" i="7"/>
  <c r="R308" i="7"/>
  <c r="O441" i="7"/>
  <c r="P441" i="7"/>
  <c r="T45" i="7"/>
  <c r="S59" i="7"/>
  <c r="R66" i="7"/>
  <c r="R78" i="7"/>
  <c r="S173" i="7"/>
  <c r="S308" i="7"/>
  <c r="O341" i="7"/>
  <c r="P341" i="7"/>
  <c r="O12" i="7"/>
  <c r="R34" i="7"/>
  <c r="S36" i="7"/>
  <c r="P83" i="7"/>
  <c r="O83" i="7"/>
  <c r="S116" i="7"/>
  <c r="O135" i="7"/>
  <c r="S227" i="7"/>
  <c r="T235" i="7"/>
  <c r="T284" i="7"/>
  <c r="S400" i="7"/>
  <c r="O411" i="7"/>
  <c r="P411" i="7"/>
  <c r="S469" i="7"/>
  <c r="S511" i="7"/>
  <c r="S27" i="7"/>
  <c r="O63" i="7"/>
  <c r="R65" i="7"/>
  <c r="T71" i="7"/>
  <c r="P77" i="7"/>
  <c r="O77" i="7"/>
  <c r="T150" i="7"/>
  <c r="T156" i="7"/>
  <c r="S169" i="7"/>
  <c r="S233" i="7"/>
  <c r="P244" i="7"/>
  <c r="P282" i="7"/>
  <c r="O282" i="7"/>
  <c r="T291" i="7"/>
  <c r="R312" i="7"/>
  <c r="S338" i="7"/>
  <c r="S360" i="7"/>
  <c r="O449" i="7"/>
  <c r="P449" i="7"/>
  <c r="P200" i="7"/>
  <c r="O200" i="7"/>
  <c r="P222" i="7"/>
  <c r="O222" i="7"/>
  <c r="P232" i="7"/>
  <c r="O232" i="7"/>
  <c r="O250" i="7"/>
  <c r="P250" i="7"/>
  <c r="O296" i="7"/>
  <c r="P296" i="7"/>
  <c r="P328" i="7"/>
  <c r="O328" i="7"/>
  <c r="O361" i="7"/>
  <c r="P361" i="7"/>
  <c r="P399" i="7"/>
  <c r="O399" i="7"/>
  <c r="P465" i="7"/>
  <c r="O465" i="7"/>
  <c r="T20" i="7"/>
  <c r="T19" i="7"/>
  <c r="T18" i="7"/>
  <c r="T17" i="7"/>
  <c r="T16" i="7"/>
  <c r="T15" i="7"/>
  <c r="T14" i="7"/>
  <c r="T6" i="7"/>
  <c r="R20" i="7"/>
  <c r="R19" i="7"/>
  <c r="R18" i="7"/>
  <c r="R17" i="7"/>
  <c r="R16" i="7"/>
  <c r="R15" i="7"/>
  <c r="R14" i="7"/>
  <c r="R6" i="7"/>
  <c r="T10" i="7"/>
  <c r="R10" i="7"/>
  <c r="S16" i="7"/>
  <c r="O61" i="7"/>
  <c r="O82" i="7"/>
  <c r="P132" i="7"/>
  <c r="O132" i="7"/>
  <c r="P192" i="7"/>
  <c r="O192" i="7"/>
  <c r="P205" i="7"/>
  <c r="O205" i="7"/>
  <c r="O247" i="7"/>
  <c r="O300" i="7"/>
  <c r="P300" i="7"/>
  <c r="O392" i="7"/>
  <c r="P392" i="7"/>
  <c r="O30" i="7"/>
  <c r="O38" i="7"/>
  <c r="O46" i="7"/>
  <c r="O60" i="7"/>
  <c r="O72" i="7"/>
  <c r="O76" i="7"/>
  <c r="O103" i="7"/>
  <c r="O165" i="7"/>
  <c r="O172" i="7"/>
  <c r="O176" i="7"/>
  <c r="O269" i="7"/>
  <c r="O280" i="7"/>
  <c r="O285" i="7"/>
  <c r="P350" i="7"/>
  <c r="O350" i="7"/>
  <c r="P354" i="7"/>
  <c r="O354" i="7"/>
  <c r="P384" i="7"/>
  <c r="O422" i="7"/>
  <c r="P422" i="7"/>
  <c r="P475" i="7"/>
  <c r="P483" i="7"/>
  <c r="O483" i="7"/>
  <c r="O496" i="7"/>
  <c r="P525" i="7"/>
  <c r="O525" i="7"/>
  <c r="O6" i="7"/>
  <c r="T9" i="7"/>
  <c r="R9" i="7"/>
  <c r="V9" i="7" s="1"/>
  <c r="O10" i="7"/>
  <c r="T13" i="7"/>
  <c r="R13" i="7"/>
  <c r="O14" i="7"/>
  <c r="S15" i="7"/>
  <c r="O18" i="7"/>
  <c r="S19" i="7"/>
  <c r="O29" i="7"/>
  <c r="O37" i="7"/>
  <c r="O45" i="7"/>
  <c r="O59" i="7"/>
  <c r="P91" i="7"/>
  <c r="O92" i="7"/>
  <c r="P95" i="7"/>
  <c r="O96" i="7"/>
  <c r="P99" i="7"/>
  <c r="O100" i="7"/>
  <c r="P102" i="7"/>
  <c r="O128" i="7"/>
  <c r="O134" i="7"/>
  <c r="P140" i="7"/>
  <c r="P150" i="7"/>
  <c r="O150" i="7"/>
  <c r="P167" i="7"/>
  <c r="O167" i="7"/>
  <c r="P203" i="7"/>
  <c r="O203" i="7"/>
  <c r="P274" i="7"/>
  <c r="O274" i="7"/>
  <c r="O283" i="7"/>
  <c r="P297" i="7"/>
  <c r="P311" i="7"/>
  <c r="O318" i="7"/>
  <c r="P320" i="7"/>
  <c r="O320" i="7"/>
  <c r="O331" i="7"/>
  <c r="O338" i="7"/>
  <c r="O358" i="7"/>
  <c r="P364" i="7"/>
  <c r="O364" i="7"/>
  <c r="O402" i="7"/>
  <c r="O445" i="7"/>
  <c r="P445" i="7"/>
  <c r="P157" i="7"/>
  <c r="O157" i="7"/>
  <c r="P184" i="7"/>
  <c r="O184" i="7"/>
  <c r="O294" i="7"/>
  <c r="P294" i="7"/>
  <c r="S20" i="7"/>
  <c r="P163" i="7"/>
  <c r="O163" i="7"/>
  <c r="P488" i="7"/>
  <c r="O488" i="7"/>
  <c r="P6" i="7"/>
  <c r="P10" i="7"/>
  <c r="O28" i="7"/>
  <c r="O36" i="7"/>
  <c r="O44" i="7"/>
  <c r="O71" i="7"/>
  <c r="O75" i="7"/>
  <c r="O105" i="7"/>
  <c r="P131" i="7"/>
  <c r="O131" i="7"/>
  <c r="P185" i="7"/>
  <c r="O185" i="7"/>
  <c r="O189" i="7"/>
  <c r="P208" i="7"/>
  <c r="O208" i="7"/>
  <c r="O225" i="7"/>
  <c r="P239" i="7"/>
  <c r="O239" i="7"/>
  <c r="O329" i="7"/>
  <c r="P373" i="7"/>
  <c r="O373" i="7"/>
  <c r="P377" i="7"/>
  <c r="O377" i="7"/>
  <c r="P393" i="7"/>
  <c r="O393" i="7"/>
  <c r="P434" i="7"/>
  <c r="P473" i="7"/>
  <c r="O473" i="7"/>
  <c r="P492" i="7"/>
  <c r="O492" i="7"/>
  <c r="S6" i="7"/>
  <c r="V6" i="7" s="1"/>
  <c r="T8" i="7"/>
  <c r="R8" i="7"/>
  <c r="V8" i="7" s="1"/>
  <c r="S10" i="7"/>
  <c r="T12" i="7"/>
  <c r="R12" i="7"/>
  <c r="S14" i="7"/>
  <c r="S18" i="7"/>
  <c r="P90" i="7"/>
  <c r="P94" i="7"/>
  <c r="P98" i="7"/>
  <c r="P104" i="7"/>
  <c r="P133" i="7"/>
  <c r="O139" i="7"/>
  <c r="P139" i="7"/>
  <c r="P158" i="7"/>
  <c r="O158" i="7"/>
  <c r="P171" i="7"/>
  <c r="O171" i="7"/>
  <c r="P175" i="7"/>
  <c r="O175" i="7"/>
  <c r="P179" i="7"/>
  <c r="O179" i="7"/>
  <c r="P213" i="7"/>
  <c r="O213" i="7"/>
  <c r="P229" i="7"/>
  <c r="O229" i="7"/>
  <c r="P235" i="7"/>
  <c r="O235" i="7"/>
  <c r="O308" i="7"/>
  <c r="P308" i="7"/>
  <c r="P321" i="7"/>
  <c r="O413" i="7"/>
  <c r="P428" i="7"/>
  <c r="O337" i="7"/>
  <c r="P337" i="7"/>
  <c r="P374" i="7"/>
  <c r="O374" i="7"/>
  <c r="O433" i="7"/>
  <c r="P433" i="7"/>
  <c r="O437" i="7"/>
  <c r="P437" i="7"/>
  <c r="O253" i="7"/>
  <c r="O256" i="7"/>
  <c r="O263" i="7"/>
  <c r="P273" i="7"/>
  <c r="P276" i="7"/>
  <c r="P281" i="7"/>
  <c r="P284" i="7"/>
  <c r="O292" i="7"/>
  <c r="P292" i="7"/>
  <c r="P303" i="7"/>
  <c r="P306" i="7"/>
  <c r="O310" i="7"/>
  <c r="P310" i="7"/>
  <c r="P313" i="7"/>
  <c r="O457" i="7"/>
  <c r="O466" i="7"/>
  <c r="P468" i="7"/>
  <c r="P495" i="7"/>
  <c r="O495" i="7"/>
  <c r="O183" i="7"/>
  <c r="O188" i="7"/>
  <c r="O202" i="7"/>
  <c r="O210" i="7"/>
  <c r="O221" i="7"/>
  <c r="O224" i="7"/>
  <c r="P238" i="7"/>
  <c r="O238" i="7"/>
  <c r="O271" i="7"/>
  <c r="O279" i="7"/>
  <c r="O317" i="7"/>
  <c r="O322" i="7"/>
  <c r="O325" i="7"/>
  <c r="O330" i="7"/>
  <c r="P342" i="7"/>
  <c r="O346" i="7"/>
  <c r="O356" i="7"/>
  <c r="O367" i="7"/>
  <c r="P367" i="7"/>
  <c r="O379" i="7"/>
  <c r="O385" i="7"/>
  <c r="O410" i="7"/>
  <c r="O412" i="7"/>
  <c r="P414" i="7"/>
  <c r="P427" i="7"/>
  <c r="O480" i="7"/>
  <c r="P204" i="7"/>
  <c r="P212" i="7"/>
  <c r="O245" i="7"/>
  <c r="P295" i="7"/>
  <c r="P298" i="7"/>
  <c r="O302" i="7"/>
  <c r="P302" i="7"/>
  <c r="P305" i="7"/>
  <c r="O407" i="7"/>
  <c r="O438" i="7"/>
  <c r="P438" i="7"/>
  <c r="P474" i="7"/>
  <c r="P476" i="7"/>
  <c r="P491" i="7"/>
  <c r="O491" i="7"/>
  <c r="O336" i="7"/>
  <c r="O340" i="7"/>
  <c r="O398" i="7"/>
  <c r="O417" i="7"/>
  <c r="P417" i="7"/>
  <c r="O429" i="7"/>
  <c r="O220" i="7"/>
  <c r="O228" i="7"/>
  <c r="O236" i="7"/>
  <c r="P336" i="7"/>
  <c r="O339" i="7"/>
  <c r="P340" i="7"/>
  <c r="O371" i="7"/>
  <c r="O391" i="7"/>
  <c r="P484" i="7"/>
  <c r="O516" i="7"/>
  <c r="O409" i="7"/>
  <c r="O526" i="7"/>
  <c r="O415" i="7"/>
  <c r="O425" i="7"/>
  <c r="O514" i="7"/>
  <c r="O436" i="7"/>
  <c r="O440" i="7"/>
  <c r="O444" i="7"/>
  <c r="O448" i="7"/>
  <c r="P482" i="7"/>
  <c r="P486" i="7"/>
  <c r="P490" i="7"/>
  <c r="P494" i="7"/>
  <c r="O504" i="7"/>
  <c r="O512" i="7"/>
  <c r="O520" i="7"/>
  <c r="O435" i="7"/>
  <c r="P436" i="7"/>
  <c r="O439" i="7"/>
  <c r="P440" i="7"/>
  <c r="O443" i="7"/>
  <c r="P444" i="7"/>
  <c r="O447" i="7"/>
  <c r="P448" i="7"/>
  <c r="P481" i="7"/>
  <c r="O482" i="7"/>
  <c r="P485" i="7"/>
  <c r="O486" i="7"/>
  <c r="P489" i="7"/>
  <c r="O490" i="7"/>
  <c r="P493" i="7"/>
  <c r="O494" i="7"/>
  <c r="P497" i="7"/>
  <c r="O502" i="7"/>
  <c r="O510" i="7"/>
  <c r="O518" i="7"/>
  <c r="P221" i="6"/>
  <c r="P237" i="6"/>
  <c r="P327" i="6"/>
  <c r="O349" i="6"/>
  <c r="O365" i="6"/>
  <c r="P411" i="6"/>
  <c r="P430" i="6"/>
  <c r="P448" i="6"/>
  <c r="P486" i="6"/>
  <c r="P512" i="6"/>
  <c r="S15" i="6"/>
  <c r="R18" i="6"/>
  <c r="T20" i="6"/>
  <c r="S26" i="6"/>
  <c r="R29" i="6"/>
  <c r="T31" i="6"/>
  <c r="S34" i="6"/>
  <c r="R37" i="6"/>
  <c r="T39" i="6"/>
  <c r="S42" i="6"/>
  <c r="R45" i="6"/>
  <c r="T47" i="6"/>
  <c r="S50" i="6"/>
  <c r="R56" i="6"/>
  <c r="T58" i="6"/>
  <c r="T64" i="6"/>
  <c r="S78" i="6"/>
  <c r="R95" i="6"/>
  <c r="T105" i="6"/>
  <c r="S119" i="6"/>
  <c r="R133" i="6"/>
  <c r="T146" i="6"/>
  <c r="S157" i="6"/>
  <c r="R171" i="6"/>
  <c r="T184" i="6"/>
  <c r="S198" i="6"/>
  <c r="R209" i="6"/>
  <c r="T222" i="6"/>
  <c r="S233" i="6"/>
  <c r="R247" i="6"/>
  <c r="T257" i="6"/>
  <c r="R285" i="6"/>
  <c r="R323" i="6"/>
  <c r="T374" i="6"/>
  <c r="S423" i="6"/>
  <c r="R472" i="6"/>
  <c r="P219" i="6"/>
  <c r="P235" i="6"/>
  <c r="P468" i="6"/>
  <c r="O487" i="6"/>
  <c r="P513" i="6"/>
  <c r="T15" i="6"/>
  <c r="S18" i="6"/>
  <c r="R24" i="6"/>
  <c r="T26" i="6"/>
  <c r="S29" i="6"/>
  <c r="R32" i="6"/>
  <c r="T34" i="6"/>
  <c r="S37" i="6"/>
  <c r="R40" i="6"/>
  <c r="T42" i="6"/>
  <c r="S45" i="6"/>
  <c r="R48" i="6"/>
  <c r="T50" i="6"/>
  <c r="S56" i="6"/>
  <c r="R59" i="6"/>
  <c r="R65" i="6"/>
  <c r="T78" i="6"/>
  <c r="S95" i="6"/>
  <c r="R109" i="6"/>
  <c r="T119" i="6"/>
  <c r="S133" i="6"/>
  <c r="R147" i="6"/>
  <c r="T157" i="6"/>
  <c r="S171" i="6"/>
  <c r="R185" i="6"/>
  <c r="T198" i="6"/>
  <c r="S209" i="6"/>
  <c r="R223" i="6"/>
  <c r="T233" i="6"/>
  <c r="S247" i="6"/>
  <c r="R258" i="6"/>
  <c r="R286" i="6"/>
  <c r="R324" i="6"/>
  <c r="T375" i="6"/>
  <c r="S424" i="6"/>
  <c r="R473" i="6"/>
  <c r="R16" i="6"/>
  <c r="T18" i="6"/>
  <c r="S24" i="6"/>
  <c r="R27" i="6"/>
  <c r="T29" i="6"/>
  <c r="S32" i="6"/>
  <c r="R35" i="6"/>
  <c r="T37" i="6"/>
  <c r="S40" i="6"/>
  <c r="R43" i="6"/>
  <c r="T45" i="6"/>
  <c r="S48" i="6"/>
  <c r="R54" i="6"/>
  <c r="T56" i="6"/>
  <c r="S59" i="6"/>
  <c r="S70" i="6"/>
  <c r="R84" i="6"/>
  <c r="T97" i="6"/>
  <c r="S111" i="6"/>
  <c r="R122" i="6"/>
  <c r="T135" i="6"/>
  <c r="S149" i="6"/>
  <c r="R163" i="6"/>
  <c r="T173" i="6"/>
  <c r="S187" i="6"/>
  <c r="R201" i="6"/>
  <c r="T211" i="6"/>
  <c r="S225" i="6"/>
  <c r="R236" i="6"/>
  <c r="T249" i="6"/>
  <c r="T260" i="6"/>
  <c r="S295" i="6"/>
  <c r="T336" i="6"/>
  <c r="S385" i="6"/>
  <c r="R436" i="6"/>
  <c r="T485" i="6"/>
  <c r="O74" i="6"/>
  <c r="P340" i="6"/>
  <c r="O137" i="6"/>
  <c r="O156" i="6"/>
  <c r="P175" i="6"/>
  <c r="P194" i="6"/>
  <c r="O213" i="6"/>
  <c r="P232" i="6"/>
  <c r="S16" i="6"/>
  <c r="R19" i="6"/>
  <c r="T24" i="6"/>
  <c r="S27" i="6"/>
  <c r="R30" i="6"/>
  <c r="T32" i="6"/>
  <c r="S35" i="6"/>
  <c r="R38" i="6"/>
  <c r="T40" i="6"/>
  <c r="S43" i="6"/>
  <c r="R46" i="6"/>
  <c r="T48" i="6"/>
  <c r="S54" i="6"/>
  <c r="R57" i="6"/>
  <c r="T59" i="6"/>
  <c r="T70" i="6"/>
  <c r="S84" i="6"/>
  <c r="R98" i="6"/>
  <c r="T111" i="6"/>
  <c r="S122" i="6"/>
  <c r="R136" i="6"/>
  <c r="T149" i="6"/>
  <c r="S163" i="6"/>
  <c r="R174" i="6"/>
  <c r="T187" i="6"/>
  <c r="S201" i="6"/>
  <c r="R212" i="6"/>
  <c r="T225" i="6"/>
  <c r="S236" i="6"/>
  <c r="R250" i="6"/>
  <c r="T261" i="6"/>
  <c r="R296" i="6"/>
  <c r="T337" i="6"/>
  <c r="S386" i="6"/>
  <c r="R437" i="6"/>
  <c r="T486" i="6"/>
  <c r="P17" i="6"/>
  <c r="P284" i="6"/>
  <c r="P92" i="6"/>
  <c r="P176" i="6"/>
  <c r="P198" i="6"/>
  <c r="P214" i="6"/>
  <c r="P233" i="6"/>
  <c r="P297" i="6"/>
  <c r="P313" i="6"/>
  <c r="O463" i="6"/>
  <c r="O508" i="6"/>
  <c r="R6" i="6"/>
  <c r="R14" i="6"/>
  <c r="T16" i="6"/>
  <c r="S19" i="6"/>
  <c r="R25" i="6"/>
  <c r="T27" i="6"/>
  <c r="S30" i="6"/>
  <c r="R33" i="6"/>
  <c r="T35" i="6"/>
  <c r="S38" i="6"/>
  <c r="R41" i="6"/>
  <c r="T43" i="6"/>
  <c r="S46" i="6"/>
  <c r="R49" i="6"/>
  <c r="T54" i="6"/>
  <c r="S57" i="6"/>
  <c r="T60" i="6"/>
  <c r="R73" i="6"/>
  <c r="T86" i="6"/>
  <c r="S100" i="6"/>
  <c r="R114" i="6"/>
  <c r="T127" i="6"/>
  <c r="S138" i="6"/>
  <c r="R152" i="6"/>
  <c r="T165" i="6"/>
  <c r="S176" i="6"/>
  <c r="R190" i="6"/>
  <c r="T203" i="6"/>
  <c r="S214" i="6"/>
  <c r="R228" i="6"/>
  <c r="T238" i="6"/>
  <c r="S252" i="6"/>
  <c r="R271" i="6"/>
  <c r="S302" i="6"/>
  <c r="S350" i="6"/>
  <c r="R399" i="6"/>
  <c r="T446" i="6"/>
  <c r="S496" i="6"/>
  <c r="P109" i="6"/>
  <c r="P117" i="6"/>
  <c r="P93" i="6"/>
  <c r="P112" i="6"/>
  <c r="P131" i="6"/>
  <c r="P150" i="6"/>
  <c r="P169" i="6"/>
  <c r="P260" i="6"/>
  <c r="O271" i="6"/>
  <c r="P298" i="6"/>
  <c r="O317" i="6"/>
  <c r="O381" i="6"/>
  <c r="O400" i="6"/>
  <c r="O416" i="6"/>
  <c r="O501" i="6"/>
  <c r="T6" i="6"/>
  <c r="S14" i="6"/>
  <c r="R17" i="6"/>
  <c r="T19" i="6"/>
  <c r="S25" i="6"/>
  <c r="R28" i="6"/>
  <c r="T30" i="6"/>
  <c r="S33" i="6"/>
  <c r="R36" i="6"/>
  <c r="T38" i="6"/>
  <c r="S41" i="6"/>
  <c r="R44" i="6"/>
  <c r="T46" i="6"/>
  <c r="S49" i="6"/>
  <c r="R55" i="6"/>
  <c r="T57" i="6"/>
  <c r="T61" i="6"/>
  <c r="S73" i="6"/>
  <c r="R90" i="6"/>
  <c r="T100" i="6"/>
  <c r="S114" i="6"/>
  <c r="R128" i="6"/>
  <c r="T138" i="6"/>
  <c r="S152" i="6"/>
  <c r="R166" i="6"/>
  <c r="T176" i="6"/>
  <c r="S190" i="6"/>
  <c r="R204" i="6"/>
  <c r="T214" i="6"/>
  <c r="S228" i="6"/>
  <c r="R239" i="6"/>
  <c r="T252" i="6"/>
  <c r="T271" i="6"/>
  <c r="S303" i="6"/>
  <c r="S351" i="6"/>
  <c r="R400" i="6"/>
  <c r="T447" i="6"/>
  <c r="S497" i="6"/>
  <c r="S6" i="6"/>
  <c r="T14" i="6"/>
  <c r="S17" i="6"/>
  <c r="R20" i="6"/>
  <c r="T25" i="6"/>
  <c r="S28" i="6"/>
  <c r="R31" i="6"/>
  <c r="T33" i="6"/>
  <c r="S36" i="6"/>
  <c r="R39" i="6"/>
  <c r="T41" i="6"/>
  <c r="S44" i="6"/>
  <c r="R47" i="6"/>
  <c r="T49" i="6"/>
  <c r="S55" i="6"/>
  <c r="R58" i="6"/>
  <c r="R62" i="6"/>
  <c r="T75" i="6"/>
  <c r="S92" i="6"/>
  <c r="R103" i="6"/>
  <c r="T116" i="6"/>
  <c r="S130" i="6"/>
  <c r="R141" i="6"/>
  <c r="T154" i="6"/>
  <c r="S168" i="6"/>
  <c r="R179" i="6"/>
  <c r="T192" i="6"/>
  <c r="S206" i="6"/>
  <c r="R220" i="6"/>
  <c r="T230" i="6"/>
  <c r="S244" i="6"/>
  <c r="R255" i="6"/>
  <c r="R278" i="6"/>
  <c r="S309" i="6"/>
  <c r="R361" i="6"/>
  <c r="T409" i="6"/>
  <c r="S461" i="6"/>
  <c r="T525" i="6"/>
  <c r="R520" i="6"/>
  <c r="S517" i="6"/>
  <c r="T514" i="6"/>
  <c r="R512" i="6"/>
  <c r="S509" i="6"/>
  <c r="T506" i="6"/>
  <c r="R504" i="6"/>
  <c r="S501" i="6"/>
  <c r="T495" i="6"/>
  <c r="R493" i="6"/>
  <c r="S490" i="6"/>
  <c r="T487" i="6"/>
  <c r="R485" i="6"/>
  <c r="S482" i="6"/>
  <c r="T476" i="6"/>
  <c r="R474" i="6"/>
  <c r="S471" i="6"/>
  <c r="T468" i="6"/>
  <c r="R466" i="6"/>
  <c r="S463" i="6"/>
  <c r="T460" i="6"/>
  <c r="R458" i="6"/>
  <c r="S455" i="6"/>
  <c r="T448" i="6"/>
  <c r="R446" i="6"/>
  <c r="S443" i="6"/>
  <c r="T440" i="6"/>
  <c r="R438" i="6"/>
  <c r="S435" i="6"/>
  <c r="T430" i="6"/>
  <c r="R428" i="6"/>
  <c r="S425" i="6"/>
  <c r="T422" i="6"/>
  <c r="R417" i="6"/>
  <c r="S414" i="6"/>
  <c r="T411" i="6"/>
  <c r="R409" i="6"/>
  <c r="S406" i="6"/>
  <c r="T403" i="6"/>
  <c r="R401" i="6"/>
  <c r="S398" i="6"/>
  <c r="T392" i="6"/>
  <c r="R390" i="6"/>
  <c r="S387" i="6"/>
  <c r="T384" i="6"/>
  <c r="R382" i="6"/>
  <c r="S379" i="6"/>
  <c r="T376" i="6"/>
  <c r="R374" i="6"/>
  <c r="S371" i="6"/>
  <c r="T365" i="6"/>
  <c r="R363" i="6"/>
  <c r="S360" i="6"/>
  <c r="T357" i="6"/>
  <c r="R355" i="6"/>
  <c r="S352" i="6"/>
  <c r="T349" i="6"/>
  <c r="R347" i="6"/>
  <c r="S341" i="6"/>
  <c r="T338" i="6"/>
  <c r="R336" i="6"/>
  <c r="S330" i="6"/>
  <c r="T327" i="6"/>
  <c r="R325" i="6"/>
  <c r="S322" i="6"/>
  <c r="T319" i="6"/>
  <c r="R317" i="6"/>
  <c r="S311" i="6"/>
  <c r="S525" i="6"/>
  <c r="T519" i="6"/>
  <c r="R517" i="6"/>
  <c r="S514" i="6"/>
  <c r="T511" i="6"/>
  <c r="R509" i="6"/>
  <c r="S506" i="6"/>
  <c r="T503" i="6"/>
  <c r="R501" i="6"/>
  <c r="S495" i="6"/>
  <c r="T492" i="6"/>
  <c r="R490" i="6"/>
  <c r="S487" i="6"/>
  <c r="T484" i="6"/>
  <c r="R482" i="6"/>
  <c r="S476" i="6"/>
  <c r="T473" i="6"/>
  <c r="R471" i="6"/>
  <c r="S468" i="6"/>
  <c r="T465" i="6"/>
  <c r="R463" i="6"/>
  <c r="S460" i="6"/>
  <c r="T457" i="6"/>
  <c r="R455" i="6"/>
  <c r="S448" i="6"/>
  <c r="T445" i="6"/>
  <c r="R443" i="6"/>
  <c r="S440" i="6"/>
  <c r="T437" i="6"/>
  <c r="R435" i="6"/>
  <c r="S430" i="6"/>
  <c r="T427" i="6"/>
  <c r="R425" i="6"/>
  <c r="S422" i="6"/>
  <c r="T416" i="6"/>
  <c r="R414" i="6"/>
  <c r="S411" i="6"/>
  <c r="T408" i="6"/>
  <c r="R406" i="6"/>
  <c r="S403" i="6"/>
  <c r="T400" i="6"/>
  <c r="R398" i="6"/>
  <c r="S392" i="6"/>
  <c r="T389" i="6"/>
  <c r="R387" i="6"/>
  <c r="S384" i="6"/>
  <c r="T381" i="6"/>
  <c r="R379" i="6"/>
  <c r="S376" i="6"/>
  <c r="T373" i="6"/>
  <c r="R371" i="6"/>
  <c r="S365" i="6"/>
  <c r="T362" i="6"/>
  <c r="R360" i="6"/>
  <c r="S357" i="6"/>
  <c r="T354" i="6"/>
  <c r="R352" i="6"/>
  <c r="S349" i="6"/>
  <c r="T346" i="6"/>
  <c r="R341" i="6"/>
  <c r="S338" i="6"/>
  <c r="T332" i="6"/>
  <c r="R330" i="6"/>
  <c r="S327" i="6"/>
  <c r="T324" i="6"/>
  <c r="R322" i="6"/>
  <c r="S319" i="6"/>
  <c r="T313" i="6"/>
  <c r="R311" i="6"/>
  <c r="S308" i="6"/>
  <c r="T305" i="6"/>
  <c r="R303" i="6"/>
  <c r="S300" i="6"/>
  <c r="T297" i="6"/>
  <c r="R295" i="6"/>
  <c r="S292" i="6"/>
  <c r="T286" i="6"/>
  <c r="R284" i="6"/>
  <c r="S281" i="6"/>
  <c r="T278" i="6"/>
  <c r="R276" i="6"/>
  <c r="S273" i="6"/>
  <c r="T270" i="6"/>
  <c r="R265" i="6"/>
  <c r="S262" i="6"/>
  <c r="R525" i="6"/>
  <c r="S519" i="6"/>
  <c r="T516" i="6"/>
  <c r="R514" i="6"/>
  <c r="S511" i="6"/>
  <c r="T508" i="6"/>
  <c r="R506" i="6"/>
  <c r="S503" i="6"/>
  <c r="T497" i="6"/>
  <c r="R495" i="6"/>
  <c r="S492" i="6"/>
  <c r="T489" i="6"/>
  <c r="R487" i="6"/>
  <c r="S484" i="6"/>
  <c r="T481" i="6"/>
  <c r="R476" i="6"/>
  <c r="S473" i="6"/>
  <c r="T470" i="6"/>
  <c r="R468" i="6"/>
  <c r="S465" i="6"/>
  <c r="T462" i="6"/>
  <c r="R460" i="6"/>
  <c r="S457" i="6"/>
  <c r="T454" i="6"/>
  <c r="R448" i="6"/>
  <c r="S445" i="6"/>
  <c r="T442" i="6"/>
  <c r="R440" i="6"/>
  <c r="S437" i="6"/>
  <c r="T434" i="6"/>
  <c r="R430" i="6"/>
  <c r="S427" i="6"/>
  <c r="T424" i="6"/>
  <c r="R422" i="6"/>
  <c r="S416" i="6"/>
  <c r="T413" i="6"/>
  <c r="R411" i="6"/>
  <c r="S408" i="6"/>
  <c r="T405" i="6"/>
  <c r="R403" i="6"/>
  <c r="S400" i="6"/>
  <c r="T394" i="6"/>
  <c r="R392" i="6"/>
  <c r="S389" i="6"/>
  <c r="T386" i="6"/>
  <c r="R384" i="6"/>
  <c r="S381" i="6"/>
  <c r="T378" i="6"/>
  <c r="R376" i="6"/>
  <c r="S373" i="6"/>
  <c r="T367" i="6"/>
  <c r="R365" i="6"/>
  <c r="S362" i="6"/>
  <c r="T359" i="6"/>
  <c r="R357" i="6"/>
  <c r="S354" i="6"/>
  <c r="T351" i="6"/>
  <c r="R349" i="6"/>
  <c r="S346" i="6"/>
  <c r="T340" i="6"/>
  <c r="R338" i="6"/>
  <c r="S332" i="6"/>
  <c r="T329" i="6"/>
  <c r="R327" i="6"/>
  <c r="S324" i="6"/>
  <c r="T321" i="6"/>
  <c r="R319" i="6"/>
  <c r="S313" i="6"/>
  <c r="T310" i="6"/>
  <c r="R308" i="6"/>
  <c r="S305" i="6"/>
  <c r="T302" i="6"/>
  <c r="R300" i="6"/>
  <c r="S297" i="6"/>
  <c r="T294" i="6"/>
  <c r="R292" i="6"/>
  <c r="S286" i="6"/>
  <c r="T283" i="6"/>
  <c r="R281" i="6"/>
  <c r="S278" i="6"/>
  <c r="T275" i="6"/>
  <c r="R273" i="6"/>
  <c r="S270" i="6"/>
  <c r="T264" i="6"/>
  <c r="R262" i="6"/>
  <c r="T521" i="6"/>
  <c r="S521" i="6"/>
  <c r="T518" i="6"/>
  <c r="R516" i="6"/>
  <c r="S513" i="6"/>
  <c r="T510" i="6"/>
  <c r="R508" i="6"/>
  <c r="S505" i="6"/>
  <c r="T502" i="6"/>
  <c r="R497" i="6"/>
  <c r="S494" i="6"/>
  <c r="T491" i="6"/>
  <c r="R489" i="6"/>
  <c r="S486" i="6"/>
  <c r="T483" i="6"/>
  <c r="R481" i="6"/>
  <c r="S475" i="6"/>
  <c r="T472" i="6"/>
  <c r="R470" i="6"/>
  <c r="S467" i="6"/>
  <c r="T464" i="6"/>
  <c r="R462" i="6"/>
  <c r="S459" i="6"/>
  <c r="T456" i="6"/>
  <c r="R454" i="6"/>
  <c r="S447" i="6"/>
  <c r="T444" i="6"/>
  <c r="R442" i="6"/>
  <c r="S439" i="6"/>
  <c r="T436" i="6"/>
  <c r="R434" i="6"/>
  <c r="S429" i="6"/>
  <c r="T426" i="6"/>
  <c r="R424" i="6"/>
  <c r="S421" i="6"/>
  <c r="T415" i="6"/>
  <c r="R413" i="6"/>
  <c r="S410" i="6"/>
  <c r="T407" i="6"/>
  <c r="R405" i="6"/>
  <c r="S402" i="6"/>
  <c r="T399" i="6"/>
  <c r="R394" i="6"/>
  <c r="S391" i="6"/>
  <c r="T388" i="6"/>
  <c r="R386" i="6"/>
  <c r="S383" i="6"/>
  <c r="T380" i="6"/>
  <c r="R378" i="6"/>
  <c r="S375" i="6"/>
  <c r="T372" i="6"/>
  <c r="R367" i="6"/>
  <c r="S364" i="6"/>
  <c r="T361" i="6"/>
  <c r="R359" i="6"/>
  <c r="S356" i="6"/>
  <c r="T353" i="6"/>
  <c r="R351" i="6"/>
  <c r="S348" i="6"/>
  <c r="T342" i="6"/>
  <c r="R340" i="6"/>
  <c r="S337" i="6"/>
  <c r="R329" i="6"/>
  <c r="S326" i="6"/>
  <c r="T323" i="6"/>
  <c r="R321" i="6"/>
  <c r="S318" i="6"/>
  <c r="T312" i="6"/>
  <c r="R310" i="6"/>
  <c r="S307" i="6"/>
  <c r="T304" i="6"/>
  <c r="R302" i="6"/>
  <c r="S299" i="6"/>
  <c r="T296" i="6"/>
  <c r="R294" i="6"/>
  <c r="S291" i="6"/>
  <c r="T285" i="6"/>
  <c r="R283" i="6"/>
  <c r="S280" i="6"/>
  <c r="T277" i="6"/>
  <c r="R275" i="6"/>
  <c r="S272" i="6"/>
  <c r="T269" i="6"/>
  <c r="R264" i="6"/>
  <c r="S261" i="6"/>
  <c r="R521" i="6"/>
  <c r="S518" i="6"/>
  <c r="T515" i="6"/>
  <c r="R513" i="6"/>
  <c r="S510" i="6"/>
  <c r="T507" i="6"/>
  <c r="R505" i="6"/>
  <c r="S502" i="6"/>
  <c r="T496" i="6"/>
  <c r="R494" i="6"/>
  <c r="S491" i="6"/>
  <c r="T488" i="6"/>
  <c r="R486" i="6"/>
  <c r="S483" i="6"/>
  <c r="T480" i="6"/>
  <c r="R475" i="6"/>
  <c r="S472" i="6"/>
  <c r="T469" i="6"/>
  <c r="R467" i="6"/>
  <c r="S464" i="6"/>
  <c r="T461" i="6"/>
  <c r="R459" i="6"/>
  <c r="S456" i="6"/>
  <c r="T449" i="6"/>
  <c r="R447" i="6"/>
  <c r="S444" i="6"/>
  <c r="T441" i="6"/>
  <c r="R439" i="6"/>
  <c r="S436" i="6"/>
  <c r="T433" i="6"/>
  <c r="R429" i="6"/>
  <c r="S426" i="6"/>
  <c r="T423" i="6"/>
  <c r="R421" i="6"/>
  <c r="S415" i="6"/>
  <c r="T412" i="6"/>
  <c r="R410" i="6"/>
  <c r="S407" i="6"/>
  <c r="T404" i="6"/>
  <c r="R402" i="6"/>
  <c r="S399" i="6"/>
  <c r="T393" i="6"/>
  <c r="R391" i="6"/>
  <c r="S388" i="6"/>
  <c r="T385" i="6"/>
  <c r="R383" i="6"/>
  <c r="S380" i="6"/>
  <c r="T377" i="6"/>
  <c r="R375" i="6"/>
  <c r="S372" i="6"/>
  <c r="T366" i="6"/>
  <c r="R364" i="6"/>
  <c r="S361" i="6"/>
  <c r="T358" i="6"/>
  <c r="R356" i="6"/>
  <c r="S353" i="6"/>
  <c r="T350" i="6"/>
  <c r="R348" i="6"/>
  <c r="S342" i="6"/>
  <c r="T339" i="6"/>
  <c r="R337" i="6"/>
  <c r="S331" i="6"/>
  <c r="T328" i="6"/>
  <c r="R326" i="6"/>
  <c r="S323" i="6"/>
  <c r="T320" i="6"/>
  <c r="R318" i="6"/>
  <c r="S312" i="6"/>
  <c r="T309" i="6"/>
  <c r="R307" i="6"/>
  <c r="S304" i="6"/>
  <c r="T301" i="6"/>
  <c r="R299" i="6"/>
  <c r="S296" i="6"/>
  <c r="T293" i="6"/>
  <c r="R291" i="6"/>
  <c r="S285" i="6"/>
  <c r="T282" i="6"/>
  <c r="R280" i="6"/>
  <c r="S277" i="6"/>
  <c r="T274" i="6"/>
  <c r="R272" i="6"/>
  <c r="S269" i="6"/>
  <c r="T263" i="6"/>
  <c r="R261" i="6"/>
  <c r="T520" i="6"/>
  <c r="S520" i="6"/>
  <c r="T517" i="6"/>
  <c r="R515" i="6"/>
  <c r="S512" i="6"/>
  <c r="T509" i="6"/>
  <c r="R507" i="6"/>
  <c r="S504" i="6"/>
  <c r="T501" i="6"/>
  <c r="R496" i="6"/>
  <c r="S493" i="6"/>
  <c r="T490" i="6"/>
  <c r="R488" i="6"/>
  <c r="S485" i="6"/>
  <c r="T482" i="6"/>
  <c r="R480" i="6"/>
  <c r="S474" i="6"/>
  <c r="T471" i="6"/>
  <c r="R469" i="6"/>
  <c r="S466" i="6"/>
  <c r="T463" i="6"/>
  <c r="R461" i="6"/>
  <c r="S458" i="6"/>
  <c r="T455" i="6"/>
  <c r="R449" i="6"/>
  <c r="S446" i="6"/>
  <c r="T443" i="6"/>
  <c r="R441" i="6"/>
  <c r="S438" i="6"/>
  <c r="T435" i="6"/>
  <c r="R433" i="6"/>
  <c r="S428" i="6"/>
  <c r="T425" i="6"/>
  <c r="R423" i="6"/>
  <c r="S417" i="6"/>
  <c r="T414" i="6"/>
  <c r="R412" i="6"/>
  <c r="S409" i="6"/>
  <c r="T406" i="6"/>
  <c r="R404" i="6"/>
  <c r="S401" i="6"/>
  <c r="T398" i="6"/>
  <c r="R393" i="6"/>
  <c r="S390" i="6"/>
  <c r="T387" i="6"/>
  <c r="R385" i="6"/>
  <c r="S382" i="6"/>
  <c r="T379" i="6"/>
  <c r="R377" i="6"/>
  <c r="S374" i="6"/>
  <c r="T371" i="6"/>
  <c r="R366" i="6"/>
  <c r="S363" i="6"/>
  <c r="T360" i="6"/>
  <c r="R358" i="6"/>
  <c r="S355" i="6"/>
  <c r="T352" i="6"/>
  <c r="R350" i="6"/>
  <c r="S347" i="6"/>
  <c r="T341" i="6"/>
  <c r="R339" i="6"/>
  <c r="S336" i="6"/>
  <c r="T330" i="6"/>
  <c r="R328" i="6"/>
  <c r="S325" i="6"/>
  <c r="T322" i="6"/>
  <c r="R320" i="6"/>
  <c r="S317" i="6"/>
  <c r="T311" i="6"/>
  <c r="R309" i="6"/>
  <c r="S306" i="6"/>
  <c r="T303" i="6"/>
  <c r="R301" i="6"/>
  <c r="S298" i="6"/>
  <c r="T295" i="6"/>
  <c r="R293" i="6"/>
  <c r="S290" i="6"/>
  <c r="T284" i="6"/>
  <c r="R282" i="6"/>
  <c r="S279" i="6"/>
  <c r="T276" i="6"/>
  <c r="R274" i="6"/>
  <c r="S271" i="6"/>
  <c r="T265" i="6"/>
  <c r="R263" i="6"/>
  <c r="S260" i="6"/>
  <c r="R519" i="6"/>
  <c r="S508" i="6"/>
  <c r="T494" i="6"/>
  <c r="R484" i="6"/>
  <c r="S470" i="6"/>
  <c r="T459" i="6"/>
  <c r="R445" i="6"/>
  <c r="S434" i="6"/>
  <c r="T421" i="6"/>
  <c r="R408" i="6"/>
  <c r="S394" i="6"/>
  <c r="T383" i="6"/>
  <c r="R373" i="6"/>
  <c r="S359" i="6"/>
  <c r="T348" i="6"/>
  <c r="R332" i="6"/>
  <c r="S321" i="6"/>
  <c r="T308" i="6"/>
  <c r="S301" i="6"/>
  <c r="S294" i="6"/>
  <c r="S284" i="6"/>
  <c r="R277" i="6"/>
  <c r="R270" i="6"/>
  <c r="R260" i="6"/>
  <c r="S257" i="6"/>
  <c r="T254" i="6"/>
  <c r="R252" i="6"/>
  <c r="S249" i="6"/>
  <c r="T246" i="6"/>
  <c r="R244" i="6"/>
  <c r="S238" i="6"/>
  <c r="T235" i="6"/>
  <c r="R233" i="6"/>
  <c r="S230" i="6"/>
  <c r="T227" i="6"/>
  <c r="R225" i="6"/>
  <c r="S222" i="6"/>
  <c r="T219" i="6"/>
  <c r="R214" i="6"/>
  <c r="S211" i="6"/>
  <c r="T208" i="6"/>
  <c r="R206" i="6"/>
  <c r="S203" i="6"/>
  <c r="T200" i="6"/>
  <c r="R198" i="6"/>
  <c r="S192" i="6"/>
  <c r="T189" i="6"/>
  <c r="R187" i="6"/>
  <c r="S184" i="6"/>
  <c r="T178" i="6"/>
  <c r="R176" i="6"/>
  <c r="S173" i="6"/>
  <c r="T170" i="6"/>
  <c r="R168" i="6"/>
  <c r="S165" i="6"/>
  <c r="T162" i="6"/>
  <c r="R157" i="6"/>
  <c r="S154" i="6"/>
  <c r="T151" i="6"/>
  <c r="R149" i="6"/>
  <c r="S146" i="6"/>
  <c r="T140" i="6"/>
  <c r="R138" i="6"/>
  <c r="S135" i="6"/>
  <c r="T132" i="6"/>
  <c r="R130" i="6"/>
  <c r="S127" i="6"/>
  <c r="T121" i="6"/>
  <c r="R119" i="6"/>
  <c r="S116" i="6"/>
  <c r="T113" i="6"/>
  <c r="R111" i="6"/>
  <c r="S105" i="6"/>
  <c r="T102" i="6"/>
  <c r="R100" i="6"/>
  <c r="S97" i="6"/>
  <c r="T94" i="6"/>
  <c r="R92" i="6"/>
  <c r="S86" i="6"/>
  <c r="T83" i="6"/>
  <c r="R78" i="6"/>
  <c r="S75" i="6"/>
  <c r="T72" i="6"/>
  <c r="R70" i="6"/>
  <c r="S64" i="6"/>
  <c r="R518" i="6"/>
  <c r="S507" i="6"/>
  <c r="T493" i="6"/>
  <c r="R483" i="6"/>
  <c r="S469" i="6"/>
  <c r="T458" i="6"/>
  <c r="R444" i="6"/>
  <c r="S433" i="6"/>
  <c r="T417" i="6"/>
  <c r="R407" i="6"/>
  <c r="S393" i="6"/>
  <c r="T382" i="6"/>
  <c r="R372" i="6"/>
  <c r="S358" i="6"/>
  <c r="T347" i="6"/>
  <c r="R331" i="6"/>
  <c r="S320" i="6"/>
  <c r="T307" i="6"/>
  <c r="T300" i="6"/>
  <c r="S293" i="6"/>
  <c r="S283" i="6"/>
  <c r="S276" i="6"/>
  <c r="R269" i="6"/>
  <c r="T259" i="6"/>
  <c r="R257" i="6"/>
  <c r="S254" i="6"/>
  <c r="T251" i="6"/>
  <c r="R249" i="6"/>
  <c r="S246" i="6"/>
  <c r="T240" i="6"/>
  <c r="R238" i="6"/>
  <c r="S235" i="6"/>
  <c r="T232" i="6"/>
  <c r="R230" i="6"/>
  <c r="S227" i="6"/>
  <c r="T224" i="6"/>
  <c r="R222" i="6"/>
  <c r="S219" i="6"/>
  <c r="T213" i="6"/>
  <c r="R211" i="6"/>
  <c r="S208" i="6"/>
  <c r="T205" i="6"/>
  <c r="R203" i="6"/>
  <c r="S200" i="6"/>
  <c r="T194" i="6"/>
  <c r="R192" i="6"/>
  <c r="S189" i="6"/>
  <c r="T186" i="6"/>
  <c r="R184" i="6"/>
  <c r="S178" i="6"/>
  <c r="T175" i="6"/>
  <c r="R173" i="6"/>
  <c r="S170" i="6"/>
  <c r="T167" i="6"/>
  <c r="R165" i="6"/>
  <c r="S162" i="6"/>
  <c r="T156" i="6"/>
  <c r="R154" i="6"/>
  <c r="S151" i="6"/>
  <c r="T148" i="6"/>
  <c r="R146" i="6"/>
  <c r="S140" i="6"/>
  <c r="T137" i="6"/>
  <c r="R135" i="6"/>
  <c r="S132" i="6"/>
  <c r="T129" i="6"/>
  <c r="R127" i="6"/>
  <c r="S121" i="6"/>
  <c r="T118" i="6"/>
  <c r="R116" i="6"/>
  <c r="S113" i="6"/>
  <c r="T110" i="6"/>
  <c r="R105" i="6"/>
  <c r="S102" i="6"/>
  <c r="T99" i="6"/>
  <c r="R97" i="6"/>
  <c r="S94" i="6"/>
  <c r="T91" i="6"/>
  <c r="R86" i="6"/>
  <c r="S83" i="6"/>
  <c r="T77" i="6"/>
  <c r="R75" i="6"/>
  <c r="S72" i="6"/>
  <c r="T66" i="6"/>
  <c r="R64" i="6"/>
  <c r="S61" i="6"/>
  <c r="S516" i="6"/>
  <c r="T505" i="6"/>
  <c r="R492" i="6"/>
  <c r="S481" i="6"/>
  <c r="T467" i="6"/>
  <c r="R457" i="6"/>
  <c r="S442" i="6"/>
  <c r="T429" i="6"/>
  <c r="R416" i="6"/>
  <c r="S405" i="6"/>
  <c r="T391" i="6"/>
  <c r="R381" i="6"/>
  <c r="S367" i="6"/>
  <c r="T356" i="6"/>
  <c r="R346" i="6"/>
  <c r="S329" i="6"/>
  <c r="T318" i="6"/>
  <c r="T306" i="6"/>
  <c r="T299" i="6"/>
  <c r="T292" i="6"/>
  <c r="S282" i="6"/>
  <c r="S275" i="6"/>
  <c r="S265" i="6"/>
  <c r="S259" i="6"/>
  <c r="T256" i="6"/>
  <c r="R254" i="6"/>
  <c r="S251" i="6"/>
  <c r="T248" i="6"/>
  <c r="R246" i="6"/>
  <c r="S240" i="6"/>
  <c r="T237" i="6"/>
  <c r="R235" i="6"/>
  <c r="S232" i="6"/>
  <c r="T229" i="6"/>
  <c r="R227" i="6"/>
  <c r="S224" i="6"/>
  <c r="T221" i="6"/>
  <c r="R219" i="6"/>
  <c r="S213" i="6"/>
  <c r="T210" i="6"/>
  <c r="R208" i="6"/>
  <c r="S205" i="6"/>
  <c r="T202" i="6"/>
  <c r="R200" i="6"/>
  <c r="S194" i="6"/>
  <c r="T191" i="6"/>
  <c r="R189" i="6"/>
  <c r="S186" i="6"/>
  <c r="T183" i="6"/>
  <c r="R178" i="6"/>
  <c r="S175" i="6"/>
  <c r="T172" i="6"/>
  <c r="R170" i="6"/>
  <c r="S167" i="6"/>
  <c r="T164" i="6"/>
  <c r="R162" i="6"/>
  <c r="S156" i="6"/>
  <c r="T153" i="6"/>
  <c r="R151" i="6"/>
  <c r="S148" i="6"/>
  <c r="T142" i="6"/>
  <c r="R140" i="6"/>
  <c r="S137" i="6"/>
  <c r="T134" i="6"/>
  <c r="R132" i="6"/>
  <c r="S129" i="6"/>
  <c r="T126" i="6"/>
  <c r="R121" i="6"/>
  <c r="S118" i="6"/>
  <c r="T115" i="6"/>
  <c r="R113" i="6"/>
  <c r="S110" i="6"/>
  <c r="T104" i="6"/>
  <c r="R102" i="6"/>
  <c r="S99" i="6"/>
  <c r="T96" i="6"/>
  <c r="R94" i="6"/>
  <c r="S91" i="6"/>
  <c r="T85" i="6"/>
  <c r="R83" i="6"/>
  <c r="S77" i="6"/>
  <c r="T74" i="6"/>
  <c r="R72" i="6"/>
  <c r="S66" i="6"/>
  <c r="T63" i="6"/>
  <c r="R61" i="6"/>
  <c r="S515" i="6"/>
  <c r="T504" i="6"/>
  <c r="R491" i="6"/>
  <c r="S480" i="6"/>
  <c r="T466" i="6"/>
  <c r="R456" i="6"/>
  <c r="S441" i="6"/>
  <c r="T428" i="6"/>
  <c r="R415" i="6"/>
  <c r="S404" i="6"/>
  <c r="T390" i="6"/>
  <c r="R380" i="6"/>
  <c r="S366" i="6"/>
  <c r="T355" i="6"/>
  <c r="R342" i="6"/>
  <c r="S328" i="6"/>
  <c r="T317" i="6"/>
  <c r="R306" i="6"/>
  <c r="T298" i="6"/>
  <c r="T291" i="6"/>
  <c r="T281" i="6"/>
  <c r="S274" i="6"/>
  <c r="S264" i="6"/>
  <c r="R259" i="6"/>
  <c r="S256" i="6"/>
  <c r="T253" i="6"/>
  <c r="R251" i="6"/>
  <c r="S248" i="6"/>
  <c r="T245" i="6"/>
  <c r="R240" i="6"/>
  <c r="S237" i="6"/>
  <c r="T234" i="6"/>
  <c r="R232" i="6"/>
  <c r="S229" i="6"/>
  <c r="T226" i="6"/>
  <c r="R224" i="6"/>
  <c r="S221" i="6"/>
  <c r="T218" i="6"/>
  <c r="R213" i="6"/>
  <c r="S210" i="6"/>
  <c r="T207" i="6"/>
  <c r="R205" i="6"/>
  <c r="S202" i="6"/>
  <c r="T199" i="6"/>
  <c r="R194" i="6"/>
  <c r="S191" i="6"/>
  <c r="T188" i="6"/>
  <c r="R186" i="6"/>
  <c r="S183" i="6"/>
  <c r="T177" i="6"/>
  <c r="R175" i="6"/>
  <c r="S172" i="6"/>
  <c r="T169" i="6"/>
  <c r="R167" i="6"/>
  <c r="S164" i="6"/>
  <c r="T158" i="6"/>
  <c r="R156" i="6"/>
  <c r="S153" i="6"/>
  <c r="T150" i="6"/>
  <c r="R148" i="6"/>
  <c r="S142" i="6"/>
  <c r="T139" i="6"/>
  <c r="R137" i="6"/>
  <c r="S134" i="6"/>
  <c r="T131" i="6"/>
  <c r="R129" i="6"/>
  <c r="S126" i="6"/>
  <c r="T120" i="6"/>
  <c r="R118" i="6"/>
  <c r="S115" i="6"/>
  <c r="T112" i="6"/>
  <c r="R110" i="6"/>
  <c r="S104" i="6"/>
  <c r="T101" i="6"/>
  <c r="R99" i="6"/>
  <c r="S96" i="6"/>
  <c r="T93" i="6"/>
  <c r="R91" i="6"/>
  <c r="S85" i="6"/>
  <c r="T82" i="6"/>
  <c r="R77" i="6"/>
  <c r="S74" i="6"/>
  <c r="T71" i="6"/>
  <c r="R66" i="6"/>
  <c r="S63" i="6"/>
  <c r="T513" i="6"/>
  <c r="R503" i="6"/>
  <c r="S489" i="6"/>
  <c r="T475" i="6"/>
  <c r="R465" i="6"/>
  <c r="S454" i="6"/>
  <c r="T439" i="6"/>
  <c r="R427" i="6"/>
  <c r="S413" i="6"/>
  <c r="T402" i="6"/>
  <c r="R389" i="6"/>
  <c r="S378" i="6"/>
  <c r="T364" i="6"/>
  <c r="R354" i="6"/>
  <c r="S340" i="6"/>
  <c r="T326" i="6"/>
  <c r="R313" i="6"/>
  <c r="R305" i="6"/>
  <c r="R298" i="6"/>
  <c r="T290" i="6"/>
  <c r="T280" i="6"/>
  <c r="T273" i="6"/>
  <c r="S263" i="6"/>
  <c r="T258" i="6"/>
  <c r="R256" i="6"/>
  <c r="S253" i="6"/>
  <c r="T250" i="6"/>
  <c r="R248" i="6"/>
  <c r="S245" i="6"/>
  <c r="T239" i="6"/>
  <c r="R237" i="6"/>
  <c r="S234" i="6"/>
  <c r="T231" i="6"/>
  <c r="R229" i="6"/>
  <c r="S226" i="6"/>
  <c r="T223" i="6"/>
  <c r="R221" i="6"/>
  <c r="S218" i="6"/>
  <c r="T212" i="6"/>
  <c r="R210" i="6"/>
  <c r="S207" i="6"/>
  <c r="T204" i="6"/>
  <c r="R202" i="6"/>
  <c r="S199" i="6"/>
  <c r="T193" i="6"/>
  <c r="R191" i="6"/>
  <c r="S188" i="6"/>
  <c r="T185" i="6"/>
  <c r="R183" i="6"/>
  <c r="S177" i="6"/>
  <c r="T174" i="6"/>
  <c r="R172" i="6"/>
  <c r="S169" i="6"/>
  <c r="T166" i="6"/>
  <c r="R164" i="6"/>
  <c r="S158" i="6"/>
  <c r="T155" i="6"/>
  <c r="R153" i="6"/>
  <c r="S150" i="6"/>
  <c r="T147" i="6"/>
  <c r="R142" i="6"/>
  <c r="S139" i="6"/>
  <c r="T136" i="6"/>
  <c r="R134" i="6"/>
  <c r="S131" i="6"/>
  <c r="T128" i="6"/>
  <c r="R126" i="6"/>
  <c r="S120" i="6"/>
  <c r="T117" i="6"/>
  <c r="R115" i="6"/>
  <c r="S112" i="6"/>
  <c r="T109" i="6"/>
  <c r="R104" i="6"/>
  <c r="S101" i="6"/>
  <c r="T98" i="6"/>
  <c r="R96" i="6"/>
  <c r="S93" i="6"/>
  <c r="T90" i="6"/>
  <c r="R85" i="6"/>
  <c r="S82" i="6"/>
  <c r="T76" i="6"/>
  <c r="R74" i="6"/>
  <c r="S71" i="6"/>
  <c r="T65" i="6"/>
  <c r="R63" i="6"/>
  <c r="S60" i="6"/>
  <c r="T512" i="6"/>
  <c r="R502" i="6"/>
  <c r="S488" i="6"/>
  <c r="T474" i="6"/>
  <c r="R464" i="6"/>
  <c r="S449" i="6"/>
  <c r="T438" i="6"/>
  <c r="R426" i="6"/>
  <c r="S412" i="6"/>
  <c r="T401" i="6"/>
  <c r="R388" i="6"/>
  <c r="S377" i="6"/>
  <c r="T363" i="6"/>
  <c r="R353" i="6"/>
  <c r="S339" i="6"/>
  <c r="T325" i="6"/>
  <c r="R312" i="6"/>
  <c r="R304" i="6"/>
  <c r="R297" i="6"/>
  <c r="R290" i="6"/>
  <c r="T279" i="6"/>
  <c r="T272" i="6"/>
  <c r="T262" i="6"/>
  <c r="S258" i="6"/>
  <c r="T255" i="6"/>
  <c r="R253" i="6"/>
  <c r="S250" i="6"/>
  <c r="T247" i="6"/>
  <c r="R245" i="6"/>
  <c r="S239" i="6"/>
  <c r="T236" i="6"/>
  <c r="R234" i="6"/>
  <c r="S231" i="6"/>
  <c r="T228" i="6"/>
  <c r="R226" i="6"/>
  <c r="S223" i="6"/>
  <c r="T220" i="6"/>
  <c r="R218" i="6"/>
  <c r="S212" i="6"/>
  <c r="T209" i="6"/>
  <c r="R207" i="6"/>
  <c r="S204" i="6"/>
  <c r="T201" i="6"/>
  <c r="R199" i="6"/>
  <c r="S193" i="6"/>
  <c r="T190" i="6"/>
  <c r="R188" i="6"/>
  <c r="S185" i="6"/>
  <c r="T179" i="6"/>
  <c r="R177" i="6"/>
  <c r="S174" i="6"/>
  <c r="T171" i="6"/>
  <c r="R169" i="6"/>
  <c r="S166" i="6"/>
  <c r="T163" i="6"/>
  <c r="R158" i="6"/>
  <c r="S155" i="6"/>
  <c r="T152" i="6"/>
  <c r="R150" i="6"/>
  <c r="S147" i="6"/>
  <c r="T141" i="6"/>
  <c r="R139" i="6"/>
  <c r="S136" i="6"/>
  <c r="T133" i="6"/>
  <c r="R131" i="6"/>
  <c r="S128" i="6"/>
  <c r="T122" i="6"/>
  <c r="R120" i="6"/>
  <c r="S117" i="6"/>
  <c r="T114" i="6"/>
  <c r="R112" i="6"/>
  <c r="S109" i="6"/>
  <c r="T103" i="6"/>
  <c r="R101" i="6"/>
  <c r="S98" i="6"/>
  <c r="T95" i="6"/>
  <c r="R93" i="6"/>
  <c r="S90" i="6"/>
  <c r="T84" i="6"/>
  <c r="R82" i="6"/>
  <c r="S76" i="6"/>
  <c r="T73" i="6"/>
  <c r="R71" i="6"/>
  <c r="S65" i="6"/>
  <c r="T62" i="6"/>
  <c r="R60" i="6"/>
  <c r="P262" i="6"/>
  <c r="O281" i="6"/>
  <c r="O292" i="6"/>
  <c r="O308" i="6"/>
  <c r="P348" i="6"/>
  <c r="P375" i="6"/>
  <c r="O439" i="6"/>
  <c r="R15" i="6"/>
  <c r="T17" i="6"/>
  <c r="R26" i="6"/>
  <c r="T28" i="6"/>
  <c r="S31" i="6"/>
  <c r="R34" i="6"/>
  <c r="T36" i="6"/>
  <c r="S39" i="6"/>
  <c r="R42" i="6"/>
  <c r="T44" i="6"/>
  <c r="S47" i="6"/>
  <c r="R50" i="6"/>
  <c r="T55" i="6"/>
  <c r="S58" i="6"/>
  <c r="S62" i="6"/>
  <c r="R76" i="6"/>
  <c r="T92" i="6"/>
  <c r="S103" i="6"/>
  <c r="R117" i="6"/>
  <c r="T130" i="6"/>
  <c r="S141" i="6"/>
  <c r="R155" i="6"/>
  <c r="T168" i="6"/>
  <c r="S179" i="6"/>
  <c r="R193" i="6"/>
  <c r="T206" i="6"/>
  <c r="S220" i="6"/>
  <c r="R231" i="6"/>
  <c r="T244" i="6"/>
  <c r="S255" i="6"/>
  <c r="R279" i="6"/>
  <c r="S310" i="6"/>
  <c r="R362" i="6"/>
  <c r="T410" i="6"/>
  <c r="S462" i="6"/>
  <c r="R511" i="6"/>
  <c r="O95" i="6"/>
  <c r="P497" i="6"/>
  <c r="O103" i="6"/>
  <c r="O255" i="6"/>
  <c r="P328" i="6"/>
  <c r="P322" i="6"/>
  <c r="P114" i="6"/>
  <c r="O399" i="6"/>
  <c r="O415" i="6"/>
  <c r="O104" i="6"/>
  <c r="O150" i="6"/>
  <c r="P256" i="6"/>
  <c r="P156" i="6"/>
  <c r="P373" i="6"/>
  <c r="P492" i="6"/>
  <c r="P511" i="6"/>
  <c r="O133" i="6"/>
  <c r="P251" i="6"/>
  <c r="P275" i="6"/>
  <c r="P292" i="6"/>
  <c r="P365" i="6"/>
  <c r="O244" i="6"/>
  <c r="P428" i="6"/>
  <c r="P466" i="6"/>
  <c r="P100" i="6"/>
  <c r="P126" i="6"/>
  <c r="P142" i="6"/>
  <c r="P244" i="6"/>
  <c r="P293" i="6"/>
  <c r="P332" i="6"/>
  <c r="O366" i="6"/>
  <c r="P433" i="6"/>
  <c r="O6" i="6"/>
  <c r="P13" i="6"/>
  <c r="O25" i="6"/>
  <c r="O33" i="6"/>
  <c r="O41" i="6"/>
  <c r="O49" i="6"/>
  <c r="P82" i="6"/>
  <c r="P120" i="6"/>
  <c r="O169" i="6"/>
  <c r="P177" i="6"/>
  <c r="P439" i="6"/>
  <c r="P447" i="6"/>
  <c r="P11" i="6"/>
  <c r="P19" i="6"/>
  <c r="P85" i="6"/>
  <c r="P94" i="6"/>
  <c r="O117" i="6"/>
  <c r="P171" i="6"/>
  <c r="O209" i="6"/>
  <c r="P227" i="6"/>
  <c r="P245" i="6"/>
  <c r="P336" i="6"/>
  <c r="P386" i="6"/>
  <c r="P405" i="6"/>
  <c r="P434" i="6"/>
  <c r="P454" i="6"/>
  <c r="P469" i="6"/>
  <c r="P514" i="6"/>
  <c r="P516" i="6"/>
  <c r="O212" i="6"/>
  <c r="O250" i="6"/>
  <c r="O340" i="6"/>
  <c r="P129" i="6"/>
  <c r="P148" i="6"/>
  <c r="P389" i="6"/>
  <c r="P484" i="6"/>
  <c r="P503" i="6"/>
  <c r="P519" i="6"/>
  <c r="P74" i="6"/>
  <c r="O99" i="6"/>
  <c r="P122" i="6"/>
  <c r="O141" i="6"/>
  <c r="P359" i="6"/>
  <c r="P14" i="6"/>
  <c r="O92" i="6"/>
  <c r="P385" i="6"/>
  <c r="O412" i="6"/>
  <c r="P449" i="6"/>
  <c r="P61" i="6"/>
  <c r="P132" i="6"/>
  <c r="P140" i="6"/>
  <c r="P273" i="6"/>
  <c r="P300" i="6"/>
  <c r="P357" i="6"/>
  <c r="P376" i="6"/>
  <c r="P384" i="6"/>
  <c r="P487" i="6"/>
  <c r="P183" i="6"/>
  <c r="P202" i="6"/>
  <c r="P246" i="6"/>
  <c r="P270" i="6"/>
  <c r="P309" i="6"/>
  <c r="O354" i="6"/>
  <c r="O470" i="6"/>
  <c r="O507" i="6"/>
  <c r="P192" i="6"/>
  <c r="O192" i="6"/>
  <c r="P230" i="6"/>
  <c r="O230" i="6"/>
  <c r="P303" i="6"/>
  <c r="P330" i="6"/>
  <c r="O330" i="6"/>
  <c r="O112" i="6"/>
  <c r="P360" i="6"/>
  <c r="O166" i="6"/>
  <c r="P166" i="6"/>
  <c r="P436" i="6"/>
  <c r="O436" i="6"/>
  <c r="P165" i="6"/>
  <c r="P15" i="6"/>
  <c r="P137" i="6"/>
  <c r="P381" i="6"/>
  <c r="P98" i="6"/>
  <c r="O275" i="6"/>
  <c r="P354" i="6"/>
  <c r="P9" i="6"/>
  <c r="O9" i="6"/>
  <c r="O238" i="6"/>
  <c r="P238" i="6"/>
  <c r="P455" i="6"/>
  <c r="O455" i="6"/>
  <c r="O303" i="6"/>
  <c r="O458" i="6"/>
  <c r="P458" i="6"/>
  <c r="O16" i="6"/>
  <c r="P16" i="6"/>
  <c r="P174" i="6"/>
  <c r="O174" i="6"/>
  <c r="P407" i="6"/>
  <c r="O407" i="6"/>
  <c r="O444" i="6"/>
  <c r="P444" i="6"/>
  <c r="P8" i="6"/>
  <c r="O189" i="6"/>
  <c r="O474" i="6"/>
  <c r="P474" i="6"/>
  <c r="O227" i="6"/>
  <c r="O269" i="6"/>
  <c r="O322" i="6"/>
  <c r="P380" i="6"/>
  <c r="P392" i="6"/>
  <c r="O392" i="6"/>
  <c r="O64" i="6"/>
  <c r="P64" i="6"/>
  <c r="O184" i="6"/>
  <c r="P184" i="6"/>
  <c r="O222" i="6"/>
  <c r="P222" i="6"/>
  <c r="P276" i="6"/>
  <c r="O276" i="6"/>
  <c r="P295" i="6"/>
  <c r="O295" i="6"/>
  <c r="P311" i="6"/>
  <c r="O311" i="6"/>
  <c r="P471" i="6"/>
  <c r="O471" i="6"/>
  <c r="P204" i="6"/>
  <c r="O204" i="6"/>
  <c r="P203" i="6"/>
  <c r="O284" i="6"/>
  <c r="P399" i="6"/>
  <c r="P495" i="6"/>
  <c r="O495" i="6"/>
  <c r="P281" i="6"/>
  <c r="P349" i="6"/>
  <c r="O175" i="6"/>
  <c r="P193" i="6"/>
  <c r="P415" i="6"/>
  <c r="O425" i="6"/>
  <c r="O481" i="6"/>
  <c r="P481" i="6"/>
  <c r="O464" i="6"/>
  <c r="P491" i="6"/>
  <c r="P508" i="6"/>
  <c r="O519" i="6"/>
  <c r="P86" i="6"/>
  <c r="P105" i="6"/>
  <c r="O113" i="6"/>
  <c r="O119" i="6"/>
  <c r="P128" i="6"/>
  <c r="O138" i="6"/>
  <c r="P147" i="6"/>
  <c r="P152" i="6"/>
  <c r="O157" i="6"/>
  <c r="O172" i="6"/>
  <c r="P190" i="6"/>
  <c r="P199" i="6"/>
  <c r="O218" i="6"/>
  <c r="P228" i="6"/>
  <c r="O234" i="6"/>
  <c r="O252" i="6"/>
  <c r="P257" i="6"/>
  <c r="P272" i="6"/>
  <c r="O294" i="6"/>
  <c r="P304" i="6"/>
  <c r="O310" i="6"/>
  <c r="O323" i="6"/>
  <c r="O329" i="6"/>
  <c r="O337" i="6"/>
  <c r="P342" i="6"/>
  <c r="P356" i="6"/>
  <c r="O362" i="6"/>
  <c r="P367" i="6"/>
  <c r="O376" i="6"/>
  <c r="P382" i="6"/>
  <c r="P388" i="6"/>
  <c r="P393" i="6"/>
  <c r="O402" i="6"/>
  <c r="P421" i="6"/>
  <c r="P427" i="6"/>
  <c r="O435" i="6"/>
  <c r="P445" i="6"/>
  <c r="P459" i="6"/>
  <c r="P465" i="6"/>
  <c r="O475" i="6"/>
  <c r="P483" i="6"/>
  <c r="O503" i="6"/>
  <c r="P509" i="6"/>
  <c r="O515" i="6"/>
  <c r="P502" i="6"/>
  <c r="O146" i="6"/>
  <c r="O361" i="6"/>
  <c r="P482" i="6"/>
  <c r="P38" i="6"/>
  <c r="P46" i="6"/>
  <c r="P65" i="6"/>
  <c r="O82" i="6"/>
  <c r="P90" i="6"/>
  <c r="O109" i="6"/>
  <c r="P139" i="6"/>
  <c r="O153" i="6"/>
  <c r="P158" i="6"/>
  <c r="P167" i="6"/>
  <c r="O173" i="6"/>
  <c r="O177" i="6"/>
  <c r="P185" i="6"/>
  <c r="P191" i="6"/>
  <c r="P210" i="6"/>
  <c r="O223" i="6"/>
  <c r="P229" i="6"/>
  <c r="O239" i="6"/>
  <c r="O247" i="6"/>
  <c r="P258" i="6"/>
  <c r="O263" i="6"/>
  <c r="P282" i="6"/>
  <c r="P286" i="6"/>
  <c r="O300" i="6"/>
  <c r="P305" i="6"/>
  <c r="O319" i="6"/>
  <c r="P324" i="6"/>
  <c r="O350" i="6"/>
  <c r="O371" i="6"/>
  <c r="P383" i="6"/>
  <c r="O389" i="6"/>
  <c r="P394" i="6"/>
  <c r="P403" i="6"/>
  <c r="O413" i="6"/>
  <c r="P422" i="6"/>
  <c r="P440" i="6"/>
  <c r="P446" i="6"/>
  <c r="P460" i="6"/>
  <c r="P476" i="6"/>
  <c r="O492" i="6"/>
  <c r="O496" i="6"/>
  <c r="P510" i="6"/>
  <c r="P520" i="6"/>
  <c r="P490" i="6"/>
  <c r="P127" i="6"/>
  <c r="O26" i="6"/>
  <c r="O34" i="6"/>
  <c r="O42" i="6"/>
  <c r="O50" i="6"/>
  <c r="P31" i="6"/>
  <c r="P39" i="6"/>
  <c r="P47" i="6"/>
  <c r="O66" i="6"/>
  <c r="P75" i="6"/>
  <c r="P91" i="6"/>
  <c r="P101" i="6"/>
  <c r="P115" i="6"/>
  <c r="O120" i="6"/>
  <c r="O129" i="6"/>
  <c r="P134" i="6"/>
  <c r="O148" i="6"/>
  <c r="P162" i="6"/>
  <c r="P168" i="6"/>
  <c r="P186" i="6"/>
  <c r="O205" i="6"/>
  <c r="P211" i="6"/>
  <c r="O219" i="6"/>
  <c r="P224" i="6"/>
  <c r="O235" i="6"/>
  <c r="P240" i="6"/>
  <c r="P253" i="6"/>
  <c r="O259" i="6"/>
  <c r="O273" i="6"/>
  <c r="P277" i="6"/>
  <c r="P283" i="6"/>
  <c r="P290" i="6"/>
  <c r="P306" i="6"/>
  <c r="O325" i="6"/>
  <c r="P338" i="6"/>
  <c r="O346" i="6"/>
  <c r="P351" i="6"/>
  <c r="O357" i="6"/>
  <c r="P363" i="6"/>
  <c r="P372" i="6"/>
  <c r="P377" i="6"/>
  <c r="P398" i="6"/>
  <c r="P408" i="6"/>
  <c r="O414" i="6"/>
  <c r="O423" i="6"/>
  <c r="O428" i="6"/>
  <c r="P441" i="6"/>
  <c r="O461" i="6"/>
  <c r="O466" i="6"/>
  <c r="O484" i="6"/>
  <c r="O488" i="6"/>
  <c r="P504" i="6"/>
  <c r="O516" i="6"/>
  <c r="P521" i="6"/>
  <c r="P7" i="6"/>
  <c r="P118" i="6"/>
  <c r="P285" i="6"/>
  <c r="P341" i="6"/>
  <c r="P387" i="6"/>
  <c r="P30" i="6"/>
  <c r="P27" i="6"/>
  <c r="P35" i="6"/>
  <c r="P43" i="6"/>
  <c r="P34" i="6"/>
  <c r="P76" i="6"/>
  <c r="P83" i="6"/>
  <c r="O96" i="6"/>
  <c r="P102" i="6"/>
  <c r="P110" i="6"/>
  <c r="P116" i="6"/>
  <c r="P135" i="6"/>
  <c r="O140" i="6"/>
  <c r="P154" i="6"/>
  <c r="P163" i="6"/>
  <c r="O178" i="6"/>
  <c r="P187" i="6"/>
  <c r="O201" i="6"/>
  <c r="P206" i="6"/>
  <c r="P225" i="6"/>
  <c r="O248" i="6"/>
  <c r="P254" i="6"/>
  <c r="P264" i="6"/>
  <c r="P278" i="6"/>
  <c r="P291" i="6"/>
  <c r="P301" i="6"/>
  <c r="P307" i="6"/>
  <c r="P320" i="6"/>
  <c r="P326" i="6"/>
  <c r="O339" i="6"/>
  <c r="P352" i="6"/>
  <c r="P364" i="6"/>
  <c r="O373" i="6"/>
  <c r="P378" i="6"/>
  <c r="O384" i="6"/>
  <c r="P390" i="6"/>
  <c r="O404" i="6"/>
  <c r="P409" i="6"/>
  <c r="O424" i="6"/>
  <c r="P442" i="6"/>
  <c r="O447" i="6"/>
  <c r="P456" i="6"/>
  <c r="O462" i="6"/>
  <c r="P472" i="6"/>
  <c r="O480" i="6"/>
  <c r="P493" i="6"/>
  <c r="O497" i="6"/>
  <c r="P505" i="6"/>
  <c r="O511" i="6"/>
  <c r="O525" i="6"/>
  <c r="P406" i="6"/>
  <c r="O426" i="6"/>
  <c r="O28" i="6"/>
  <c r="O36" i="6"/>
  <c r="P44" i="6"/>
  <c r="O35" i="6"/>
  <c r="O77" i="6"/>
  <c r="O84" i="6"/>
  <c r="P97" i="6"/>
  <c r="P111" i="6"/>
  <c r="P121" i="6"/>
  <c r="P130" i="6"/>
  <c r="O136" i="6"/>
  <c r="P149" i="6"/>
  <c r="P155" i="6"/>
  <c r="P164" i="6"/>
  <c r="P179" i="6"/>
  <c r="O188" i="6"/>
  <c r="P207" i="6"/>
  <c r="P220" i="6"/>
  <c r="P226" i="6"/>
  <c r="O236" i="6"/>
  <c r="P249" i="6"/>
  <c r="P265" i="6"/>
  <c r="O274" i="6"/>
  <c r="P279" i="6"/>
  <c r="P296" i="6"/>
  <c r="P302" i="6"/>
  <c r="P312" i="6"/>
  <c r="O321" i="6"/>
  <c r="P331" i="6"/>
  <c r="P347" i="6"/>
  <c r="P353" i="6"/>
  <c r="O358" i="6"/>
  <c r="P379" i="6"/>
  <c r="P391" i="6"/>
  <c r="P410" i="6"/>
  <c r="O429" i="6"/>
  <c r="O437" i="6"/>
  <c r="P443" i="6"/>
  <c r="P457" i="6"/>
  <c r="O467" i="6"/>
  <c r="P473" i="6"/>
  <c r="P485" i="6"/>
  <c r="O489" i="6"/>
  <c r="P494" i="6"/>
  <c r="P506" i="6"/>
  <c r="O517" i="6"/>
  <c r="P526" i="6"/>
  <c r="P525" i="6"/>
  <c r="O526" i="6"/>
  <c r="O514" i="6"/>
  <c r="P501" i="6"/>
  <c r="P517" i="6"/>
  <c r="O520" i="6"/>
  <c r="O512" i="6"/>
  <c r="O502" i="6"/>
  <c r="P507" i="6"/>
  <c r="O510" i="6"/>
  <c r="P515" i="6"/>
  <c r="O518" i="6"/>
  <c r="O506" i="6"/>
  <c r="O509" i="6"/>
  <c r="O504" i="6"/>
  <c r="O505" i="6"/>
  <c r="O513" i="6"/>
  <c r="O521" i="6"/>
  <c r="O482" i="6"/>
  <c r="O490" i="6"/>
  <c r="O485" i="6"/>
  <c r="O493" i="6"/>
  <c r="O483" i="6"/>
  <c r="O491" i="6"/>
  <c r="O486" i="6"/>
  <c r="O494" i="6"/>
  <c r="O469" i="6"/>
  <c r="O456" i="6"/>
  <c r="O472" i="6"/>
  <c r="O459" i="6"/>
  <c r="P464" i="6"/>
  <c r="O454" i="6"/>
  <c r="P467" i="6"/>
  <c r="P475" i="6"/>
  <c r="O457" i="6"/>
  <c r="P462" i="6"/>
  <c r="O465" i="6"/>
  <c r="P470" i="6"/>
  <c r="O473" i="6"/>
  <c r="P461" i="6"/>
  <c r="O460" i="6"/>
  <c r="O468" i="6"/>
  <c r="O476" i="6"/>
  <c r="O442" i="6"/>
  <c r="O445" i="6"/>
  <c r="P437" i="6"/>
  <c r="O440" i="6"/>
  <c r="O448" i="6"/>
  <c r="O443" i="6"/>
  <c r="P435" i="6"/>
  <c r="O438" i="6"/>
  <c r="O446" i="6"/>
  <c r="O434" i="6"/>
  <c r="O433" i="6"/>
  <c r="O441" i="6"/>
  <c r="O449" i="6"/>
  <c r="P423" i="6"/>
  <c r="P424" i="6"/>
  <c r="O427" i="6"/>
  <c r="O421" i="6"/>
  <c r="P426" i="6"/>
  <c r="P429" i="6"/>
  <c r="O422" i="6"/>
  <c r="O430" i="6"/>
  <c r="O410" i="6"/>
  <c r="P402" i="6"/>
  <c r="O405" i="6"/>
  <c r="O408" i="6"/>
  <c r="P413" i="6"/>
  <c r="P400" i="6"/>
  <c r="O403" i="6"/>
  <c r="O411" i="6"/>
  <c r="P416" i="6"/>
  <c r="O398" i="6"/>
  <c r="O406" i="6"/>
  <c r="O401" i="6"/>
  <c r="O409" i="6"/>
  <c r="P414" i="6"/>
  <c r="O417" i="6"/>
  <c r="P371" i="6"/>
  <c r="O379" i="6"/>
  <c r="O387" i="6"/>
  <c r="O374" i="6"/>
  <c r="O382" i="6"/>
  <c r="O390" i="6"/>
  <c r="O377" i="6"/>
  <c r="O385" i="6"/>
  <c r="O393" i="6"/>
  <c r="O372" i="6"/>
  <c r="O380" i="6"/>
  <c r="O388" i="6"/>
  <c r="O375" i="6"/>
  <c r="O383" i="6"/>
  <c r="O391" i="6"/>
  <c r="O378" i="6"/>
  <c r="O386" i="6"/>
  <c r="O394" i="6"/>
  <c r="O352" i="6"/>
  <c r="O360" i="6"/>
  <c r="O347" i="6"/>
  <c r="P350" i="6"/>
  <c r="O353" i="6"/>
  <c r="P358" i="6"/>
  <c r="P366" i="6"/>
  <c r="O348" i="6"/>
  <c r="O356" i="6"/>
  <c r="P361" i="6"/>
  <c r="O364" i="6"/>
  <c r="O355" i="6"/>
  <c r="O363" i="6"/>
  <c r="O351" i="6"/>
  <c r="O359" i="6"/>
  <c r="O367" i="6"/>
  <c r="O338" i="6"/>
  <c r="O341" i="6"/>
  <c r="P339" i="6"/>
  <c r="O342" i="6"/>
  <c r="O336" i="6"/>
  <c r="P317" i="6"/>
  <c r="O320" i="6"/>
  <c r="P325" i="6"/>
  <c r="O331" i="6"/>
  <c r="O318" i="6"/>
  <c r="P323" i="6"/>
  <c r="P321" i="6"/>
  <c r="O324" i="6"/>
  <c r="P329" i="6"/>
  <c r="O332" i="6"/>
  <c r="O328" i="6"/>
  <c r="O326" i="6"/>
  <c r="O290" i="6"/>
  <c r="O298" i="6"/>
  <c r="O306" i="6"/>
  <c r="O293" i="6"/>
  <c r="O301" i="6"/>
  <c r="O312" i="6"/>
  <c r="O302" i="6"/>
  <c r="P294" i="6"/>
  <c r="O297" i="6"/>
  <c r="O305" i="6"/>
  <c r="P310" i="6"/>
  <c r="O313" i="6"/>
  <c r="O309" i="6"/>
  <c r="O296" i="6"/>
  <c r="O304" i="6"/>
  <c r="O291" i="6"/>
  <c r="O299" i="6"/>
  <c r="O307" i="6"/>
  <c r="O282" i="6"/>
  <c r="P271" i="6"/>
  <c r="O277" i="6"/>
  <c r="P269" i="6"/>
  <c r="O272" i="6"/>
  <c r="O280" i="6"/>
  <c r="O279" i="6"/>
  <c r="P274" i="6"/>
  <c r="O270" i="6"/>
  <c r="O278" i="6"/>
  <c r="O286" i="6"/>
  <c r="O258" i="6"/>
  <c r="P250" i="6"/>
  <c r="O261" i="6"/>
  <c r="O256" i="6"/>
  <c r="O264" i="6"/>
  <c r="P248" i="6"/>
  <c r="O251" i="6"/>
  <c r="O246" i="6"/>
  <c r="O254" i="6"/>
  <c r="P259" i="6"/>
  <c r="O262" i="6"/>
  <c r="O253" i="6"/>
  <c r="O249" i="6"/>
  <c r="O257" i="6"/>
  <c r="O265" i="6"/>
  <c r="O245" i="6"/>
  <c r="O233" i="6"/>
  <c r="P223" i="6"/>
  <c r="O226" i="6"/>
  <c r="P231" i="6"/>
  <c r="P239" i="6"/>
  <c r="P218" i="6"/>
  <c r="O221" i="6"/>
  <c r="O229" i="6"/>
  <c r="P234" i="6"/>
  <c r="O237" i="6"/>
  <c r="O225" i="6"/>
  <c r="O220" i="6"/>
  <c r="O228" i="6"/>
  <c r="P236" i="6"/>
  <c r="O224" i="6"/>
  <c r="O232" i="6"/>
  <c r="O240" i="6"/>
  <c r="O199" i="6"/>
  <c r="O207" i="6"/>
  <c r="O210" i="6"/>
  <c r="P205" i="6"/>
  <c r="P213" i="6"/>
  <c r="P200" i="6"/>
  <c r="O203" i="6"/>
  <c r="P208" i="6"/>
  <c r="O211" i="6"/>
  <c r="O202" i="6"/>
  <c r="O198" i="6"/>
  <c r="O206" i="6"/>
  <c r="O214" i="6"/>
  <c r="O187" i="6"/>
  <c r="O185" i="6"/>
  <c r="O193" i="6"/>
  <c r="P188" i="6"/>
  <c r="O191" i="6"/>
  <c r="O186" i="6"/>
  <c r="O194" i="6"/>
  <c r="O190" i="6"/>
  <c r="O183" i="6"/>
  <c r="O164" i="6"/>
  <c r="P172" i="6"/>
  <c r="O165" i="6"/>
  <c r="P170" i="6"/>
  <c r="P178" i="6"/>
  <c r="O168" i="6"/>
  <c r="P173" i="6"/>
  <c r="O176" i="6"/>
  <c r="O167" i="6"/>
  <c r="O163" i="6"/>
  <c r="O171" i="6"/>
  <c r="O179" i="6"/>
  <c r="O162" i="6"/>
  <c r="P157" i="6"/>
  <c r="O151" i="6"/>
  <c r="O154" i="6"/>
  <c r="P146" i="6"/>
  <c r="O152" i="6"/>
  <c r="O147" i="6"/>
  <c r="O155" i="6"/>
  <c r="O149" i="6"/>
  <c r="O158" i="6"/>
  <c r="O135" i="6"/>
  <c r="O130" i="6"/>
  <c r="P138" i="6"/>
  <c r="O128" i="6"/>
  <c r="P133" i="6"/>
  <c r="P141" i="6"/>
  <c r="O131" i="6"/>
  <c r="P136" i="6"/>
  <c r="O139" i="6"/>
  <c r="O127" i="6"/>
  <c r="O126" i="6"/>
  <c r="O134" i="6"/>
  <c r="O142" i="6"/>
  <c r="O121" i="6"/>
  <c r="P113" i="6"/>
  <c r="O111" i="6"/>
  <c r="O114" i="6"/>
  <c r="P119" i="6"/>
  <c r="O122" i="6"/>
  <c r="O115" i="6"/>
  <c r="O110" i="6"/>
  <c r="O118" i="6"/>
  <c r="O116" i="6"/>
  <c r="O98" i="6"/>
  <c r="O101" i="6"/>
  <c r="O91" i="6"/>
  <c r="P96" i="6"/>
  <c r="P104" i="6"/>
  <c r="O94" i="6"/>
  <c r="P99" i="6"/>
  <c r="O102" i="6"/>
  <c r="O97" i="6"/>
  <c r="O105" i="6"/>
  <c r="O90" i="6"/>
  <c r="O93" i="6"/>
  <c r="O83" i="6"/>
  <c r="P84" i="6"/>
  <c r="O86" i="6"/>
  <c r="P42" i="6"/>
  <c r="O19" i="6"/>
  <c r="P24" i="6"/>
  <c r="P40" i="6"/>
  <c r="O43" i="6"/>
  <c r="O70" i="6"/>
  <c r="O18" i="6"/>
  <c r="O29" i="6"/>
  <c r="O45" i="6"/>
  <c r="P54" i="6"/>
  <c r="O30" i="6"/>
  <c r="O38" i="6"/>
  <c r="O46" i="6"/>
  <c r="P26" i="6"/>
  <c r="P55" i="6"/>
  <c r="O59" i="6"/>
  <c r="O11" i="6"/>
  <c r="P32" i="6"/>
  <c r="O48" i="6"/>
  <c r="O10" i="6"/>
  <c r="O14" i="6"/>
  <c r="P50" i="6"/>
  <c r="O37" i="6"/>
  <c r="O17" i="6"/>
  <c r="O15" i="6"/>
  <c r="O7" i="6"/>
  <c r="P77" i="6"/>
  <c r="O27" i="6"/>
  <c r="O32" i="6"/>
  <c r="O40" i="6"/>
  <c r="P28" i="6"/>
  <c r="P36" i="6"/>
  <c r="P48" i="6"/>
  <c r="P71" i="6"/>
  <c r="P6" i="6"/>
  <c r="P10" i="6"/>
  <c r="P18" i="6"/>
  <c r="P25" i="6"/>
  <c r="P29" i="6"/>
  <c r="P33" i="6"/>
  <c r="P37" i="6"/>
  <c r="P41" i="6"/>
  <c r="P45" i="6"/>
  <c r="P49" i="6"/>
  <c r="O57" i="6"/>
  <c r="O73" i="6"/>
  <c r="O12" i="6"/>
  <c r="O20" i="6"/>
  <c r="O31" i="6"/>
  <c r="O39" i="6"/>
  <c r="O47" i="6"/>
  <c r="O60" i="6"/>
  <c r="O61" i="6"/>
  <c r="O13" i="6"/>
  <c r="O24" i="6"/>
  <c r="O44" i="6"/>
  <c r="O56" i="6"/>
  <c r="P62" i="6"/>
  <c r="P63" i="6"/>
  <c r="P72" i="6"/>
  <c r="P58" i="6"/>
  <c r="O78" i="6"/>
  <c r="O72" i="6"/>
  <c r="O75" i="6"/>
  <c r="P70" i="6"/>
  <c r="P78" i="6"/>
  <c r="P73" i="6"/>
  <c r="O76" i="6"/>
  <c r="O71" i="6"/>
  <c r="P66" i="6"/>
  <c r="O54" i="6"/>
  <c r="P59" i="6"/>
  <c r="P57" i="6"/>
  <c r="O55" i="6"/>
  <c r="P60" i="6"/>
  <c r="O63" i="6"/>
  <c r="O65" i="6"/>
  <c r="O58" i="6"/>
  <c r="O62" i="6"/>
  <c r="K528" i="4" l="1"/>
  <c r="L528" i="4" s="1"/>
  <c r="J528" i="4"/>
  <c r="K527" i="4"/>
  <c r="L527" i="4" s="1"/>
  <c r="L529" i="4" s="1"/>
  <c r="J527" i="4"/>
  <c r="K523" i="4"/>
  <c r="L523" i="4" s="1"/>
  <c r="J523" i="4"/>
  <c r="K522" i="4"/>
  <c r="L522" i="4" s="1"/>
  <c r="J522" i="4"/>
  <c r="L521" i="4"/>
  <c r="K521" i="4"/>
  <c r="J521" i="4"/>
  <c r="K520" i="4"/>
  <c r="L520" i="4" s="1"/>
  <c r="J520" i="4"/>
  <c r="K519" i="4"/>
  <c r="L519" i="4" s="1"/>
  <c r="J519" i="4"/>
  <c r="K518" i="4"/>
  <c r="L518" i="4" s="1"/>
  <c r="J518" i="4"/>
  <c r="L517" i="4"/>
  <c r="K517" i="4"/>
  <c r="J517" i="4"/>
  <c r="K516" i="4"/>
  <c r="L516" i="4" s="1"/>
  <c r="J516" i="4"/>
  <c r="K515" i="4"/>
  <c r="L515" i="4" s="1"/>
  <c r="J515" i="4"/>
  <c r="K514" i="4"/>
  <c r="L514" i="4" s="1"/>
  <c r="J514" i="4"/>
  <c r="L513" i="4"/>
  <c r="K513" i="4"/>
  <c r="J513" i="4"/>
  <c r="K512" i="4"/>
  <c r="L512" i="4" s="1"/>
  <c r="J512" i="4"/>
  <c r="K511" i="4"/>
  <c r="L511" i="4" s="1"/>
  <c r="J511" i="4"/>
  <c r="K510" i="4"/>
  <c r="L510" i="4" s="1"/>
  <c r="J510" i="4"/>
  <c r="L509" i="4"/>
  <c r="K509" i="4"/>
  <c r="J509" i="4"/>
  <c r="K508" i="4"/>
  <c r="L508" i="4" s="1"/>
  <c r="J508" i="4"/>
  <c r="K507" i="4"/>
  <c r="L507" i="4" s="1"/>
  <c r="J507" i="4"/>
  <c r="K506" i="4"/>
  <c r="L506" i="4" s="1"/>
  <c r="J506" i="4"/>
  <c r="L505" i="4"/>
  <c r="K505" i="4"/>
  <c r="J505" i="4"/>
  <c r="K504" i="4"/>
  <c r="L504" i="4" s="1"/>
  <c r="J504" i="4"/>
  <c r="K503" i="4"/>
  <c r="L503" i="4" s="1"/>
  <c r="J503" i="4"/>
  <c r="K499" i="4"/>
  <c r="L499" i="4" s="1"/>
  <c r="J499" i="4"/>
  <c r="K498" i="4"/>
  <c r="L498" i="4" s="1"/>
  <c r="J498" i="4"/>
  <c r="L497" i="4"/>
  <c r="K497" i="4"/>
  <c r="J497" i="4"/>
  <c r="K496" i="4"/>
  <c r="L496" i="4" s="1"/>
  <c r="J496" i="4"/>
  <c r="K495" i="4"/>
  <c r="L495" i="4" s="1"/>
  <c r="J495" i="4"/>
  <c r="L494" i="4"/>
  <c r="K494" i="4"/>
  <c r="J494" i="4"/>
  <c r="L493" i="4"/>
  <c r="K493" i="4"/>
  <c r="J493" i="4"/>
  <c r="K492" i="4"/>
  <c r="L492" i="4" s="1"/>
  <c r="J492" i="4"/>
  <c r="K491" i="4"/>
  <c r="L491" i="4" s="1"/>
  <c r="J491" i="4"/>
  <c r="K490" i="4"/>
  <c r="L490" i="4" s="1"/>
  <c r="J490" i="4"/>
  <c r="L489" i="4"/>
  <c r="K489" i="4"/>
  <c r="J489" i="4"/>
  <c r="K488" i="4"/>
  <c r="L488" i="4" s="1"/>
  <c r="J488" i="4"/>
  <c r="K487" i="4"/>
  <c r="L487" i="4" s="1"/>
  <c r="J487" i="4"/>
  <c r="K486" i="4"/>
  <c r="L486" i="4" s="1"/>
  <c r="J486" i="4"/>
  <c r="L485" i="4"/>
  <c r="K485" i="4"/>
  <c r="J485" i="4"/>
  <c r="K484" i="4"/>
  <c r="L484" i="4" s="1"/>
  <c r="J484" i="4"/>
  <c r="K483" i="4"/>
  <c r="L483" i="4" s="1"/>
  <c r="J483" i="4"/>
  <c r="K482" i="4"/>
  <c r="L482" i="4" s="1"/>
  <c r="J482" i="4"/>
  <c r="L478" i="4"/>
  <c r="K478" i="4"/>
  <c r="J478" i="4"/>
  <c r="L477" i="4"/>
  <c r="K477" i="4"/>
  <c r="J477" i="4"/>
  <c r="K476" i="4"/>
  <c r="L476" i="4" s="1"/>
  <c r="J476" i="4"/>
  <c r="L475" i="4"/>
  <c r="K475" i="4"/>
  <c r="J475" i="4"/>
  <c r="K474" i="4"/>
  <c r="L474" i="4" s="1"/>
  <c r="J474" i="4"/>
  <c r="L473" i="4"/>
  <c r="K473" i="4"/>
  <c r="J473" i="4"/>
  <c r="K472" i="4"/>
  <c r="L472" i="4" s="1"/>
  <c r="J472" i="4"/>
  <c r="K471" i="4"/>
  <c r="L471" i="4" s="1"/>
  <c r="J471" i="4"/>
  <c r="K470" i="4"/>
  <c r="L470" i="4" s="1"/>
  <c r="J470" i="4"/>
  <c r="L469" i="4"/>
  <c r="K469" i="4"/>
  <c r="J469" i="4"/>
  <c r="K468" i="4"/>
  <c r="L468" i="4" s="1"/>
  <c r="J468" i="4"/>
  <c r="K467" i="4"/>
  <c r="L467" i="4" s="1"/>
  <c r="J467" i="4"/>
  <c r="K466" i="4"/>
  <c r="L466" i="4" s="1"/>
  <c r="J466" i="4"/>
  <c r="L465" i="4"/>
  <c r="K465" i="4"/>
  <c r="J465" i="4"/>
  <c r="K464" i="4"/>
  <c r="L464" i="4" s="1"/>
  <c r="J464" i="4"/>
  <c r="K463" i="4"/>
  <c r="L463" i="4" s="1"/>
  <c r="J463" i="4"/>
  <c r="K462" i="4"/>
  <c r="L462" i="4" s="1"/>
  <c r="J462" i="4"/>
  <c r="L461" i="4"/>
  <c r="K461" i="4"/>
  <c r="J461" i="4"/>
  <c r="K460" i="4"/>
  <c r="L460" i="4" s="1"/>
  <c r="J460" i="4"/>
  <c r="K459" i="4"/>
  <c r="L459" i="4" s="1"/>
  <c r="J459" i="4"/>
  <c r="K458" i="4"/>
  <c r="L458" i="4" s="1"/>
  <c r="J458" i="4"/>
  <c r="L457" i="4"/>
  <c r="K457" i="4"/>
  <c r="J457" i="4"/>
  <c r="K456" i="4"/>
  <c r="L456" i="4" s="1"/>
  <c r="J456" i="4"/>
  <c r="L451" i="4"/>
  <c r="K451" i="4"/>
  <c r="J451" i="4"/>
  <c r="K450" i="4"/>
  <c r="L450" i="4" s="1"/>
  <c r="J450" i="4"/>
  <c r="K449" i="4"/>
  <c r="L449" i="4" s="1"/>
  <c r="J449" i="4"/>
  <c r="K448" i="4"/>
  <c r="L448" i="4" s="1"/>
  <c r="J448" i="4"/>
  <c r="L447" i="4"/>
  <c r="K447" i="4"/>
  <c r="J447" i="4"/>
  <c r="K446" i="4"/>
  <c r="L446" i="4" s="1"/>
  <c r="J446" i="4"/>
  <c r="K445" i="4"/>
  <c r="L445" i="4" s="1"/>
  <c r="J445" i="4"/>
  <c r="K444" i="4"/>
  <c r="L444" i="4" s="1"/>
  <c r="J444" i="4"/>
  <c r="L443" i="4"/>
  <c r="K443" i="4"/>
  <c r="J443" i="4"/>
  <c r="K442" i="4"/>
  <c r="L442" i="4" s="1"/>
  <c r="J442" i="4"/>
  <c r="K441" i="4"/>
  <c r="L441" i="4" s="1"/>
  <c r="J441" i="4"/>
  <c r="L440" i="4"/>
  <c r="K440" i="4"/>
  <c r="J440" i="4"/>
  <c r="L439" i="4"/>
  <c r="K439" i="4"/>
  <c r="J439" i="4"/>
  <c r="K438" i="4"/>
  <c r="L438" i="4" s="1"/>
  <c r="J438" i="4"/>
  <c r="K437" i="4"/>
  <c r="L437" i="4" s="1"/>
  <c r="J437" i="4"/>
  <c r="K436" i="4"/>
  <c r="L436" i="4" s="1"/>
  <c r="J436" i="4"/>
  <c r="L435" i="4"/>
  <c r="L452" i="4" s="1"/>
  <c r="L453" i="4" s="1"/>
  <c r="K435" i="4"/>
  <c r="J435" i="4"/>
  <c r="K431" i="4"/>
  <c r="H431" i="4"/>
  <c r="K430" i="4"/>
  <c r="H430" i="4"/>
  <c r="K429" i="4"/>
  <c r="H429" i="4"/>
  <c r="K428" i="4"/>
  <c r="H428" i="4"/>
  <c r="K427" i="4"/>
  <c r="H427" i="4"/>
  <c r="K426" i="4"/>
  <c r="H426" i="4"/>
  <c r="K425" i="4"/>
  <c r="H425" i="4"/>
  <c r="K424" i="4"/>
  <c r="H424" i="4"/>
  <c r="K423" i="4"/>
  <c r="H423" i="4"/>
  <c r="K422" i="4"/>
  <c r="K432" i="4" s="1"/>
  <c r="H422" i="4"/>
  <c r="K418" i="4"/>
  <c r="K417" i="4"/>
  <c r="H417" i="4"/>
  <c r="K416" i="4"/>
  <c r="H416" i="4"/>
  <c r="K415" i="4"/>
  <c r="H415" i="4"/>
  <c r="K414" i="4"/>
  <c r="H414" i="4"/>
  <c r="K413" i="4"/>
  <c r="H413" i="4"/>
  <c r="K412" i="4"/>
  <c r="H412" i="4"/>
  <c r="K411" i="4"/>
  <c r="H411" i="4"/>
  <c r="K410" i="4"/>
  <c r="H410" i="4"/>
  <c r="K409" i="4"/>
  <c r="H409" i="4"/>
  <c r="K408" i="4"/>
  <c r="H408" i="4"/>
  <c r="K407" i="4"/>
  <c r="H407" i="4"/>
  <c r="K406" i="4"/>
  <c r="H406" i="4"/>
  <c r="K405" i="4"/>
  <c r="H405" i="4"/>
  <c r="K404" i="4"/>
  <c r="H404" i="4"/>
  <c r="K403" i="4"/>
  <c r="H403" i="4"/>
  <c r="K402" i="4"/>
  <c r="H402" i="4"/>
  <c r="K401" i="4"/>
  <c r="H401" i="4"/>
  <c r="K400" i="4"/>
  <c r="H400" i="4"/>
  <c r="K399" i="4"/>
  <c r="H399" i="4"/>
  <c r="K398" i="4"/>
  <c r="H398" i="4"/>
  <c r="K394" i="4"/>
  <c r="H394" i="4"/>
  <c r="K393" i="4"/>
  <c r="H393" i="4"/>
  <c r="K392" i="4"/>
  <c r="H392" i="4"/>
  <c r="K391" i="4"/>
  <c r="H391" i="4"/>
  <c r="K390" i="4"/>
  <c r="H390" i="4"/>
  <c r="K389" i="4"/>
  <c r="H389" i="4"/>
  <c r="K388" i="4"/>
  <c r="H388" i="4"/>
  <c r="K387" i="4"/>
  <c r="H387" i="4"/>
  <c r="K386" i="4"/>
  <c r="H386" i="4"/>
  <c r="K385" i="4"/>
  <c r="H385" i="4"/>
  <c r="K384" i="4"/>
  <c r="H384" i="4"/>
  <c r="K383" i="4"/>
  <c r="H383" i="4"/>
  <c r="K382" i="4"/>
  <c r="H382" i="4"/>
  <c r="K381" i="4"/>
  <c r="H381" i="4"/>
  <c r="K380" i="4"/>
  <c r="H380" i="4"/>
  <c r="K379" i="4"/>
  <c r="H379" i="4"/>
  <c r="K378" i="4"/>
  <c r="H378" i="4"/>
  <c r="K377" i="4"/>
  <c r="H377" i="4"/>
  <c r="G377" i="4"/>
  <c r="K376" i="4"/>
  <c r="H376" i="4"/>
  <c r="G376" i="4"/>
  <c r="K375" i="4"/>
  <c r="H375" i="4"/>
  <c r="K374" i="4"/>
  <c r="H374" i="4"/>
  <c r="K373" i="4"/>
  <c r="H373" i="4"/>
  <c r="K372" i="4"/>
  <c r="H372" i="4"/>
  <c r="K371" i="4"/>
  <c r="K395" i="4" s="1"/>
  <c r="H371" i="4"/>
  <c r="K367" i="4"/>
  <c r="H367" i="4"/>
  <c r="K366" i="4"/>
  <c r="H366" i="4"/>
  <c r="K365" i="4"/>
  <c r="H365" i="4"/>
  <c r="K364" i="4"/>
  <c r="H364" i="4"/>
  <c r="K363" i="4"/>
  <c r="H363" i="4"/>
  <c r="K362" i="4"/>
  <c r="H362" i="4"/>
  <c r="K361" i="4"/>
  <c r="H361" i="4"/>
  <c r="K360" i="4"/>
  <c r="H360" i="4"/>
  <c r="K359" i="4"/>
  <c r="H359" i="4"/>
  <c r="K358" i="4"/>
  <c r="H358" i="4"/>
  <c r="K357" i="4"/>
  <c r="H357" i="4"/>
  <c r="K356" i="4"/>
  <c r="H356" i="4"/>
  <c r="K355" i="4"/>
  <c r="H355" i="4"/>
  <c r="K354" i="4"/>
  <c r="H354" i="4"/>
  <c r="K353" i="4"/>
  <c r="H353" i="4"/>
  <c r="K352" i="4"/>
  <c r="H352" i="4"/>
  <c r="K351" i="4"/>
  <c r="H351" i="4"/>
  <c r="K350" i="4"/>
  <c r="H350" i="4"/>
  <c r="K349" i="4"/>
  <c r="H349" i="4"/>
  <c r="K348" i="4"/>
  <c r="H348" i="4"/>
  <c r="K347" i="4"/>
  <c r="H347" i="4"/>
  <c r="K346" i="4"/>
  <c r="K368" i="4" s="1"/>
  <c r="H346" i="4"/>
  <c r="K342" i="4"/>
  <c r="H342" i="4"/>
  <c r="K341" i="4"/>
  <c r="H341" i="4"/>
  <c r="K340" i="4"/>
  <c r="H340" i="4"/>
  <c r="K339" i="4"/>
  <c r="H339" i="4"/>
  <c r="K338" i="4"/>
  <c r="H338" i="4"/>
  <c r="K337" i="4"/>
  <c r="H337" i="4"/>
  <c r="K336" i="4"/>
  <c r="K343" i="4" s="1"/>
  <c r="H336" i="4"/>
  <c r="K333" i="4"/>
  <c r="K332" i="4"/>
  <c r="H332" i="4"/>
  <c r="K331" i="4"/>
  <c r="H331" i="4"/>
  <c r="K330" i="4"/>
  <c r="H330" i="4"/>
  <c r="K329" i="4"/>
  <c r="H329" i="4"/>
  <c r="K328" i="4"/>
  <c r="H328" i="4"/>
  <c r="K327" i="4"/>
  <c r="H327" i="4"/>
  <c r="K326" i="4"/>
  <c r="H326" i="4"/>
  <c r="K325" i="4"/>
  <c r="H325" i="4"/>
  <c r="K324" i="4"/>
  <c r="H324" i="4"/>
  <c r="K323" i="4"/>
  <c r="H323" i="4"/>
  <c r="K322" i="4"/>
  <c r="H322" i="4"/>
  <c r="K321" i="4"/>
  <c r="H321" i="4"/>
  <c r="K320" i="4"/>
  <c r="H320" i="4"/>
  <c r="K319" i="4"/>
  <c r="H319" i="4"/>
  <c r="K318" i="4"/>
  <c r="H318" i="4"/>
  <c r="K317" i="4"/>
  <c r="H317" i="4"/>
  <c r="K313" i="4"/>
  <c r="H313" i="4"/>
  <c r="K312" i="4"/>
  <c r="H312" i="4"/>
  <c r="K311" i="4"/>
  <c r="H311" i="4"/>
  <c r="K310" i="4"/>
  <c r="H310" i="4"/>
  <c r="K309" i="4"/>
  <c r="H309" i="4"/>
  <c r="K308" i="4"/>
  <c r="H308" i="4"/>
  <c r="K307" i="4"/>
  <c r="H307" i="4"/>
  <c r="K306" i="4"/>
  <c r="H306" i="4"/>
  <c r="K305" i="4"/>
  <c r="H305" i="4"/>
  <c r="K304" i="4"/>
  <c r="H304" i="4"/>
  <c r="K303" i="4"/>
  <c r="H303" i="4"/>
  <c r="K302" i="4"/>
  <c r="H302" i="4"/>
  <c r="K301" i="4"/>
  <c r="H301" i="4"/>
  <c r="K300" i="4"/>
  <c r="H300" i="4"/>
  <c r="K299" i="4"/>
  <c r="H299" i="4"/>
  <c r="K298" i="4"/>
  <c r="H298" i="4"/>
  <c r="K297" i="4"/>
  <c r="H297" i="4"/>
  <c r="K296" i="4"/>
  <c r="H296" i="4"/>
  <c r="K295" i="4"/>
  <c r="H295" i="4"/>
  <c r="K294" i="4"/>
  <c r="H294" i="4"/>
  <c r="K293" i="4"/>
  <c r="H293" i="4"/>
  <c r="K292" i="4"/>
  <c r="H292" i="4"/>
  <c r="K291" i="4"/>
  <c r="H291" i="4"/>
  <c r="K290" i="4"/>
  <c r="K314" i="4" s="1"/>
  <c r="H290" i="4"/>
  <c r="K286" i="4"/>
  <c r="H286" i="4"/>
  <c r="K285" i="4"/>
  <c r="H285" i="4"/>
  <c r="K284" i="4"/>
  <c r="H284" i="4"/>
  <c r="K283" i="4"/>
  <c r="H283" i="4"/>
  <c r="K282" i="4"/>
  <c r="H282" i="4"/>
  <c r="K281" i="4"/>
  <c r="H281" i="4"/>
  <c r="K280" i="4"/>
  <c r="H280" i="4"/>
  <c r="K279" i="4"/>
  <c r="H279" i="4"/>
  <c r="K278" i="4"/>
  <c r="H278" i="4"/>
  <c r="K277" i="4"/>
  <c r="H277" i="4"/>
  <c r="K276" i="4"/>
  <c r="H276" i="4"/>
  <c r="K275" i="4"/>
  <c r="H275" i="4"/>
  <c r="K274" i="4"/>
  <c r="H274" i="4"/>
  <c r="K273" i="4"/>
  <c r="H273" i="4"/>
  <c r="K272" i="4"/>
  <c r="H272" i="4"/>
  <c r="K271" i="4"/>
  <c r="H271" i="4"/>
  <c r="K270" i="4"/>
  <c r="H270" i="4"/>
  <c r="K269" i="4"/>
  <c r="K287" i="4" s="1"/>
  <c r="H269" i="4"/>
  <c r="K265" i="4"/>
  <c r="H265" i="4"/>
  <c r="K264" i="4"/>
  <c r="H264" i="4"/>
  <c r="K263" i="4"/>
  <c r="H263" i="4"/>
  <c r="K262" i="4"/>
  <c r="H262" i="4"/>
  <c r="K261" i="4"/>
  <c r="H261" i="4"/>
  <c r="K260" i="4"/>
  <c r="H260" i="4"/>
  <c r="K259" i="4"/>
  <c r="H259" i="4"/>
  <c r="K258" i="4"/>
  <c r="H258" i="4"/>
  <c r="K257" i="4"/>
  <c r="H257" i="4"/>
  <c r="K256" i="4"/>
  <c r="H256" i="4"/>
  <c r="K255" i="4"/>
  <c r="H255" i="4"/>
  <c r="K254" i="4"/>
  <c r="H254" i="4"/>
  <c r="K253" i="4"/>
  <c r="H253" i="4"/>
  <c r="K252" i="4"/>
  <c r="H252" i="4"/>
  <c r="K251" i="4"/>
  <c r="H251" i="4"/>
  <c r="K250" i="4"/>
  <c r="H250" i="4"/>
  <c r="K249" i="4"/>
  <c r="H249" i="4"/>
  <c r="K248" i="4"/>
  <c r="H248" i="4"/>
  <c r="K247" i="4"/>
  <c r="H247" i="4"/>
  <c r="K246" i="4"/>
  <c r="H246" i="4"/>
  <c r="K245" i="4"/>
  <c r="K266" i="4" s="1"/>
  <c r="H245" i="4"/>
  <c r="K244" i="4"/>
  <c r="H244" i="4"/>
  <c r="K240" i="4"/>
  <c r="H240" i="4"/>
  <c r="K239" i="4"/>
  <c r="H239" i="4"/>
  <c r="K238" i="4"/>
  <c r="H238" i="4"/>
  <c r="K237" i="4"/>
  <c r="H237" i="4"/>
  <c r="K236" i="4"/>
  <c r="H236" i="4"/>
  <c r="K235" i="4"/>
  <c r="H235" i="4"/>
  <c r="K234" i="4"/>
  <c r="H234" i="4"/>
  <c r="K233" i="4"/>
  <c r="H233" i="4"/>
  <c r="K232" i="4"/>
  <c r="H232" i="4"/>
  <c r="K231" i="4"/>
  <c r="H231" i="4"/>
  <c r="K230" i="4"/>
  <c r="H230" i="4"/>
  <c r="K229" i="4"/>
  <c r="H229" i="4"/>
  <c r="K228" i="4"/>
  <c r="H228" i="4"/>
  <c r="K227" i="4"/>
  <c r="H227" i="4"/>
  <c r="K226" i="4"/>
  <c r="H226" i="4"/>
  <c r="K225" i="4"/>
  <c r="H225" i="4"/>
  <c r="K224" i="4"/>
  <c r="H224" i="4"/>
  <c r="K223" i="4"/>
  <c r="H223" i="4"/>
  <c r="K222" i="4"/>
  <c r="H222" i="4"/>
  <c r="K221" i="4"/>
  <c r="H221" i="4"/>
  <c r="K220" i="4"/>
  <c r="H220" i="4"/>
  <c r="K219" i="4"/>
  <c r="H219" i="4"/>
  <c r="K218" i="4"/>
  <c r="K241" i="4" s="1"/>
  <c r="H218" i="4"/>
  <c r="K214" i="4"/>
  <c r="H214" i="4"/>
  <c r="K213" i="4"/>
  <c r="H213" i="4"/>
  <c r="K212" i="4"/>
  <c r="H212" i="4"/>
  <c r="K211" i="4"/>
  <c r="H211" i="4"/>
  <c r="K210" i="4"/>
  <c r="H210" i="4"/>
  <c r="K209" i="4"/>
  <c r="H209" i="4"/>
  <c r="K208" i="4"/>
  <c r="H208" i="4"/>
  <c r="K207" i="4"/>
  <c r="H207" i="4"/>
  <c r="K206" i="4"/>
  <c r="H206" i="4"/>
  <c r="K205" i="4"/>
  <c r="H205" i="4"/>
  <c r="K204" i="4"/>
  <c r="H204" i="4"/>
  <c r="K203" i="4"/>
  <c r="H203" i="4"/>
  <c r="K202" i="4"/>
  <c r="H202" i="4"/>
  <c r="K201" i="4"/>
  <c r="H201" i="4"/>
  <c r="K200" i="4"/>
  <c r="H200" i="4"/>
  <c r="K199" i="4"/>
  <c r="H199" i="4"/>
  <c r="K198" i="4"/>
  <c r="K215" i="4" s="1"/>
  <c r="H198" i="4"/>
  <c r="K194" i="4"/>
  <c r="H194" i="4"/>
  <c r="K193" i="4"/>
  <c r="H193" i="4"/>
  <c r="K192" i="4"/>
  <c r="H192" i="4"/>
  <c r="K191" i="4"/>
  <c r="H191" i="4"/>
  <c r="K190" i="4"/>
  <c r="H190" i="4"/>
  <c r="K189" i="4"/>
  <c r="H189" i="4"/>
  <c r="K188" i="4"/>
  <c r="H188" i="4"/>
  <c r="K187" i="4"/>
  <c r="H187" i="4"/>
  <c r="K186" i="4"/>
  <c r="H186" i="4"/>
  <c r="K185" i="4"/>
  <c r="H185" i="4"/>
  <c r="K184" i="4"/>
  <c r="H184" i="4"/>
  <c r="K183" i="4"/>
  <c r="K195" i="4" s="1"/>
  <c r="H183" i="4"/>
  <c r="K179" i="4"/>
  <c r="H179" i="4"/>
  <c r="K178" i="4"/>
  <c r="H178" i="4"/>
  <c r="K177" i="4"/>
  <c r="H177" i="4"/>
  <c r="K176" i="4"/>
  <c r="H176" i="4"/>
  <c r="K175" i="4"/>
  <c r="H175" i="4"/>
  <c r="K174" i="4"/>
  <c r="H174" i="4"/>
  <c r="K173" i="4"/>
  <c r="H173" i="4"/>
  <c r="K172" i="4"/>
  <c r="H172" i="4"/>
  <c r="K171" i="4"/>
  <c r="H171" i="4"/>
  <c r="K170" i="4"/>
  <c r="H170" i="4"/>
  <c r="K169" i="4"/>
  <c r="H169" i="4"/>
  <c r="K168" i="4"/>
  <c r="H168" i="4"/>
  <c r="K167" i="4"/>
  <c r="H167" i="4"/>
  <c r="K166" i="4"/>
  <c r="H166" i="4"/>
  <c r="K165" i="4"/>
  <c r="H165" i="4"/>
  <c r="K164" i="4"/>
  <c r="H164" i="4"/>
  <c r="K163" i="4"/>
  <c r="K180" i="4" s="1"/>
  <c r="H163" i="4"/>
  <c r="K162" i="4"/>
  <c r="H162" i="4"/>
  <c r="K158" i="4"/>
  <c r="H158" i="4"/>
  <c r="K157" i="4"/>
  <c r="H157" i="4"/>
  <c r="K156" i="4"/>
  <c r="H156" i="4"/>
  <c r="K155" i="4"/>
  <c r="H155" i="4"/>
  <c r="K154" i="4"/>
  <c r="H154" i="4"/>
  <c r="K153" i="4"/>
  <c r="H153" i="4"/>
  <c r="K152" i="4"/>
  <c r="H152" i="4"/>
  <c r="K151" i="4"/>
  <c r="H151" i="4"/>
  <c r="K150" i="4"/>
  <c r="H150" i="4"/>
  <c r="K149" i="4"/>
  <c r="H149" i="4"/>
  <c r="K148" i="4"/>
  <c r="H148" i="4"/>
  <c r="K147" i="4"/>
  <c r="H147" i="4"/>
  <c r="K146" i="4"/>
  <c r="K159" i="4" s="1"/>
  <c r="H146" i="4"/>
  <c r="K142" i="4"/>
  <c r="H142" i="4"/>
  <c r="K141" i="4"/>
  <c r="H141" i="4"/>
  <c r="K140" i="4"/>
  <c r="H140" i="4"/>
  <c r="K139" i="4"/>
  <c r="H139" i="4"/>
  <c r="K138" i="4"/>
  <c r="H138" i="4"/>
  <c r="K137" i="4"/>
  <c r="H137" i="4"/>
  <c r="K136" i="4"/>
  <c r="H136" i="4"/>
  <c r="K135" i="4"/>
  <c r="H135" i="4"/>
  <c r="K134" i="4"/>
  <c r="H134" i="4"/>
  <c r="K133" i="4"/>
  <c r="H133" i="4"/>
  <c r="K132" i="4"/>
  <c r="H132" i="4"/>
  <c r="K131" i="4"/>
  <c r="H131" i="4"/>
  <c r="K130" i="4"/>
  <c r="H130" i="4"/>
  <c r="K129" i="4"/>
  <c r="H129" i="4"/>
  <c r="K128" i="4"/>
  <c r="H128" i="4"/>
  <c r="K127" i="4"/>
  <c r="H127" i="4"/>
  <c r="K126" i="4"/>
  <c r="K143" i="4" s="1"/>
  <c r="H126" i="4"/>
  <c r="K122" i="4"/>
  <c r="H122" i="4"/>
  <c r="K121" i="4"/>
  <c r="H121" i="4"/>
  <c r="K120" i="4"/>
  <c r="H120" i="4"/>
  <c r="K119" i="4"/>
  <c r="H119" i="4"/>
  <c r="K118" i="4"/>
  <c r="H118" i="4"/>
  <c r="K117" i="4"/>
  <c r="H117" i="4"/>
  <c r="K116" i="4"/>
  <c r="H116" i="4"/>
  <c r="K115" i="4"/>
  <c r="H115" i="4"/>
  <c r="K114" i="4"/>
  <c r="H114" i="4"/>
  <c r="K113" i="4"/>
  <c r="H113" i="4"/>
  <c r="K112" i="4"/>
  <c r="H112" i="4"/>
  <c r="K111" i="4"/>
  <c r="H111" i="4"/>
  <c r="K110" i="4"/>
  <c r="H110" i="4"/>
  <c r="K109" i="4"/>
  <c r="K123" i="4" s="1"/>
  <c r="H109" i="4"/>
  <c r="K105" i="4"/>
  <c r="H105" i="4"/>
  <c r="K104" i="4"/>
  <c r="H104" i="4"/>
  <c r="K103" i="4"/>
  <c r="H103" i="4"/>
  <c r="K102" i="4"/>
  <c r="H102" i="4"/>
  <c r="K101" i="4"/>
  <c r="H101" i="4"/>
  <c r="K100" i="4"/>
  <c r="H100" i="4"/>
  <c r="K99" i="4"/>
  <c r="H99" i="4"/>
  <c r="K98" i="4"/>
  <c r="H98" i="4"/>
  <c r="K97" i="4"/>
  <c r="H97" i="4"/>
  <c r="K96" i="4"/>
  <c r="H96" i="4"/>
  <c r="K95" i="4"/>
  <c r="H95" i="4"/>
  <c r="K94" i="4"/>
  <c r="H94" i="4"/>
  <c r="K93" i="4"/>
  <c r="K106" i="4" s="1"/>
  <c r="H93" i="4"/>
  <c r="K92" i="4"/>
  <c r="H92" i="4"/>
  <c r="K91" i="4"/>
  <c r="H91" i="4"/>
  <c r="K90" i="4"/>
  <c r="H90" i="4"/>
  <c r="K87" i="4"/>
  <c r="K86" i="4"/>
  <c r="H86" i="4"/>
  <c r="K85" i="4"/>
  <c r="H85" i="4"/>
  <c r="K84" i="4"/>
  <c r="H84" i="4"/>
  <c r="K83" i="4"/>
  <c r="H83" i="4"/>
  <c r="K82" i="4"/>
  <c r="H82" i="4"/>
  <c r="K78" i="4"/>
  <c r="H78" i="4"/>
  <c r="K77" i="4"/>
  <c r="H77" i="4"/>
  <c r="K76" i="4"/>
  <c r="H76" i="4"/>
  <c r="K75" i="4"/>
  <c r="H75" i="4"/>
  <c r="K74" i="4"/>
  <c r="H74" i="4"/>
  <c r="K73" i="4"/>
  <c r="H73" i="4"/>
  <c r="K72" i="4"/>
  <c r="H72" i="4"/>
  <c r="K71" i="4"/>
  <c r="H71" i="4"/>
  <c r="K70" i="4"/>
  <c r="K79" i="4" s="1"/>
  <c r="H70" i="4"/>
  <c r="K66" i="4"/>
  <c r="H66" i="4"/>
  <c r="K65" i="4"/>
  <c r="H65" i="4"/>
  <c r="K64" i="4"/>
  <c r="H64" i="4"/>
  <c r="K63" i="4"/>
  <c r="H63" i="4"/>
  <c r="K62" i="4"/>
  <c r="H62" i="4"/>
  <c r="K61" i="4"/>
  <c r="H61" i="4"/>
  <c r="K60" i="4"/>
  <c r="H60" i="4"/>
  <c r="K59" i="4"/>
  <c r="H59" i="4"/>
  <c r="K58" i="4"/>
  <c r="H58" i="4"/>
  <c r="K57" i="4"/>
  <c r="H57" i="4"/>
  <c r="K56" i="4"/>
  <c r="H56" i="4"/>
  <c r="K55" i="4"/>
  <c r="H55" i="4"/>
  <c r="K54" i="4"/>
  <c r="K67" i="4" s="1"/>
  <c r="H54" i="4"/>
  <c r="K50" i="4"/>
  <c r="H50" i="4"/>
  <c r="K49" i="4"/>
  <c r="H49" i="4"/>
  <c r="K48" i="4"/>
  <c r="H48" i="4"/>
  <c r="K47" i="4"/>
  <c r="H47" i="4"/>
  <c r="K46" i="4"/>
  <c r="H46" i="4"/>
  <c r="K45" i="4"/>
  <c r="H45" i="4"/>
  <c r="K44" i="4"/>
  <c r="H44" i="4"/>
  <c r="K43" i="4"/>
  <c r="H43" i="4"/>
  <c r="K42" i="4"/>
  <c r="H42" i="4"/>
  <c r="K41" i="4"/>
  <c r="H41" i="4"/>
  <c r="K40" i="4"/>
  <c r="H40" i="4"/>
  <c r="K39" i="4"/>
  <c r="H39" i="4"/>
  <c r="K38" i="4"/>
  <c r="H38" i="4"/>
  <c r="K37" i="4"/>
  <c r="H37" i="4"/>
  <c r="K36" i="4"/>
  <c r="H36" i="4"/>
  <c r="K35" i="4"/>
  <c r="H35" i="4"/>
  <c r="K34" i="4"/>
  <c r="H34" i="4"/>
  <c r="K33" i="4"/>
  <c r="H33" i="4"/>
  <c r="K32" i="4"/>
  <c r="H32" i="4"/>
  <c r="K31" i="4"/>
  <c r="H31" i="4"/>
  <c r="K30" i="4"/>
  <c r="H30" i="4"/>
  <c r="K29" i="4"/>
  <c r="H29" i="4"/>
  <c r="K28" i="4"/>
  <c r="H28" i="4"/>
  <c r="K27" i="4"/>
  <c r="H27" i="4"/>
  <c r="K26" i="4"/>
  <c r="H26" i="4"/>
  <c r="K25" i="4"/>
  <c r="H25" i="4"/>
  <c r="K24" i="4"/>
  <c r="K51" i="4" s="1"/>
  <c r="H24" i="4"/>
  <c r="K21" i="4"/>
  <c r="K20" i="4"/>
  <c r="H20" i="4"/>
  <c r="K19" i="4"/>
  <c r="H19" i="4"/>
  <c r="K18" i="4"/>
  <c r="H18" i="4"/>
  <c r="K17" i="4"/>
  <c r="H17" i="4"/>
  <c r="K16" i="4"/>
  <c r="H16" i="4"/>
  <c r="K15" i="4"/>
  <c r="H15" i="4"/>
  <c r="K14" i="4"/>
  <c r="H14" i="4"/>
  <c r="K13" i="4"/>
  <c r="H13" i="4"/>
  <c r="K12" i="4"/>
  <c r="H12" i="4"/>
  <c r="K11" i="4"/>
  <c r="H11" i="4"/>
  <c r="K10" i="4"/>
  <c r="H10" i="4"/>
  <c r="K9" i="4"/>
  <c r="H9" i="4"/>
  <c r="K8" i="4"/>
  <c r="H8" i="4"/>
  <c r="K7" i="4"/>
  <c r="H7" i="4"/>
  <c r="K6" i="4"/>
  <c r="H6" i="4"/>
  <c r="L500" i="4" l="1"/>
  <c r="L524" i="4"/>
  <c r="L530" i="4" s="1"/>
  <c r="L479" i="4"/>
  <c r="K528" i="3" l="1"/>
  <c r="L528" i="3" s="1"/>
  <c r="J528" i="3"/>
  <c r="K527" i="3"/>
  <c r="L527" i="3" s="1"/>
  <c r="L529" i="3" s="1"/>
  <c r="J527" i="3"/>
  <c r="K523" i="3"/>
  <c r="L523" i="3" s="1"/>
  <c r="J523" i="3"/>
  <c r="L522" i="3"/>
  <c r="K522" i="3"/>
  <c r="J522" i="3"/>
  <c r="L521" i="3"/>
  <c r="K521" i="3"/>
  <c r="J521" i="3"/>
  <c r="K520" i="3"/>
  <c r="L520" i="3" s="1"/>
  <c r="J520" i="3"/>
  <c r="K519" i="3"/>
  <c r="L519" i="3" s="1"/>
  <c r="J519" i="3"/>
  <c r="K518" i="3"/>
  <c r="L518" i="3" s="1"/>
  <c r="J518" i="3"/>
  <c r="K517" i="3"/>
  <c r="L517" i="3" s="1"/>
  <c r="J517" i="3"/>
  <c r="K516" i="3"/>
  <c r="L516" i="3" s="1"/>
  <c r="J516" i="3"/>
  <c r="K515" i="3"/>
  <c r="L515" i="3" s="1"/>
  <c r="J515" i="3"/>
  <c r="L514" i="3"/>
  <c r="K514" i="3"/>
  <c r="J514" i="3"/>
  <c r="L513" i="3"/>
  <c r="K513" i="3"/>
  <c r="J513" i="3"/>
  <c r="K512" i="3"/>
  <c r="L512" i="3" s="1"/>
  <c r="J512" i="3"/>
  <c r="K511" i="3"/>
  <c r="L511" i="3" s="1"/>
  <c r="J511" i="3"/>
  <c r="K510" i="3"/>
  <c r="L510" i="3" s="1"/>
  <c r="J510" i="3"/>
  <c r="K509" i="3"/>
  <c r="L509" i="3" s="1"/>
  <c r="J509" i="3"/>
  <c r="K508" i="3"/>
  <c r="L508" i="3" s="1"/>
  <c r="J508" i="3"/>
  <c r="K507" i="3"/>
  <c r="L507" i="3" s="1"/>
  <c r="J507" i="3"/>
  <c r="L506" i="3"/>
  <c r="K506" i="3"/>
  <c r="J506" i="3"/>
  <c r="L505" i="3"/>
  <c r="K505" i="3"/>
  <c r="J505" i="3"/>
  <c r="K504" i="3"/>
  <c r="L504" i="3" s="1"/>
  <c r="J504" i="3"/>
  <c r="K503" i="3"/>
  <c r="L503" i="3" s="1"/>
  <c r="J503" i="3"/>
  <c r="K499" i="3"/>
  <c r="L499" i="3" s="1"/>
  <c r="J499" i="3"/>
  <c r="L498" i="3"/>
  <c r="K498" i="3"/>
  <c r="J498" i="3"/>
  <c r="L497" i="3"/>
  <c r="K497" i="3"/>
  <c r="J497" i="3"/>
  <c r="K496" i="3"/>
  <c r="L496" i="3" s="1"/>
  <c r="J496" i="3"/>
  <c r="K495" i="3"/>
  <c r="L495" i="3" s="1"/>
  <c r="J495" i="3"/>
  <c r="L494" i="3"/>
  <c r="K494" i="3"/>
  <c r="J494" i="3"/>
  <c r="K493" i="3"/>
  <c r="L493" i="3" s="1"/>
  <c r="J493" i="3"/>
  <c r="K492" i="3"/>
  <c r="L492" i="3" s="1"/>
  <c r="J492" i="3"/>
  <c r="K491" i="3"/>
  <c r="L491" i="3" s="1"/>
  <c r="J491" i="3"/>
  <c r="L490" i="3"/>
  <c r="K490" i="3"/>
  <c r="J490" i="3"/>
  <c r="L489" i="3"/>
  <c r="K489" i="3"/>
  <c r="J489" i="3"/>
  <c r="K488" i="3"/>
  <c r="L488" i="3" s="1"/>
  <c r="J488" i="3"/>
  <c r="K487" i="3"/>
  <c r="L487" i="3" s="1"/>
  <c r="J487" i="3"/>
  <c r="L486" i="3"/>
  <c r="K486" i="3"/>
  <c r="J486" i="3"/>
  <c r="K485" i="3"/>
  <c r="L485" i="3" s="1"/>
  <c r="J485" i="3"/>
  <c r="K484" i="3"/>
  <c r="L484" i="3" s="1"/>
  <c r="J484" i="3"/>
  <c r="K483" i="3"/>
  <c r="L483" i="3" s="1"/>
  <c r="J483" i="3"/>
  <c r="L482" i="3"/>
  <c r="K482" i="3"/>
  <c r="J482" i="3"/>
  <c r="L478" i="3"/>
  <c r="K478" i="3"/>
  <c r="J478" i="3"/>
  <c r="K477" i="3"/>
  <c r="L477" i="3" s="1"/>
  <c r="J477" i="3"/>
  <c r="K476" i="3"/>
  <c r="L476" i="3" s="1"/>
  <c r="J476" i="3"/>
  <c r="K475" i="3"/>
  <c r="L475" i="3" s="1"/>
  <c r="J475" i="3"/>
  <c r="L474" i="3"/>
  <c r="K474" i="3"/>
  <c r="J474" i="3"/>
  <c r="L473" i="3"/>
  <c r="K473" i="3"/>
  <c r="J473" i="3"/>
  <c r="K472" i="3"/>
  <c r="L472" i="3" s="1"/>
  <c r="J472" i="3"/>
  <c r="K471" i="3"/>
  <c r="L471" i="3" s="1"/>
  <c r="J471" i="3"/>
  <c r="L470" i="3"/>
  <c r="K470" i="3"/>
  <c r="J470" i="3"/>
  <c r="K469" i="3"/>
  <c r="L469" i="3" s="1"/>
  <c r="J469" i="3"/>
  <c r="K468" i="3"/>
  <c r="L468" i="3" s="1"/>
  <c r="J468" i="3"/>
  <c r="K467" i="3"/>
  <c r="L467" i="3" s="1"/>
  <c r="J467" i="3"/>
  <c r="L466" i="3"/>
  <c r="K466" i="3"/>
  <c r="J466" i="3"/>
  <c r="L465" i="3"/>
  <c r="K465" i="3"/>
  <c r="J465" i="3"/>
  <c r="K464" i="3"/>
  <c r="L464" i="3" s="1"/>
  <c r="J464" i="3"/>
  <c r="K463" i="3"/>
  <c r="L463" i="3" s="1"/>
  <c r="J463" i="3"/>
  <c r="L462" i="3"/>
  <c r="K462" i="3"/>
  <c r="J462" i="3"/>
  <c r="K461" i="3"/>
  <c r="L461" i="3" s="1"/>
  <c r="J461" i="3"/>
  <c r="K460" i="3"/>
  <c r="L460" i="3" s="1"/>
  <c r="J460" i="3"/>
  <c r="K459" i="3"/>
  <c r="L459" i="3" s="1"/>
  <c r="J459" i="3"/>
  <c r="L458" i="3"/>
  <c r="K458" i="3"/>
  <c r="J458" i="3"/>
  <c r="L457" i="3"/>
  <c r="K457" i="3"/>
  <c r="J457" i="3"/>
  <c r="K456" i="3"/>
  <c r="L456" i="3" s="1"/>
  <c r="J456" i="3"/>
  <c r="L451" i="3"/>
  <c r="K451" i="3"/>
  <c r="J451" i="3"/>
  <c r="K450" i="3"/>
  <c r="L450" i="3" s="1"/>
  <c r="J450" i="3"/>
  <c r="K449" i="3"/>
  <c r="L449" i="3" s="1"/>
  <c r="J449" i="3"/>
  <c r="L448" i="3"/>
  <c r="K448" i="3"/>
  <c r="J448" i="3"/>
  <c r="K447" i="3"/>
  <c r="L447" i="3" s="1"/>
  <c r="J447" i="3"/>
  <c r="K446" i="3"/>
  <c r="L446" i="3" s="1"/>
  <c r="J446" i="3"/>
  <c r="K445" i="3"/>
  <c r="L445" i="3" s="1"/>
  <c r="J445" i="3"/>
  <c r="L444" i="3"/>
  <c r="K444" i="3"/>
  <c r="J444" i="3"/>
  <c r="L443" i="3"/>
  <c r="K443" i="3"/>
  <c r="J443" i="3"/>
  <c r="K442" i="3"/>
  <c r="L442" i="3" s="1"/>
  <c r="J442" i="3"/>
  <c r="K441" i="3"/>
  <c r="L441" i="3" s="1"/>
  <c r="J441" i="3"/>
  <c r="L440" i="3"/>
  <c r="K440" i="3"/>
  <c r="J440" i="3"/>
  <c r="K439" i="3"/>
  <c r="L439" i="3" s="1"/>
  <c r="J439" i="3"/>
  <c r="K438" i="3"/>
  <c r="L438" i="3" s="1"/>
  <c r="J438" i="3"/>
  <c r="K437" i="3"/>
  <c r="L437" i="3" s="1"/>
  <c r="J437" i="3"/>
  <c r="L436" i="3"/>
  <c r="K436" i="3"/>
  <c r="J436" i="3"/>
  <c r="L435" i="3"/>
  <c r="K435" i="3"/>
  <c r="J435" i="3"/>
  <c r="K431" i="3"/>
  <c r="H431" i="3"/>
  <c r="K430" i="3"/>
  <c r="H430" i="3"/>
  <c r="K429" i="3"/>
  <c r="H429" i="3"/>
  <c r="K428" i="3"/>
  <c r="H428" i="3"/>
  <c r="K427" i="3"/>
  <c r="H427" i="3"/>
  <c r="K426" i="3"/>
  <c r="H426" i="3"/>
  <c r="K425" i="3"/>
  <c r="H425" i="3"/>
  <c r="K424" i="3"/>
  <c r="H424" i="3"/>
  <c r="K423" i="3"/>
  <c r="H423" i="3"/>
  <c r="K422" i="3"/>
  <c r="K432" i="3" s="1"/>
  <c r="H422" i="3"/>
  <c r="K418" i="3"/>
  <c r="K417" i="3"/>
  <c r="H417" i="3"/>
  <c r="K416" i="3"/>
  <c r="H416" i="3"/>
  <c r="K415" i="3"/>
  <c r="H415" i="3"/>
  <c r="K414" i="3"/>
  <c r="H414" i="3"/>
  <c r="K413" i="3"/>
  <c r="H413" i="3"/>
  <c r="K412" i="3"/>
  <c r="H412" i="3"/>
  <c r="K411" i="3"/>
  <c r="H411" i="3"/>
  <c r="K410" i="3"/>
  <c r="H410" i="3"/>
  <c r="K409" i="3"/>
  <c r="H409" i="3"/>
  <c r="K408" i="3"/>
  <c r="H408" i="3"/>
  <c r="K407" i="3"/>
  <c r="H407" i="3"/>
  <c r="K406" i="3"/>
  <c r="H406" i="3"/>
  <c r="K405" i="3"/>
  <c r="H405" i="3"/>
  <c r="K404" i="3"/>
  <c r="H404" i="3"/>
  <c r="K403" i="3"/>
  <c r="H403" i="3"/>
  <c r="K402" i="3"/>
  <c r="H402" i="3"/>
  <c r="K401" i="3"/>
  <c r="H401" i="3"/>
  <c r="K400" i="3"/>
  <c r="H400" i="3"/>
  <c r="K399" i="3"/>
  <c r="H399" i="3"/>
  <c r="K398" i="3"/>
  <c r="H398" i="3"/>
  <c r="K394" i="3"/>
  <c r="H394" i="3"/>
  <c r="K393" i="3"/>
  <c r="H393" i="3"/>
  <c r="K392" i="3"/>
  <c r="H392" i="3"/>
  <c r="K391" i="3"/>
  <c r="H391" i="3"/>
  <c r="K390" i="3"/>
  <c r="H390" i="3"/>
  <c r="K389" i="3"/>
  <c r="H389" i="3"/>
  <c r="K388" i="3"/>
  <c r="H388" i="3"/>
  <c r="K387" i="3"/>
  <c r="H387" i="3"/>
  <c r="K386" i="3"/>
  <c r="H386" i="3"/>
  <c r="K385" i="3"/>
  <c r="H385" i="3"/>
  <c r="K384" i="3"/>
  <c r="H384" i="3"/>
  <c r="K383" i="3"/>
  <c r="H383" i="3"/>
  <c r="K382" i="3"/>
  <c r="H382" i="3"/>
  <c r="K381" i="3"/>
  <c r="H381" i="3"/>
  <c r="K380" i="3"/>
  <c r="H380" i="3"/>
  <c r="K379" i="3"/>
  <c r="H379" i="3"/>
  <c r="K378" i="3"/>
  <c r="H378" i="3"/>
  <c r="K377" i="3"/>
  <c r="H377" i="3"/>
  <c r="G377" i="3"/>
  <c r="K376" i="3"/>
  <c r="H376" i="3"/>
  <c r="G376" i="3"/>
  <c r="K375" i="3"/>
  <c r="H375" i="3"/>
  <c r="K374" i="3"/>
  <c r="H374" i="3"/>
  <c r="K373" i="3"/>
  <c r="H373" i="3"/>
  <c r="K372" i="3"/>
  <c r="K395" i="3" s="1"/>
  <c r="H372" i="3"/>
  <c r="K371" i="3"/>
  <c r="H371" i="3"/>
  <c r="K367" i="3"/>
  <c r="H367" i="3"/>
  <c r="K366" i="3"/>
  <c r="H366" i="3"/>
  <c r="K365" i="3"/>
  <c r="H365" i="3"/>
  <c r="K364" i="3"/>
  <c r="H364" i="3"/>
  <c r="K363" i="3"/>
  <c r="H363" i="3"/>
  <c r="K362" i="3"/>
  <c r="H362" i="3"/>
  <c r="K361" i="3"/>
  <c r="H361" i="3"/>
  <c r="K360" i="3"/>
  <c r="H360" i="3"/>
  <c r="K359" i="3"/>
  <c r="H359" i="3"/>
  <c r="K358" i="3"/>
  <c r="H358" i="3"/>
  <c r="K357" i="3"/>
  <c r="H357" i="3"/>
  <c r="K356" i="3"/>
  <c r="H356" i="3"/>
  <c r="K355" i="3"/>
  <c r="H355" i="3"/>
  <c r="K354" i="3"/>
  <c r="H354" i="3"/>
  <c r="K353" i="3"/>
  <c r="H353" i="3"/>
  <c r="K352" i="3"/>
  <c r="H352" i="3"/>
  <c r="K351" i="3"/>
  <c r="H351" i="3"/>
  <c r="K350" i="3"/>
  <c r="H350" i="3"/>
  <c r="K349" i="3"/>
  <c r="H349" i="3"/>
  <c r="K348" i="3"/>
  <c r="H348" i="3"/>
  <c r="K347" i="3"/>
  <c r="H347" i="3"/>
  <c r="K346" i="3"/>
  <c r="K368" i="3" s="1"/>
  <c r="H346" i="3"/>
  <c r="K342" i="3"/>
  <c r="H342" i="3"/>
  <c r="K341" i="3"/>
  <c r="H341" i="3"/>
  <c r="K340" i="3"/>
  <c r="H340" i="3"/>
  <c r="K339" i="3"/>
  <c r="H339" i="3"/>
  <c r="K338" i="3"/>
  <c r="H338" i="3"/>
  <c r="K337" i="3"/>
  <c r="K343" i="3" s="1"/>
  <c r="H337" i="3"/>
  <c r="K336" i="3"/>
  <c r="H336" i="3"/>
  <c r="K333" i="3"/>
  <c r="K332" i="3"/>
  <c r="H332" i="3"/>
  <c r="K331" i="3"/>
  <c r="H331" i="3"/>
  <c r="K330" i="3"/>
  <c r="H330" i="3"/>
  <c r="K329" i="3"/>
  <c r="H329" i="3"/>
  <c r="K328" i="3"/>
  <c r="H328" i="3"/>
  <c r="K327" i="3"/>
  <c r="H327" i="3"/>
  <c r="K326" i="3"/>
  <c r="H326" i="3"/>
  <c r="K325" i="3"/>
  <c r="H325" i="3"/>
  <c r="K324" i="3"/>
  <c r="H324" i="3"/>
  <c r="K323" i="3"/>
  <c r="H323" i="3"/>
  <c r="K322" i="3"/>
  <c r="H322" i="3"/>
  <c r="K321" i="3"/>
  <c r="H321" i="3"/>
  <c r="K320" i="3"/>
  <c r="H320" i="3"/>
  <c r="K319" i="3"/>
  <c r="H319" i="3"/>
  <c r="K318" i="3"/>
  <c r="H318" i="3"/>
  <c r="K317" i="3"/>
  <c r="H317" i="3"/>
  <c r="K313" i="3"/>
  <c r="H313" i="3"/>
  <c r="K312" i="3"/>
  <c r="H312" i="3"/>
  <c r="K311" i="3"/>
  <c r="H311" i="3"/>
  <c r="K310" i="3"/>
  <c r="H310" i="3"/>
  <c r="K309" i="3"/>
  <c r="H309" i="3"/>
  <c r="K308" i="3"/>
  <c r="H308" i="3"/>
  <c r="K307" i="3"/>
  <c r="H307" i="3"/>
  <c r="K306" i="3"/>
  <c r="H306" i="3"/>
  <c r="K305" i="3"/>
  <c r="H305" i="3"/>
  <c r="K304" i="3"/>
  <c r="H304" i="3"/>
  <c r="K303" i="3"/>
  <c r="H303" i="3"/>
  <c r="K302" i="3"/>
  <c r="H302" i="3"/>
  <c r="K301" i="3"/>
  <c r="H301" i="3"/>
  <c r="K300" i="3"/>
  <c r="H300" i="3"/>
  <c r="K299" i="3"/>
  <c r="H299" i="3"/>
  <c r="K298" i="3"/>
  <c r="H298" i="3"/>
  <c r="K297" i="3"/>
  <c r="H297" i="3"/>
  <c r="K296" i="3"/>
  <c r="H296" i="3"/>
  <c r="K295" i="3"/>
  <c r="H295" i="3"/>
  <c r="K294" i="3"/>
  <c r="H294" i="3"/>
  <c r="K293" i="3"/>
  <c r="H293" i="3"/>
  <c r="K292" i="3"/>
  <c r="H292" i="3"/>
  <c r="K291" i="3"/>
  <c r="H291" i="3"/>
  <c r="K290" i="3"/>
  <c r="K314" i="3" s="1"/>
  <c r="H290" i="3"/>
  <c r="K286" i="3"/>
  <c r="H286" i="3"/>
  <c r="K285" i="3"/>
  <c r="H285" i="3"/>
  <c r="K284" i="3"/>
  <c r="H284" i="3"/>
  <c r="K283" i="3"/>
  <c r="H283" i="3"/>
  <c r="K282" i="3"/>
  <c r="H282" i="3"/>
  <c r="K281" i="3"/>
  <c r="H281" i="3"/>
  <c r="K280" i="3"/>
  <c r="H280" i="3"/>
  <c r="K279" i="3"/>
  <c r="H279" i="3"/>
  <c r="K278" i="3"/>
  <c r="H278" i="3"/>
  <c r="K277" i="3"/>
  <c r="H277" i="3"/>
  <c r="K276" i="3"/>
  <c r="H276" i="3"/>
  <c r="K275" i="3"/>
  <c r="H275" i="3"/>
  <c r="K274" i="3"/>
  <c r="H274" i="3"/>
  <c r="K273" i="3"/>
  <c r="H273" i="3"/>
  <c r="K272" i="3"/>
  <c r="H272" i="3"/>
  <c r="K271" i="3"/>
  <c r="H271" i="3"/>
  <c r="K270" i="3"/>
  <c r="H270" i="3"/>
  <c r="K269" i="3"/>
  <c r="K287" i="3" s="1"/>
  <c r="H269" i="3"/>
  <c r="K265" i="3"/>
  <c r="H265" i="3"/>
  <c r="K264" i="3"/>
  <c r="H264" i="3"/>
  <c r="K263" i="3"/>
  <c r="H263" i="3"/>
  <c r="K262" i="3"/>
  <c r="H262" i="3"/>
  <c r="K261" i="3"/>
  <c r="H261" i="3"/>
  <c r="K260" i="3"/>
  <c r="H260" i="3"/>
  <c r="K259" i="3"/>
  <c r="H259" i="3"/>
  <c r="K258" i="3"/>
  <c r="H258" i="3"/>
  <c r="K257" i="3"/>
  <c r="H257" i="3"/>
  <c r="K256" i="3"/>
  <c r="H256" i="3"/>
  <c r="K255" i="3"/>
  <c r="H255" i="3"/>
  <c r="K254" i="3"/>
  <c r="H254" i="3"/>
  <c r="K253" i="3"/>
  <c r="H253" i="3"/>
  <c r="K252" i="3"/>
  <c r="H252" i="3"/>
  <c r="K251" i="3"/>
  <c r="H251" i="3"/>
  <c r="K250" i="3"/>
  <c r="H250" i="3"/>
  <c r="K249" i="3"/>
  <c r="H249" i="3"/>
  <c r="K248" i="3"/>
  <c r="H248" i="3"/>
  <c r="K247" i="3"/>
  <c r="H247" i="3"/>
  <c r="K246" i="3"/>
  <c r="H246" i="3"/>
  <c r="K245" i="3"/>
  <c r="K266" i="3" s="1"/>
  <c r="H245" i="3"/>
  <c r="K244" i="3"/>
  <c r="H244" i="3"/>
  <c r="K240" i="3"/>
  <c r="H240" i="3"/>
  <c r="K239" i="3"/>
  <c r="H239" i="3"/>
  <c r="K238" i="3"/>
  <c r="H238" i="3"/>
  <c r="K237" i="3"/>
  <c r="H237" i="3"/>
  <c r="K236" i="3"/>
  <c r="H236" i="3"/>
  <c r="K235" i="3"/>
  <c r="H235" i="3"/>
  <c r="K234" i="3"/>
  <c r="H234" i="3"/>
  <c r="K233" i="3"/>
  <c r="H233" i="3"/>
  <c r="K232" i="3"/>
  <c r="H232" i="3"/>
  <c r="K231" i="3"/>
  <c r="H231" i="3"/>
  <c r="K230" i="3"/>
  <c r="H230" i="3"/>
  <c r="K229" i="3"/>
  <c r="H229" i="3"/>
  <c r="K228" i="3"/>
  <c r="H228" i="3"/>
  <c r="K227" i="3"/>
  <c r="H227" i="3"/>
  <c r="K226" i="3"/>
  <c r="H226" i="3"/>
  <c r="K225" i="3"/>
  <c r="H225" i="3"/>
  <c r="K224" i="3"/>
  <c r="H224" i="3"/>
  <c r="K223" i="3"/>
  <c r="H223" i="3"/>
  <c r="K222" i="3"/>
  <c r="H222" i="3"/>
  <c r="K221" i="3"/>
  <c r="H221" i="3"/>
  <c r="K220" i="3"/>
  <c r="H220" i="3"/>
  <c r="K219" i="3"/>
  <c r="K241" i="3" s="1"/>
  <c r="H219" i="3"/>
  <c r="K218" i="3"/>
  <c r="H218" i="3"/>
  <c r="K214" i="3"/>
  <c r="H214" i="3"/>
  <c r="K213" i="3"/>
  <c r="H213" i="3"/>
  <c r="K212" i="3"/>
  <c r="H212" i="3"/>
  <c r="K211" i="3"/>
  <c r="H211" i="3"/>
  <c r="K210" i="3"/>
  <c r="H210" i="3"/>
  <c r="K209" i="3"/>
  <c r="H209" i="3"/>
  <c r="K208" i="3"/>
  <c r="H208" i="3"/>
  <c r="K207" i="3"/>
  <c r="H207" i="3"/>
  <c r="K206" i="3"/>
  <c r="H206" i="3"/>
  <c r="K205" i="3"/>
  <c r="H205" i="3"/>
  <c r="K204" i="3"/>
  <c r="H204" i="3"/>
  <c r="K203" i="3"/>
  <c r="H203" i="3"/>
  <c r="K202" i="3"/>
  <c r="H202" i="3"/>
  <c r="K201" i="3"/>
  <c r="H201" i="3"/>
  <c r="K200" i="3"/>
  <c r="H200" i="3"/>
  <c r="K199" i="3"/>
  <c r="H199" i="3"/>
  <c r="K198" i="3"/>
  <c r="K215" i="3" s="1"/>
  <c r="H198" i="3"/>
  <c r="K194" i="3"/>
  <c r="H194" i="3"/>
  <c r="K193" i="3"/>
  <c r="H193" i="3"/>
  <c r="K192" i="3"/>
  <c r="H192" i="3"/>
  <c r="K191" i="3"/>
  <c r="H191" i="3"/>
  <c r="K190" i="3"/>
  <c r="H190" i="3"/>
  <c r="K189" i="3"/>
  <c r="H189" i="3"/>
  <c r="K188" i="3"/>
  <c r="H188" i="3"/>
  <c r="K187" i="3"/>
  <c r="H187" i="3"/>
  <c r="K186" i="3"/>
  <c r="H186" i="3"/>
  <c r="K185" i="3"/>
  <c r="H185" i="3"/>
  <c r="K184" i="3"/>
  <c r="H184" i="3"/>
  <c r="K183" i="3"/>
  <c r="K195" i="3" s="1"/>
  <c r="H183" i="3"/>
  <c r="K179" i="3"/>
  <c r="H179" i="3"/>
  <c r="K178" i="3"/>
  <c r="H178" i="3"/>
  <c r="K177" i="3"/>
  <c r="H177" i="3"/>
  <c r="K176" i="3"/>
  <c r="H176" i="3"/>
  <c r="K175" i="3"/>
  <c r="H175" i="3"/>
  <c r="K174" i="3"/>
  <c r="H174" i="3"/>
  <c r="K173" i="3"/>
  <c r="H173" i="3"/>
  <c r="K172" i="3"/>
  <c r="H172" i="3"/>
  <c r="K171" i="3"/>
  <c r="H171" i="3"/>
  <c r="K170" i="3"/>
  <c r="H170" i="3"/>
  <c r="K169" i="3"/>
  <c r="H169" i="3"/>
  <c r="K168" i="3"/>
  <c r="H168" i="3"/>
  <c r="K167" i="3"/>
  <c r="H167" i="3"/>
  <c r="K166" i="3"/>
  <c r="H166" i="3"/>
  <c r="K165" i="3"/>
  <c r="H165" i="3"/>
  <c r="K164" i="3"/>
  <c r="H164" i="3"/>
  <c r="K163" i="3"/>
  <c r="K180" i="3" s="1"/>
  <c r="H163" i="3"/>
  <c r="K162" i="3"/>
  <c r="H162" i="3"/>
  <c r="K158" i="3"/>
  <c r="H158" i="3"/>
  <c r="K157" i="3"/>
  <c r="H157" i="3"/>
  <c r="K156" i="3"/>
  <c r="H156" i="3"/>
  <c r="K155" i="3"/>
  <c r="H155" i="3"/>
  <c r="K154" i="3"/>
  <c r="H154" i="3"/>
  <c r="K153" i="3"/>
  <c r="H153" i="3"/>
  <c r="K152" i="3"/>
  <c r="H152" i="3"/>
  <c r="K151" i="3"/>
  <c r="H151" i="3"/>
  <c r="K150" i="3"/>
  <c r="H150" i="3"/>
  <c r="K149" i="3"/>
  <c r="H149" i="3"/>
  <c r="K148" i="3"/>
  <c r="H148" i="3"/>
  <c r="K147" i="3"/>
  <c r="H147" i="3"/>
  <c r="K146" i="3"/>
  <c r="K159" i="3" s="1"/>
  <c r="H146" i="3"/>
  <c r="K142" i="3"/>
  <c r="H142" i="3"/>
  <c r="K141" i="3"/>
  <c r="H141" i="3"/>
  <c r="K140" i="3"/>
  <c r="H140" i="3"/>
  <c r="K139" i="3"/>
  <c r="H139" i="3"/>
  <c r="K138" i="3"/>
  <c r="H138" i="3"/>
  <c r="K137" i="3"/>
  <c r="H137" i="3"/>
  <c r="K136" i="3"/>
  <c r="H136" i="3"/>
  <c r="K135" i="3"/>
  <c r="H135" i="3"/>
  <c r="K134" i="3"/>
  <c r="H134" i="3"/>
  <c r="K133" i="3"/>
  <c r="H133" i="3"/>
  <c r="K132" i="3"/>
  <c r="H132" i="3"/>
  <c r="K131" i="3"/>
  <c r="H131" i="3"/>
  <c r="K130" i="3"/>
  <c r="H130" i="3"/>
  <c r="K129" i="3"/>
  <c r="H129" i="3"/>
  <c r="K128" i="3"/>
  <c r="H128" i="3"/>
  <c r="K127" i="3"/>
  <c r="H127" i="3"/>
  <c r="K126" i="3"/>
  <c r="K143" i="3" s="1"/>
  <c r="H126" i="3"/>
  <c r="K122" i="3"/>
  <c r="H122" i="3"/>
  <c r="K121" i="3"/>
  <c r="H121" i="3"/>
  <c r="K120" i="3"/>
  <c r="H120" i="3"/>
  <c r="K119" i="3"/>
  <c r="H119" i="3"/>
  <c r="K118" i="3"/>
  <c r="H118" i="3"/>
  <c r="K117" i="3"/>
  <c r="H117" i="3"/>
  <c r="K116" i="3"/>
  <c r="H116" i="3"/>
  <c r="K115" i="3"/>
  <c r="H115" i="3"/>
  <c r="K114" i="3"/>
  <c r="H114" i="3"/>
  <c r="K113" i="3"/>
  <c r="H113" i="3"/>
  <c r="K112" i="3"/>
  <c r="H112" i="3"/>
  <c r="K111" i="3"/>
  <c r="H111" i="3"/>
  <c r="K110" i="3"/>
  <c r="H110" i="3"/>
  <c r="K109" i="3"/>
  <c r="K123" i="3" s="1"/>
  <c r="H109" i="3"/>
  <c r="K105" i="3"/>
  <c r="H105" i="3"/>
  <c r="K104" i="3"/>
  <c r="H104" i="3"/>
  <c r="K103" i="3"/>
  <c r="H103" i="3"/>
  <c r="K102" i="3"/>
  <c r="H102" i="3"/>
  <c r="K101" i="3"/>
  <c r="H101" i="3"/>
  <c r="K100" i="3"/>
  <c r="H100" i="3"/>
  <c r="K99" i="3"/>
  <c r="H99" i="3"/>
  <c r="K98" i="3"/>
  <c r="H98" i="3"/>
  <c r="K97" i="3"/>
  <c r="H97" i="3"/>
  <c r="K96" i="3"/>
  <c r="H96" i="3"/>
  <c r="K95" i="3"/>
  <c r="H95" i="3"/>
  <c r="K94" i="3"/>
  <c r="H94" i="3"/>
  <c r="K93" i="3"/>
  <c r="K106" i="3" s="1"/>
  <c r="H93" i="3"/>
  <c r="K92" i="3"/>
  <c r="H92" i="3"/>
  <c r="K91" i="3"/>
  <c r="H91" i="3"/>
  <c r="K90" i="3"/>
  <c r="H90" i="3"/>
  <c r="K87" i="3"/>
  <c r="K86" i="3"/>
  <c r="H86" i="3"/>
  <c r="K85" i="3"/>
  <c r="H85" i="3"/>
  <c r="K84" i="3"/>
  <c r="H84" i="3"/>
  <c r="K83" i="3"/>
  <c r="H83" i="3"/>
  <c r="K82" i="3"/>
  <c r="H82" i="3"/>
  <c r="K78" i="3"/>
  <c r="H78" i="3"/>
  <c r="K77" i="3"/>
  <c r="H77" i="3"/>
  <c r="K76" i="3"/>
  <c r="H76" i="3"/>
  <c r="K75" i="3"/>
  <c r="H75" i="3"/>
  <c r="K74" i="3"/>
  <c r="H74" i="3"/>
  <c r="K73" i="3"/>
  <c r="H73" i="3"/>
  <c r="K72" i="3"/>
  <c r="H72" i="3"/>
  <c r="K71" i="3"/>
  <c r="H71" i="3"/>
  <c r="K70" i="3"/>
  <c r="K79" i="3" s="1"/>
  <c r="H70" i="3"/>
  <c r="K66" i="3"/>
  <c r="H66" i="3"/>
  <c r="K65" i="3"/>
  <c r="H65" i="3"/>
  <c r="K64" i="3"/>
  <c r="H64" i="3"/>
  <c r="K63" i="3"/>
  <c r="H63" i="3"/>
  <c r="K62" i="3"/>
  <c r="H62" i="3"/>
  <c r="K61" i="3"/>
  <c r="H61" i="3"/>
  <c r="K60" i="3"/>
  <c r="H60" i="3"/>
  <c r="K59" i="3"/>
  <c r="H59" i="3"/>
  <c r="K58" i="3"/>
  <c r="H58" i="3"/>
  <c r="K57" i="3"/>
  <c r="H57" i="3"/>
  <c r="K56" i="3"/>
  <c r="H56" i="3"/>
  <c r="K55" i="3"/>
  <c r="H55" i="3"/>
  <c r="K54" i="3"/>
  <c r="K67" i="3" s="1"/>
  <c r="H54" i="3"/>
  <c r="K50" i="3"/>
  <c r="H50" i="3"/>
  <c r="K49" i="3"/>
  <c r="H49" i="3"/>
  <c r="K48" i="3"/>
  <c r="H48" i="3"/>
  <c r="K47" i="3"/>
  <c r="H47" i="3"/>
  <c r="K46" i="3"/>
  <c r="H46" i="3"/>
  <c r="K45" i="3"/>
  <c r="H45" i="3"/>
  <c r="K44" i="3"/>
  <c r="H44" i="3"/>
  <c r="K43" i="3"/>
  <c r="H43" i="3"/>
  <c r="K42" i="3"/>
  <c r="H42" i="3"/>
  <c r="K41" i="3"/>
  <c r="H41" i="3"/>
  <c r="K40" i="3"/>
  <c r="H40" i="3"/>
  <c r="K39" i="3"/>
  <c r="H39" i="3"/>
  <c r="K38" i="3"/>
  <c r="H38" i="3"/>
  <c r="K37" i="3"/>
  <c r="H37" i="3"/>
  <c r="K36" i="3"/>
  <c r="H36" i="3"/>
  <c r="K35" i="3"/>
  <c r="H35" i="3"/>
  <c r="K34" i="3"/>
  <c r="H34" i="3"/>
  <c r="K33" i="3"/>
  <c r="H33" i="3"/>
  <c r="K32" i="3"/>
  <c r="H32" i="3"/>
  <c r="K31" i="3"/>
  <c r="H31" i="3"/>
  <c r="K30" i="3"/>
  <c r="H30" i="3"/>
  <c r="K29" i="3"/>
  <c r="H29" i="3"/>
  <c r="K28" i="3"/>
  <c r="H28" i="3"/>
  <c r="K27" i="3"/>
  <c r="H27" i="3"/>
  <c r="K26" i="3"/>
  <c r="H26" i="3"/>
  <c r="K25" i="3"/>
  <c r="K51" i="3" s="1"/>
  <c r="H25" i="3"/>
  <c r="K24" i="3"/>
  <c r="H24" i="3"/>
  <c r="K21" i="3"/>
  <c r="K20" i="3"/>
  <c r="H20" i="3"/>
  <c r="K19" i="3"/>
  <c r="H19" i="3"/>
  <c r="K18" i="3"/>
  <c r="H18" i="3"/>
  <c r="K17" i="3"/>
  <c r="H17" i="3"/>
  <c r="K16" i="3"/>
  <c r="H16" i="3"/>
  <c r="K15" i="3"/>
  <c r="H15" i="3"/>
  <c r="K14" i="3"/>
  <c r="H14" i="3"/>
  <c r="K13" i="3"/>
  <c r="H13" i="3"/>
  <c r="K12" i="3"/>
  <c r="H12" i="3"/>
  <c r="K11" i="3"/>
  <c r="H11" i="3"/>
  <c r="K10" i="3"/>
  <c r="H10" i="3"/>
  <c r="K9" i="3"/>
  <c r="H9" i="3"/>
  <c r="K8" i="3"/>
  <c r="H8" i="3"/>
  <c r="K7" i="3"/>
  <c r="H7" i="3"/>
  <c r="K6" i="3"/>
  <c r="H6" i="3"/>
  <c r="I526" i="2"/>
  <c r="K526" i="2" s="1"/>
  <c r="L526" i="2" s="1"/>
  <c r="I525" i="2"/>
  <c r="K525" i="2" s="1"/>
  <c r="L525" i="2" s="1"/>
  <c r="L527" i="2" s="1"/>
  <c r="L521" i="2"/>
  <c r="K521" i="2"/>
  <c r="I521" i="2"/>
  <c r="K520" i="2"/>
  <c r="L520" i="2" s="1"/>
  <c r="I520" i="2"/>
  <c r="K519" i="2"/>
  <c r="L519" i="2" s="1"/>
  <c r="I519" i="2"/>
  <c r="I518" i="2"/>
  <c r="K518" i="2" s="1"/>
  <c r="L518" i="2" s="1"/>
  <c r="I517" i="2"/>
  <c r="K517" i="2" s="1"/>
  <c r="L517" i="2" s="1"/>
  <c r="K516" i="2"/>
  <c r="L516" i="2" s="1"/>
  <c r="I516" i="2"/>
  <c r="K515" i="2"/>
  <c r="L515" i="2" s="1"/>
  <c r="I515" i="2"/>
  <c r="I514" i="2"/>
  <c r="K514" i="2" s="1"/>
  <c r="L514" i="2" s="1"/>
  <c r="L513" i="2"/>
  <c r="K513" i="2"/>
  <c r="I513" i="2"/>
  <c r="L512" i="2"/>
  <c r="K512" i="2"/>
  <c r="I512" i="2"/>
  <c r="K511" i="2"/>
  <c r="L511" i="2" s="1"/>
  <c r="I511" i="2"/>
  <c r="I510" i="2"/>
  <c r="K510" i="2" s="1"/>
  <c r="L510" i="2" s="1"/>
  <c r="I509" i="2"/>
  <c r="K509" i="2" s="1"/>
  <c r="L509" i="2" s="1"/>
  <c r="K508" i="2"/>
  <c r="L508" i="2" s="1"/>
  <c r="I508" i="2"/>
  <c r="K507" i="2"/>
  <c r="L507" i="2" s="1"/>
  <c r="I507" i="2"/>
  <c r="I506" i="2"/>
  <c r="K506" i="2" s="1"/>
  <c r="L506" i="2" s="1"/>
  <c r="L505" i="2"/>
  <c r="K505" i="2"/>
  <c r="I505" i="2"/>
  <c r="L504" i="2"/>
  <c r="K504" i="2"/>
  <c r="I504" i="2"/>
  <c r="K503" i="2"/>
  <c r="L503" i="2" s="1"/>
  <c r="I503" i="2"/>
  <c r="I502" i="2"/>
  <c r="K502" i="2" s="1"/>
  <c r="L502" i="2" s="1"/>
  <c r="I501" i="2"/>
  <c r="K501" i="2" s="1"/>
  <c r="L501" i="2" s="1"/>
  <c r="L497" i="2"/>
  <c r="K497" i="2"/>
  <c r="I497" i="2"/>
  <c r="L496" i="2"/>
  <c r="K496" i="2"/>
  <c r="I496" i="2"/>
  <c r="I495" i="2"/>
  <c r="K495" i="2" s="1"/>
  <c r="L495" i="2" s="1"/>
  <c r="I494" i="2"/>
  <c r="K494" i="2" s="1"/>
  <c r="L494" i="2" s="1"/>
  <c r="I493" i="2"/>
  <c r="K493" i="2" s="1"/>
  <c r="L493" i="2" s="1"/>
  <c r="K492" i="2"/>
  <c r="L492" i="2" s="1"/>
  <c r="I492" i="2"/>
  <c r="K491" i="2"/>
  <c r="L491" i="2" s="1"/>
  <c r="I491" i="2"/>
  <c r="I490" i="2"/>
  <c r="K490" i="2" s="1"/>
  <c r="L490" i="2" s="1"/>
  <c r="L489" i="2"/>
  <c r="K489" i="2"/>
  <c r="I489" i="2"/>
  <c r="L488" i="2"/>
  <c r="K488" i="2"/>
  <c r="I488" i="2"/>
  <c r="I487" i="2"/>
  <c r="K487" i="2" s="1"/>
  <c r="L487" i="2" s="1"/>
  <c r="I486" i="2"/>
  <c r="K486" i="2" s="1"/>
  <c r="L486" i="2" s="1"/>
  <c r="I485" i="2"/>
  <c r="K485" i="2" s="1"/>
  <c r="L485" i="2" s="1"/>
  <c r="K484" i="2"/>
  <c r="L484" i="2" s="1"/>
  <c r="I484" i="2"/>
  <c r="K483" i="2"/>
  <c r="L483" i="2" s="1"/>
  <c r="I483" i="2"/>
  <c r="I482" i="2"/>
  <c r="K482" i="2" s="1"/>
  <c r="L482" i="2" s="1"/>
  <c r="L481" i="2"/>
  <c r="K481" i="2"/>
  <c r="I481" i="2"/>
  <c r="L480" i="2"/>
  <c r="K480" i="2"/>
  <c r="I480" i="2"/>
  <c r="K476" i="2"/>
  <c r="L476" i="2" s="1"/>
  <c r="I476" i="2"/>
  <c r="K475" i="2"/>
  <c r="L475" i="2" s="1"/>
  <c r="I475" i="2"/>
  <c r="K474" i="2"/>
  <c r="L474" i="2" s="1"/>
  <c r="I474" i="2"/>
  <c r="L473" i="2"/>
  <c r="K473" i="2"/>
  <c r="I473" i="2"/>
  <c r="L472" i="2"/>
  <c r="K472" i="2"/>
  <c r="I472" i="2"/>
  <c r="L471" i="2"/>
  <c r="K471" i="2"/>
  <c r="I471" i="2"/>
  <c r="I470" i="2"/>
  <c r="K470" i="2" s="1"/>
  <c r="L470" i="2" s="1"/>
  <c r="I469" i="2"/>
  <c r="K469" i="2" s="1"/>
  <c r="L469" i="2" s="1"/>
  <c r="K468" i="2"/>
  <c r="L468" i="2" s="1"/>
  <c r="I468" i="2"/>
  <c r="K467" i="2"/>
  <c r="L467" i="2" s="1"/>
  <c r="I467" i="2"/>
  <c r="I466" i="2"/>
  <c r="K466" i="2" s="1"/>
  <c r="L466" i="2" s="1"/>
  <c r="L465" i="2"/>
  <c r="K465" i="2"/>
  <c r="I465" i="2"/>
  <c r="L464" i="2"/>
  <c r="K464" i="2"/>
  <c r="I464" i="2"/>
  <c r="I463" i="2"/>
  <c r="K463" i="2" s="1"/>
  <c r="L463" i="2" s="1"/>
  <c r="I462" i="2"/>
  <c r="K462" i="2" s="1"/>
  <c r="L462" i="2" s="1"/>
  <c r="I461" i="2"/>
  <c r="K461" i="2" s="1"/>
  <c r="L461" i="2" s="1"/>
  <c r="K460" i="2"/>
  <c r="L460" i="2" s="1"/>
  <c r="I460" i="2"/>
  <c r="K459" i="2"/>
  <c r="L459" i="2" s="1"/>
  <c r="I459" i="2"/>
  <c r="I458" i="2"/>
  <c r="K458" i="2" s="1"/>
  <c r="L458" i="2" s="1"/>
  <c r="L457" i="2"/>
  <c r="K457" i="2"/>
  <c r="I457" i="2"/>
  <c r="L456" i="2"/>
  <c r="K456" i="2"/>
  <c r="I456" i="2"/>
  <c r="I455" i="2"/>
  <c r="K455" i="2" s="1"/>
  <c r="L455" i="2" s="1"/>
  <c r="I454" i="2"/>
  <c r="K454" i="2" s="1"/>
  <c r="L454" i="2" s="1"/>
  <c r="I449" i="2"/>
  <c r="K449" i="2" s="1"/>
  <c r="L449" i="2" s="1"/>
  <c r="I448" i="2"/>
  <c r="K448" i="2" s="1"/>
  <c r="L448" i="2" s="1"/>
  <c r="I447" i="2"/>
  <c r="K447" i="2" s="1"/>
  <c r="L447" i="2" s="1"/>
  <c r="K446" i="2"/>
  <c r="L446" i="2" s="1"/>
  <c r="I446" i="2"/>
  <c r="K445" i="2"/>
  <c r="L445" i="2" s="1"/>
  <c r="I445" i="2"/>
  <c r="I444" i="2"/>
  <c r="K444" i="2" s="1"/>
  <c r="L444" i="2" s="1"/>
  <c r="L443" i="2"/>
  <c r="K443" i="2"/>
  <c r="I443" i="2"/>
  <c r="I442" i="2"/>
  <c r="K442" i="2" s="1"/>
  <c r="L442" i="2" s="1"/>
  <c r="I441" i="2"/>
  <c r="K441" i="2" s="1"/>
  <c r="L441" i="2" s="1"/>
  <c r="I440" i="2"/>
  <c r="K440" i="2" s="1"/>
  <c r="L440" i="2" s="1"/>
  <c r="I439" i="2"/>
  <c r="K439" i="2" s="1"/>
  <c r="L439" i="2" s="1"/>
  <c r="K438" i="2"/>
  <c r="L438" i="2" s="1"/>
  <c r="I438" i="2"/>
  <c r="K437" i="2"/>
  <c r="L437" i="2" s="1"/>
  <c r="I437" i="2"/>
  <c r="I436" i="2"/>
  <c r="K436" i="2" s="1"/>
  <c r="L436" i="2" s="1"/>
  <c r="L435" i="2"/>
  <c r="K435" i="2"/>
  <c r="I435" i="2"/>
  <c r="I434" i="2"/>
  <c r="K434" i="2" s="1"/>
  <c r="L434" i="2" s="1"/>
  <c r="I433" i="2"/>
  <c r="K433" i="2" s="1"/>
  <c r="L433" i="2" s="1"/>
  <c r="L450" i="2" s="1"/>
  <c r="J430" i="2"/>
  <c r="K430" i="2" s="1"/>
  <c r="I430" i="2"/>
  <c r="I429" i="2"/>
  <c r="J429" i="2" s="1"/>
  <c r="K429" i="2" s="1"/>
  <c r="K428" i="2"/>
  <c r="J428" i="2"/>
  <c r="I428" i="2"/>
  <c r="I427" i="2"/>
  <c r="J427" i="2" s="1"/>
  <c r="K427" i="2" s="1"/>
  <c r="I426" i="2"/>
  <c r="J426" i="2" s="1"/>
  <c r="K426" i="2" s="1"/>
  <c r="I425" i="2"/>
  <c r="J425" i="2" s="1"/>
  <c r="K425" i="2" s="1"/>
  <c r="I424" i="2"/>
  <c r="J424" i="2" s="1"/>
  <c r="K424" i="2" s="1"/>
  <c r="K423" i="2"/>
  <c r="J423" i="2"/>
  <c r="I423" i="2"/>
  <c r="J422" i="2"/>
  <c r="K422" i="2" s="1"/>
  <c r="I422" i="2"/>
  <c r="I421" i="2"/>
  <c r="J421" i="2" s="1"/>
  <c r="K421" i="2" s="1"/>
  <c r="K431" i="2" s="1"/>
  <c r="L451" i="2" s="1"/>
  <c r="I417" i="2"/>
  <c r="J417" i="2" s="1"/>
  <c r="K417" i="2" s="1"/>
  <c r="I416" i="2"/>
  <c r="J416" i="2" s="1"/>
  <c r="K416" i="2" s="1"/>
  <c r="J415" i="2"/>
  <c r="K415" i="2" s="1"/>
  <c r="I415" i="2"/>
  <c r="J414" i="2"/>
  <c r="K414" i="2" s="1"/>
  <c r="I414" i="2"/>
  <c r="I413" i="2"/>
  <c r="J413" i="2" s="1"/>
  <c r="K413" i="2" s="1"/>
  <c r="K412" i="2"/>
  <c r="J412" i="2"/>
  <c r="I412" i="2"/>
  <c r="I411" i="2"/>
  <c r="J411" i="2" s="1"/>
  <c r="K411" i="2" s="1"/>
  <c r="I410" i="2"/>
  <c r="J410" i="2" s="1"/>
  <c r="K410" i="2" s="1"/>
  <c r="I409" i="2"/>
  <c r="J409" i="2" s="1"/>
  <c r="K409" i="2" s="1"/>
  <c r="I408" i="2"/>
  <c r="J408" i="2" s="1"/>
  <c r="K408" i="2" s="1"/>
  <c r="J407" i="2"/>
  <c r="K407" i="2" s="1"/>
  <c r="I407" i="2"/>
  <c r="J406" i="2"/>
  <c r="K406" i="2" s="1"/>
  <c r="I406" i="2"/>
  <c r="I405" i="2"/>
  <c r="J405" i="2" s="1"/>
  <c r="K405" i="2" s="1"/>
  <c r="K404" i="2"/>
  <c r="J404" i="2"/>
  <c r="I404" i="2"/>
  <c r="I403" i="2"/>
  <c r="J403" i="2" s="1"/>
  <c r="K403" i="2" s="1"/>
  <c r="I402" i="2"/>
  <c r="J402" i="2" s="1"/>
  <c r="K402" i="2" s="1"/>
  <c r="I401" i="2"/>
  <c r="J401" i="2" s="1"/>
  <c r="K401" i="2" s="1"/>
  <c r="I400" i="2"/>
  <c r="J400" i="2" s="1"/>
  <c r="K400" i="2" s="1"/>
  <c r="J399" i="2"/>
  <c r="K399" i="2" s="1"/>
  <c r="I399" i="2"/>
  <c r="J398" i="2"/>
  <c r="K398" i="2" s="1"/>
  <c r="I398" i="2"/>
  <c r="J394" i="2"/>
  <c r="K394" i="2" s="1"/>
  <c r="I394" i="2"/>
  <c r="I393" i="2"/>
  <c r="J393" i="2" s="1"/>
  <c r="K393" i="2" s="1"/>
  <c r="I392" i="2"/>
  <c r="J392" i="2" s="1"/>
  <c r="K392" i="2" s="1"/>
  <c r="J391" i="2"/>
  <c r="K391" i="2" s="1"/>
  <c r="I391" i="2"/>
  <c r="J390" i="2"/>
  <c r="K390" i="2" s="1"/>
  <c r="I390" i="2"/>
  <c r="I389" i="2"/>
  <c r="J389" i="2" s="1"/>
  <c r="K389" i="2" s="1"/>
  <c r="K388" i="2"/>
  <c r="J388" i="2"/>
  <c r="I388" i="2"/>
  <c r="I387" i="2"/>
  <c r="J387" i="2" s="1"/>
  <c r="K387" i="2" s="1"/>
  <c r="K386" i="2"/>
  <c r="J386" i="2"/>
  <c r="I386" i="2"/>
  <c r="I385" i="2"/>
  <c r="J385" i="2" s="1"/>
  <c r="K385" i="2" s="1"/>
  <c r="I384" i="2"/>
  <c r="J384" i="2" s="1"/>
  <c r="K384" i="2" s="1"/>
  <c r="J383" i="2"/>
  <c r="K383" i="2" s="1"/>
  <c r="I383" i="2"/>
  <c r="J382" i="2"/>
  <c r="K382" i="2" s="1"/>
  <c r="I382" i="2"/>
  <c r="I381" i="2"/>
  <c r="J381" i="2" s="1"/>
  <c r="K381" i="2" s="1"/>
  <c r="K380" i="2"/>
  <c r="J380" i="2"/>
  <c r="I380" i="2"/>
  <c r="I379" i="2"/>
  <c r="J379" i="2" s="1"/>
  <c r="K379" i="2" s="1"/>
  <c r="J378" i="2"/>
  <c r="K378" i="2" s="1"/>
  <c r="I378" i="2"/>
  <c r="I377" i="2"/>
  <c r="J377" i="2" s="1"/>
  <c r="K377" i="2" s="1"/>
  <c r="G377" i="2"/>
  <c r="I376" i="2"/>
  <c r="J376" i="2" s="1"/>
  <c r="G376" i="2"/>
  <c r="K376" i="2" s="1"/>
  <c r="I375" i="2"/>
  <c r="J375" i="2" s="1"/>
  <c r="K375" i="2" s="1"/>
  <c r="I374" i="2"/>
  <c r="J374" i="2" s="1"/>
  <c r="K374" i="2" s="1"/>
  <c r="J373" i="2"/>
  <c r="K373" i="2" s="1"/>
  <c r="I373" i="2"/>
  <c r="J372" i="2"/>
  <c r="K372" i="2" s="1"/>
  <c r="I372" i="2"/>
  <c r="I371" i="2"/>
  <c r="J371" i="2" s="1"/>
  <c r="K371" i="2" s="1"/>
  <c r="I367" i="2"/>
  <c r="J367" i="2" s="1"/>
  <c r="K367" i="2" s="1"/>
  <c r="I366" i="2"/>
  <c r="J366" i="2" s="1"/>
  <c r="K366" i="2" s="1"/>
  <c r="J365" i="2"/>
  <c r="K365" i="2" s="1"/>
  <c r="I365" i="2"/>
  <c r="J364" i="2"/>
  <c r="K364" i="2" s="1"/>
  <c r="I364" i="2"/>
  <c r="J363" i="2"/>
  <c r="K363" i="2" s="1"/>
  <c r="I363" i="2"/>
  <c r="K362" i="2"/>
  <c r="J362" i="2"/>
  <c r="I362" i="2"/>
  <c r="I361" i="2"/>
  <c r="J361" i="2" s="1"/>
  <c r="K361" i="2" s="1"/>
  <c r="I360" i="2"/>
  <c r="J360" i="2" s="1"/>
  <c r="K360" i="2" s="1"/>
  <c r="I359" i="2"/>
  <c r="J359" i="2" s="1"/>
  <c r="K359" i="2" s="1"/>
  <c r="I358" i="2"/>
  <c r="J358" i="2" s="1"/>
  <c r="K358" i="2" s="1"/>
  <c r="J357" i="2"/>
  <c r="K357" i="2" s="1"/>
  <c r="I357" i="2"/>
  <c r="J356" i="2"/>
  <c r="K356" i="2" s="1"/>
  <c r="I356" i="2"/>
  <c r="J355" i="2"/>
  <c r="K355" i="2" s="1"/>
  <c r="I355" i="2"/>
  <c r="K354" i="2"/>
  <c r="J354" i="2"/>
  <c r="I354" i="2"/>
  <c r="I353" i="2"/>
  <c r="J353" i="2" s="1"/>
  <c r="K353" i="2" s="1"/>
  <c r="I352" i="2"/>
  <c r="J352" i="2" s="1"/>
  <c r="K352" i="2" s="1"/>
  <c r="I351" i="2"/>
  <c r="J351" i="2" s="1"/>
  <c r="K351" i="2" s="1"/>
  <c r="I350" i="2"/>
  <c r="J350" i="2" s="1"/>
  <c r="K350" i="2" s="1"/>
  <c r="J349" i="2"/>
  <c r="K349" i="2" s="1"/>
  <c r="I349" i="2"/>
  <c r="J348" i="2"/>
  <c r="K348" i="2" s="1"/>
  <c r="I348" i="2"/>
  <c r="J347" i="2"/>
  <c r="K347" i="2" s="1"/>
  <c r="I347" i="2"/>
  <c r="K346" i="2"/>
  <c r="J346" i="2"/>
  <c r="I346" i="2"/>
  <c r="I342" i="2"/>
  <c r="J342" i="2" s="1"/>
  <c r="K342" i="2" s="1"/>
  <c r="K341" i="2"/>
  <c r="J341" i="2"/>
  <c r="I341" i="2"/>
  <c r="J340" i="2"/>
  <c r="K340" i="2" s="1"/>
  <c r="I340" i="2"/>
  <c r="I339" i="2"/>
  <c r="J339" i="2" s="1"/>
  <c r="K339" i="2" s="1"/>
  <c r="K338" i="2"/>
  <c r="J338" i="2"/>
  <c r="I338" i="2"/>
  <c r="K337" i="2"/>
  <c r="I337" i="2"/>
  <c r="J337" i="2" s="1"/>
  <c r="I336" i="2"/>
  <c r="J336" i="2" s="1"/>
  <c r="K336" i="2" s="1"/>
  <c r="J332" i="2"/>
  <c r="K332" i="2" s="1"/>
  <c r="I332" i="2"/>
  <c r="I331" i="2"/>
  <c r="J331" i="2" s="1"/>
  <c r="K331" i="2" s="1"/>
  <c r="K330" i="2"/>
  <c r="J330" i="2"/>
  <c r="I330" i="2"/>
  <c r="I329" i="2"/>
  <c r="J329" i="2" s="1"/>
  <c r="K329" i="2" s="1"/>
  <c r="I328" i="2"/>
  <c r="J328" i="2" s="1"/>
  <c r="K328" i="2" s="1"/>
  <c r="I327" i="2"/>
  <c r="J327" i="2" s="1"/>
  <c r="K327" i="2" s="1"/>
  <c r="I326" i="2"/>
  <c r="J326" i="2" s="1"/>
  <c r="K326" i="2" s="1"/>
  <c r="J325" i="2"/>
  <c r="K325" i="2" s="1"/>
  <c r="I325" i="2"/>
  <c r="J324" i="2"/>
  <c r="K324" i="2" s="1"/>
  <c r="I324" i="2"/>
  <c r="J323" i="2"/>
  <c r="K323" i="2" s="1"/>
  <c r="I323" i="2"/>
  <c r="K322" i="2"/>
  <c r="J322" i="2"/>
  <c r="I322" i="2"/>
  <c r="I321" i="2"/>
  <c r="J321" i="2" s="1"/>
  <c r="K321" i="2" s="1"/>
  <c r="J320" i="2"/>
  <c r="K320" i="2" s="1"/>
  <c r="I320" i="2"/>
  <c r="I319" i="2"/>
  <c r="J319" i="2" s="1"/>
  <c r="K319" i="2" s="1"/>
  <c r="I318" i="2"/>
  <c r="J318" i="2" s="1"/>
  <c r="K318" i="2" s="1"/>
  <c r="J317" i="2"/>
  <c r="K317" i="2" s="1"/>
  <c r="I317" i="2"/>
  <c r="I313" i="2"/>
  <c r="J313" i="2" s="1"/>
  <c r="K313" i="2" s="1"/>
  <c r="I312" i="2"/>
  <c r="J312" i="2" s="1"/>
  <c r="K312" i="2" s="1"/>
  <c r="I311" i="2"/>
  <c r="J311" i="2" s="1"/>
  <c r="K311" i="2" s="1"/>
  <c r="I310" i="2"/>
  <c r="J310" i="2" s="1"/>
  <c r="K310" i="2" s="1"/>
  <c r="K309" i="2"/>
  <c r="J309" i="2"/>
  <c r="I309" i="2"/>
  <c r="J308" i="2"/>
  <c r="K308" i="2" s="1"/>
  <c r="I308" i="2"/>
  <c r="I307" i="2"/>
  <c r="J307" i="2" s="1"/>
  <c r="K307" i="2" s="1"/>
  <c r="I306" i="2"/>
  <c r="J306" i="2" s="1"/>
  <c r="K306" i="2" s="1"/>
  <c r="I305" i="2"/>
  <c r="J305" i="2" s="1"/>
  <c r="K305" i="2" s="1"/>
  <c r="I304" i="2"/>
  <c r="J304" i="2" s="1"/>
  <c r="K304" i="2" s="1"/>
  <c r="I303" i="2"/>
  <c r="J303" i="2" s="1"/>
  <c r="K303" i="2" s="1"/>
  <c r="I302" i="2"/>
  <c r="J302" i="2" s="1"/>
  <c r="K302" i="2" s="1"/>
  <c r="J301" i="2"/>
  <c r="K301" i="2" s="1"/>
  <c r="I301" i="2"/>
  <c r="J300" i="2"/>
  <c r="K300" i="2" s="1"/>
  <c r="I300" i="2"/>
  <c r="I299" i="2"/>
  <c r="J299" i="2" s="1"/>
  <c r="K299" i="2" s="1"/>
  <c r="I298" i="2"/>
  <c r="J298" i="2" s="1"/>
  <c r="K298" i="2" s="1"/>
  <c r="I297" i="2"/>
  <c r="J297" i="2" s="1"/>
  <c r="K297" i="2" s="1"/>
  <c r="I296" i="2"/>
  <c r="J296" i="2" s="1"/>
  <c r="K296" i="2" s="1"/>
  <c r="J295" i="2"/>
  <c r="K295" i="2" s="1"/>
  <c r="I295" i="2"/>
  <c r="I294" i="2"/>
  <c r="J294" i="2" s="1"/>
  <c r="K294" i="2" s="1"/>
  <c r="J293" i="2"/>
  <c r="K293" i="2" s="1"/>
  <c r="I293" i="2"/>
  <c r="J292" i="2"/>
  <c r="K292" i="2" s="1"/>
  <c r="I292" i="2"/>
  <c r="I291" i="2"/>
  <c r="J291" i="2" s="1"/>
  <c r="K291" i="2" s="1"/>
  <c r="I290" i="2"/>
  <c r="J290" i="2" s="1"/>
  <c r="K290" i="2" s="1"/>
  <c r="I286" i="2"/>
  <c r="J286" i="2" s="1"/>
  <c r="K286" i="2" s="1"/>
  <c r="J285" i="2"/>
  <c r="K285" i="2" s="1"/>
  <c r="I285" i="2"/>
  <c r="J284" i="2"/>
  <c r="K284" i="2" s="1"/>
  <c r="I284" i="2"/>
  <c r="I283" i="2"/>
  <c r="J283" i="2" s="1"/>
  <c r="K283" i="2" s="1"/>
  <c r="I282" i="2"/>
  <c r="J282" i="2" s="1"/>
  <c r="K282" i="2" s="1"/>
  <c r="I281" i="2"/>
  <c r="J281" i="2" s="1"/>
  <c r="K281" i="2" s="1"/>
  <c r="I280" i="2"/>
  <c r="J280" i="2" s="1"/>
  <c r="K280" i="2" s="1"/>
  <c r="J279" i="2"/>
  <c r="K279" i="2" s="1"/>
  <c r="I279" i="2"/>
  <c r="J278" i="2"/>
  <c r="K278" i="2" s="1"/>
  <c r="I278" i="2"/>
  <c r="J277" i="2"/>
  <c r="K277" i="2" s="1"/>
  <c r="I277" i="2"/>
  <c r="J276" i="2"/>
  <c r="K276" i="2" s="1"/>
  <c r="I276" i="2"/>
  <c r="I275" i="2"/>
  <c r="J275" i="2" s="1"/>
  <c r="K275" i="2" s="1"/>
  <c r="I274" i="2"/>
  <c r="J274" i="2" s="1"/>
  <c r="K274" i="2" s="1"/>
  <c r="I273" i="2"/>
  <c r="J273" i="2" s="1"/>
  <c r="K273" i="2" s="1"/>
  <c r="J272" i="2"/>
  <c r="K272" i="2" s="1"/>
  <c r="I272" i="2"/>
  <c r="I271" i="2"/>
  <c r="J271" i="2" s="1"/>
  <c r="K271" i="2" s="1"/>
  <c r="I270" i="2"/>
  <c r="J270" i="2" s="1"/>
  <c r="K270" i="2" s="1"/>
  <c r="J269" i="2"/>
  <c r="K269" i="2" s="1"/>
  <c r="I269" i="2"/>
  <c r="I265" i="2"/>
  <c r="J265" i="2" s="1"/>
  <c r="K265" i="2" s="1"/>
  <c r="I264" i="2"/>
  <c r="J264" i="2" s="1"/>
  <c r="K264" i="2" s="1"/>
  <c r="I263" i="2"/>
  <c r="J263" i="2" s="1"/>
  <c r="K263" i="2" s="1"/>
  <c r="I262" i="2"/>
  <c r="J262" i="2" s="1"/>
  <c r="K262" i="2" s="1"/>
  <c r="I261" i="2"/>
  <c r="J261" i="2" s="1"/>
  <c r="K261" i="2" s="1"/>
  <c r="K260" i="2"/>
  <c r="J260" i="2"/>
  <c r="I260" i="2"/>
  <c r="I259" i="2"/>
  <c r="J259" i="2" s="1"/>
  <c r="K259" i="2" s="1"/>
  <c r="I258" i="2"/>
  <c r="J258" i="2" s="1"/>
  <c r="K258" i="2" s="1"/>
  <c r="I257" i="2"/>
  <c r="J257" i="2" s="1"/>
  <c r="K257" i="2" s="1"/>
  <c r="I256" i="2"/>
  <c r="J256" i="2" s="1"/>
  <c r="K256" i="2" s="1"/>
  <c r="I255" i="2"/>
  <c r="J255" i="2" s="1"/>
  <c r="K255" i="2" s="1"/>
  <c r="I254" i="2"/>
  <c r="J254" i="2" s="1"/>
  <c r="K254" i="2" s="1"/>
  <c r="I253" i="2"/>
  <c r="J253" i="2" s="1"/>
  <c r="K253" i="2" s="1"/>
  <c r="J252" i="2"/>
  <c r="K252" i="2" s="1"/>
  <c r="I252" i="2"/>
  <c r="I251" i="2"/>
  <c r="J251" i="2" s="1"/>
  <c r="K251" i="2" s="1"/>
  <c r="I250" i="2"/>
  <c r="J250" i="2" s="1"/>
  <c r="K250" i="2" s="1"/>
  <c r="I249" i="2"/>
  <c r="J249" i="2" s="1"/>
  <c r="K249" i="2" s="1"/>
  <c r="I248" i="2"/>
  <c r="J248" i="2" s="1"/>
  <c r="K248" i="2" s="1"/>
  <c r="J247" i="2"/>
  <c r="K247" i="2" s="1"/>
  <c r="I247" i="2"/>
  <c r="I246" i="2"/>
  <c r="J246" i="2" s="1"/>
  <c r="K246" i="2" s="1"/>
  <c r="J245" i="2"/>
  <c r="K245" i="2" s="1"/>
  <c r="I245" i="2"/>
  <c r="J244" i="2"/>
  <c r="K244" i="2" s="1"/>
  <c r="I244" i="2"/>
  <c r="I240" i="2"/>
  <c r="J240" i="2" s="1"/>
  <c r="K240" i="2" s="1"/>
  <c r="I239" i="2"/>
  <c r="J239" i="2" s="1"/>
  <c r="K239" i="2" s="1"/>
  <c r="I238" i="2"/>
  <c r="J238" i="2" s="1"/>
  <c r="K238" i="2" s="1"/>
  <c r="I237" i="2"/>
  <c r="J237" i="2" s="1"/>
  <c r="K237" i="2" s="1"/>
  <c r="J236" i="2"/>
  <c r="K236" i="2" s="1"/>
  <c r="I236" i="2"/>
  <c r="I235" i="2"/>
  <c r="J235" i="2" s="1"/>
  <c r="K235" i="2" s="1"/>
  <c r="I234" i="2"/>
  <c r="J234" i="2" s="1"/>
  <c r="K234" i="2" s="1"/>
  <c r="I233" i="2"/>
  <c r="J233" i="2" s="1"/>
  <c r="K233" i="2" s="1"/>
  <c r="J232" i="2"/>
  <c r="K232" i="2" s="1"/>
  <c r="I232" i="2"/>
  <c r="I231" i="2"/>
  <c r="J231" i="2" s="1"/>
  <c r="K231" i="2" s="1"/>
  <c r="I230" i="2"/>
  <c r="J230" i="2" s="1"/>
  <c r="K230" i="2" s="1"/>
  <c r="I229" i="2"/>
  <c r="J229" i="2" s="1"/>
  <c r="K229" i="2" s="1"/>
  <c r="J228" i="2"/>
  <c r="K228" i="2" s="1"/>
  <c r="I228" i="2"/>
  <c r="I227" i="2"/>
  <c r="J227" i="2" s="1"/>
  <c r="K227" i="2" s="1"/>
  <c r="J226" i="2"/>
  <c r="K226" i="2" s="1"/>
  <c r="I226" i="2"/>
  <c r="I225" i="2"/>
  <c r="J225" i="2" s="1"/>
  <c r="K225" i="2" s="1"/>
  <c r="I224" i="2"/>
  <c r="J224" i="2" s="1"/>
  <c r="K224" i="2" s="1"/>
  <c r="J223" i="2"/>
  <c r="K223" i="2" s="1"/>
  <c r="I223" i="2"/>
  <c r="I222" i="2"/>
  <c r="J222" i="2" s="1"/>
  <c r="K222" i="2" s="1"/>
  <c r="I221" i="2"/>
  <c r="J221" i="2" s="1"/>
  <c r="K221" i="2" s="1"/>
  <c r="J220" i="2"/>
  <c r="K220" i="2" s="1"/>
  <c r="I220" i="2"/>
  <c r="I219" i="2"/>
  <c r="J219" i="2" s="1"/>
  <c r="K219" i="2" s="1"/>
  <c r="I218" i="2"/>
  <c r="J218" i="2" s="1"/>
  <c r="K218" i="2" s="1"/>
  <c r="I214" i="2"/>
  <c r="J214" i="2" s="1"/>
  <c r="K214" i="2" s="1"/>
  <c r="I213" i="2"/>
  <c r="J213" i="2" s="1"/>
  <c r="K213" i="2" s="1"/>
  <c r="J212" i="2"/>
  <c r="K212" i="2" s="1"/>
  <c r="I212" i="2"/>
  <c r="J211" i="2"/>
  <c r="K211" i="2" s="1"/>
  <c r="I211" i="2"/>
  <c r="I210" i="2"/>
  <c r="J210" i="2" s="1"/>
  <c r="K210" i="2" s="1"/>
  <c r="K209" i="2"/>
  <c r="I209" i="2"/>
  <c r="J209" i="2" s="1"/>
  <c r="I208" i="2"/>
  <c r="J208" i="2" s="1"/>
  <c r="K208" i="2" s="1"/>
  <c r="I207" i="2"/>
  <c r="J207" i="2" s="1"/>
  <c r="K207" i="2" s="1"/>
  <c r="I206" i="2"/>
  <c r="J206" i="2" s="1"/>
  <c r="K206" i="2" s="1"/>
  <c r="I205" i="2"/>
  <c r="J205" i="2" s="1"/>
  <c r="K205" i="2" s="1"/>
  <c r="J204" i="2"/>
  <c r="K204" i="2" s="1"/>
  <c r="I204" i="2"/>
  <c r="J203" i="2"/>
  <c r="K203" i="2" s="1"/>
  <c r="I203" i="2"/>
  <c r="I202" i="2"/>
  <c r="J202" i="2" s="1"/>
  <c r="K202" i="2" s="1"/>
  <c r="I201" i="2"/>
  <c r="J201" i="2" s="1"/>
  <c r="K201" i="2" s="1"/>
  <c r="K200" i="2"/>
  <c r="J200" i="2"/>
  <c r="I200" i="2"/>
  <c r="I199" i="2"/>
  <c r="J199" i="2" s="1"/>
  <c r="K199" i="2" s="1"/>
  <c r="I198" i="2"/>
  <c r="J198" i="2" s="1"/>
  <c r="K198" i="2" s="1"/>
  <c r="I194" i="2"/>
  <c r="J194" i="2" s="1"/>
  <c r="K194" i="2" s="1"/>
  <c r="I193" i="2"/>
  <c r="J193" i="2" s="1"/>
  <c r="K193" i="2" s="1"/>
  <c r="I192" i="2"/>
  <c r="J192" i="2" s="1"/>
  <c r="K192" i="2" s="1"/>
  <c r="I191" i="2"/>
  <c r="J191" i="2" s="1"/>
  <c r="K191" i="2" s="1"/>
  <c r="I190" i="2"/>
  <c r="J190" i="2" s="1"/>
  <c r="K190" i="2" s="1"/>
  <c r="I189" i="2"/>
  <c r="J189" i="2" s="1"/>
  <c r="K189" i="2" s="1"/>
  <c r="K188" i="2"/>
  <c r="J188" i="2"/>
  <c r="I188" i="2"/>
  <c r="I187" i="2"/>
  <c r="J187" i="2" s="1"/>
  <c r="K187" i="2" s="1"/>
  <c r="J186" i="2"/>
  <c r="K186" i="2" s="1"/>
  <c r="I186" i="2"/>
  <c r="K185" i="2"/>
  <c r="I185" i="2"/>
  <c r="J185" i="2" s="1"/>
  <c r="I184" i="2"/>
  <c r="J184" i="2" s="1"/>
  <c r="K184" i="2" s="1"/>
  <c r="I183" i="2"/>
  <c r="J183" i="2" s="1"/>
  <c r="K183" i="2" s="1"/>
  <c r="I179" i="2"/>
  <c r="J179" i="2" s="1"/>
  <c r="K179" i="2" s="1"/>
  <c r="I178" i="2"/>
  <c r="J178" i="2" s="1"/>
  <c r="K178" i="2" s="1"/>
  <c r="I177" i="2"/>
  <c r="J177" i="2" s="1"/>
  <c r="K177" i="2" s="1"/>
  <c r="I176" i="2"/>
  <c r="J176" i="2" s="1"/>
  <c r="K176" i="2" s="1"/>
  <c r="I175" i="2"/>
  <c r="J175" i="2" s="1"/>
  <c r="K175" i="2" s="1"/>
  <c r="J174" i="2"/>
  <c r="K174" i="2" s="1"/>
  <c r="I174" i="2"/>
  <c r="I173" i="2"/>
  <c r="J173" i="2" s="1"/>
  <c r="K173" i="2" s="1"/>
  <c r="J172" i="2"/>
  <c r="K172" i="2" s="1"/>
  <c r="I172" i="2"/>
  <c r="J171" i="2"/>
  <c r="K171" i="2" s="1"/>
  <c r="I171" i="2"/>
  <c r="I170" i="2"/>
  <c r="J170" i="2" s="1"/>
  <c r="K170" i="2" s="1"/>
  <c r="I169" i="2"/>
  <c r="J169" i="2" s="1"/>
  <c r="K169" i="2" s="1"/>
  <c r="J168" i="2"/>
  <c r="K168" i="2" s="1"/>
  <c r="I168" i="2"/>
  <c r="I167" i="2"/>
  <c r="J167" i="2" s="1"/>
  <c r="K167" i="2" s="1"/>
  <c r="I166" i="2"/>
  <c r="J166" i="2" s="1"/>
  <c r="K166" i="2" s="1"/>
  <c r="J165" i="2"/>
  <c r="K165" i="2" s="1"/>
  <c r="I165" i="2"/>
  <c r="J164" i="2"/>
  <c r="K164" i="2" s="1"/>
  <c r="I164" i="2"/>
  <c r="I163" i="2"/>
  <c r="J163" i="2" s="1"/>
  <c r="K163" i="2" s="1"/>
  <c r="K162" i="2"/>
  <c r="J162" i="2"/>
  <c r="I162" i="2"/>
  <c r="I158" i="2"/>
  <c r="J158" i="2" s="1"/>
  <c r="K158" i="2" s="1"/>
  <c r="I157" i="2"/>
  <c r="J157" i="2" s="1"/>
  <c r="K157" i="2" s="1"/>
  <c r="J156" i="2"/>
  <c r="K156" i="2" s="1"/>
  <c r="I156" i="2"/>
  <c r="I155" i="2"/>
  <c r="J155" i="2" s="1"/>
  <c r="K155" i="2" s="1"/>
  <c r="J154" i="2"/>
  <c r="K154" i="2" s="1"/>
  <c r="I154" i="2"/>
  <c r="I153" i="2"/>
  <c r="J153" i="2" s="1"/>
  <c r="K153" i="2" s="1"/>
  <c r="J152" i="2"/>
  <c r="K152" i="2" s="1"/>
  <c r="I152" i="2"/>
  <c r="J151" i="2"/>
  <c r="K151" i="2" s="1"/>
  <c r="I151" i="2"/>
  <c r="I150" i="2"/>
  <c r="J150" i="2" s="1"/>
  <c r="K150" i="2" s="1"/>
  <c r="I149" i="2"/>
  <c r="J149" i="2" s="1"/>
  <c r="K149" i="2" s="1"/>
  <c r="K148" i="2"/>
  <c r="J148" i="2"/>
  <c r="I148" i="2"/>
  <c r="I147" i="2"/>
  <c r="J147" i="2" s="1"/>
  <c r="K147" i="2" s="1"/>
  <c r="I146" i="2"/>
  <c r="J146" i="2" s="1"/>
  <c r="K146" i="2" s="1"/>
  <c r="I142" i="2"/>
  <c r="J142" i="2" s="1"/>
  <c r="K142" i="2" s="1"/>
  <c r="I141" i="2"/>
  <c r="J141" i="2" s="1"/>
  <c r="K141" i="2" s="1"/>
  <c r="J140" i="2"/>
  <c r="K140" i="2" s="1"/>
  <c r="I140" i="2"/>
  <c r="I139" i="2"/>
  <c r="J139" i="2" s="1"/>
  <c r="K139" i="2" s="1"/>
  <c r="I138" i="2"/>
  <c r="J138" i="2" s="1"/>
  <c r="K138" i="2" s="1"/>
  <c r="K137" i="2"/>
  <c r="I137" i="2"/>
  <c r="J137" i="2" s="1"/>
  <c r="I136" i="2"/>
  <c r="J136" i="2" s="1"/>
  <c r="K136" i="2" s="1"/>
  <c r="I135" i="2"/>
  <c r="J135" i="2" s="1"/>
  <c r="K135" i="2" s="1"/>
  <c r="I134" i="2"/>
  <c r="J134" i="2" s="1"/>
  <c r="K134" i="2" s="1"/>
  <c r="I133" i="2"/>
  <c r="J133" i="2" s="1"/>
  <c r="K133" i="2" s="1"/>
  <c r="J132" i="2"/>
  <c r="K132" i="2" s="1"/>
  <c r="I132" i="2"/>
  <c r="J131" i="2"/>
  <c r="K131" i="2" s="1"/>
  <c r="I131" i="2"/>
  <c r="I130" i="2"/>
  <c r="J130" i="2" s="1"/>
  <c r="K130" i="2" s="1"/>
  <c r="I129" i="2"/>
  <c r="J129" i="2" s="1"/>
  <c r="K129" i="2" s="1"/>
  <c r="K128" i="2"/>
  <c r="J128" i="2"/>
  <c r="I128" i="2"/>
  <c r="I127" i="2"/>
  <c r="J127" i="2" s="1"/>
  <c r="K127" i="2" s="1"/>
  <c r="I126" i="2"/>
  <c r="J126" i="2" s="1"/>
  <c r="K126" i="2" s="1"/>
  <c r="I122" i="2"/>
  <c r="J122" i="2" s="1"/>
  <c r="K122" i="2" s="1"/>
  <c r="I121" i="2"/>
  <c r="J121" i="2" s="1"/>
  <c r="K121" i="2" s="1"/>
  <c r="I120" i="2"/>
  <c r="J120" i="2" s="1"/>
  <c r="K120" i="2" s="1"/>
  <c r="I119" i="2"/>
  <c r="J119" i="2" s="1"/>
  <c r="K119" i="2" s="1"/>
  <c r="I118" i="2"/>
  <c r="J118" i="2" s="1"/>
  <c r="K118" i="2" s="1"/>
  <c r="I117" i="2"/>
  <c r="J117" i="2" s="1"/>
  <c r="K117" i="2" s="1"/>
  <c r="K116" i="2"/>
  <c r="J116" i="2"/>
  <c r="I116" i="2"/>
  <c r="I115" i="2"/>
  <c r="J115" i="2" s="1"/>
  <c r="K115" i="2" s="1"/>
  <c r="J114" i="2"/>
  <c r="K114" i="2" s="1"/>
  <c r="I114" i="2"/>
  <c r="I113" i="2"/>
  <c r="J113" i="2" s="1"/>
  <c r="K113" i="2" s="1"/>
  <c r="I112" i="2"/>
  <c r="J112" i="2" s="1"/>
  <c r="K112" i="2" s="1"/>
  <c r="I111" i="2"/>
  <c r="J111" i="2" s="1"/>
  <c r="K111" i="2" s="1"/>
  <c r="I110" i="2"/>
  <c r="J110" i="2" s="1"/>
  <c r="K110" i="2" s="1"/>
  <c r="I109" i="2"/>
  <c r="J109" i="2" s="1"/>
  <c r="K109" i="2" s="1"/>
  <c r="I105" i="2"/>
  <c r="J105" i="2" s="1"/>
  <c r="K105" i="2" s="1"/>
  <c r="I104" i="2"/>
  <c r="J104" i="2" s="1"/>
  <c r="K104" i="2" s="1"/>
  <c r="I103" i="2"/>
  <c r="J103" i="2" s="1"/>
  <c r="K103" i="2" s="1"/>
  <c r="I102" i="2"/>
  <c r="J102" i="2" s="1"/>
  <c r="K102" i="2" s="1"/>
  <c r="I101" i="2"/>
  <c r="J101" i="2" s="1"/>
  <c r="K101" i="2" s="1"/>
  <c r="I100" i="2"/>
  <c r="J100" i="2" s="1"/>
  <c r="K100" i="2" s="1"/>
  <c r="J99" i="2"/>
  <c r="K99" i="2" s="1"/>
  <c r="I99" i="2"/>
  <c r="I98" i="2"/>
  <c r="J98" i="2" s="1"/>
  <c r="K98" i="2" s="1"/>
  <c r="I97" i="2"/>
  <c r="J97" i="2" s="1"/>
  <c r="K97" i="2" s="1"/>
  <c r="I96" i="2"/>
  <c r="J96" i="2" s="1"/>
  <c r="K96" i="2" s="1"/>
  <c r="I95" i="2"/>
  <c r="J95" i="2" s="1"/>
  <c r="K95" i="2" s="1"/>
  <c r="I94" i="2"/>
  <c r="J94" i="2" s="1"/>
  <c r="K94" i="2" s="1"/>
  <c r="J93" i="2"/>
  <c r="K93" i="2" s="1"/>
  <c r="I93" i="2"/>
  <c r="I92" i="2"/>
  <c r="J92" i="2" s="1"/>
  <c r="K92" i="2" s="1"/>
  <c r="J91" i="2"/>
  <c r="K91" i="2" s="1"/>
  <c r="I91" i="2"/>
  <c r="I90" i="2"/>
  <c r="J90" i="2" s="1"/>
  <c r="K90" i="2" s="1"/>
  <c r="I86" i="2"/>
  <c r="J86" i="2" s="1"/>
  <c r="K86" i="2" s="1"/>
  <c r="I85" i="2"/>
  <c r="J85" i="2" s="1"/>
  <c r="K85" i="2" s="1"/>
  <c r="I84" i="2"/>
  <c r="J84" i="2" s="1"/>
  <c r="K84" i="2" s="1"/>
  <c r="K83" i="2"/>
  <c r="J83" i="2"/>
  <c r="I83" i="2"/>
  <c r="I82" i="2"/>
  <c r="J82" i="2" s="1"/>
  <c r="K82" i="2" s="1"/>
  <c r="I78" i="2"/>
  <c r="J78" i="2" s="1"/>
  <c r="K78" i="2" s="1"/>
  <c r="I77" i="2"/>
  <c r="J77" i="2" s="1"/>
  <c r="K77" i="2" s="1"/>
  <c r="I76" i="2"/>
  <c r="J76" i="2" s="1"/>
  <c r="K76" i="2" s="1"/>
  <c r="J75" i="2"/>
  <c r="K75" i="2" s="1"/>
  <c r="I75" i="2"/>
  <c r="I74" i="2"/>
  <c r="J74" i="2" s="1"/>
  <c r="K74" i="2" s="1"/>
  <c r="I73" i="2"/>
  <c r="J73" i="2" s="1"/>
  <c r="K73" i="2" s="1"/>
  <c r="I72" i="2"/>
  <c r="J72" i="2" s="1"/>
  <c r="K72" i="2" s="1"/>
  <c r="I71" i="2"/>
  <c r="J71" i="2" s="1"/>
  <c r="K71" i="2" s="1"/>
  <c r="I70" i="2"/>
  <c r="J70" i="2" s="1"/>
  <c r="K70" i="2" s="1"/>
  <c r="I66" i="2"/>
  <c r="J66" i="2" s="1"/>
  <c r="K66" i="2" s="1"/>
  <c r="I65" i="2"/>
  <c r="J65" i="2" s="1"/>
  <c r="K65" i="2" s="1"/>
  <c r="K64" i="2"/>
  <c r="J64" i="2"/>
  <c r="I64" i="2"/>
  <c r="J63" i="2"/>
  <c r="K63" i="2" s="1"/>
  <c r="I63" i="2"/>
  <c r="I62" i="2"/>
  <c r="J62" i="2" s="1"/>
  <c r="K62" i="2" s="1"/>
  <c r="I61" i="2"/>
  <c r="J61" i="2" s="1"/>
  <c r="K61" i="2" s="1"/>
  <c r="I60" i="2"/>
  <c r="J60" i="2" s="1"/>
  <c r="K60" i="2" s="1"/>
  <c r="J59" i="2"/>
  <c r="K59" i="2" s="1"/>
  <c r="I59" i="2"/>
  <c r="I58" i="2"/>
  <c r="J58" i="2" s="1"/>
  <c r="K58" i="2" s="1"/>
  <c r="I57" i="2"/>
  <c r="J57" i="2" s="1"/>
  <c r="K57" i="2" s="1"/>
  <c r="K56" i="2"/>
  <c r="J56" i="2"/>
  <c r="I56" i="2"/>
  <c r="I55" i="2"/>
  <c r="J55" i="2" s="1"/>
  <c r="K55" i="2" s="1"/>
  <c r="I54" i="2"/>
  <c r="J54" i="2" s="1"/>
  <c r="K54" i="2" s="1"/>
  <c r="I50" i="2"/>
  <c r="J50" i="2" s="1"/>
  <c r="K50" i="2" s="1"/>
  <c r="I49" i="2"/>
  <c r="J49" i="2" s="1"/>
  <c r="K49" i="2" s="1"/>
  <c r="I48" i="2"/>
  <c r="J48" i="2" s="1"/>
  <c r="K48" i="2" s="1"/>
  <c r="I47" i="2"/>
  <c r="J47" i="2" s="1"/>
  <c r="K47" i="2" s="1"/>
  <c r="I46" i="2"/>
  <c r="J46" i="2" s="1"/>
  <c r="K46" i="2" s="1"/>
  <c r="J45" i="2"/>
  <c r="K45" i="2" s="1"/>
  <c r="I45" i="2"/>
  <c r="I44" i="2"/>
  <c r="J44" i="2" s="1"/>
  <c r="K44" i="2" s="1"/>
  <c r="K43" i="2"/>
  <c r="J43" i="2"/>
  <c r="I43" i="2"/>
  <c r="I42" i="2"/>
  <c r="J42" i="2" s="1"/>
  <c r="K42" i="2" s="1"/>
  <c r="I41" i="2"/>
  <c r="J41" i="2" s="1"/>
  <c r="K41" i="2" s="1"/>
  <c r="I40" i="2"/>
  <c r="J40" i="2" s="1"/>
  <c r="K40" i="2" s="1"/>
  <c r="I39" i="2"/>
  <c r="J39" i="2" s="1"/>
  <c r="K39" i="2" s="1"/>
  <c r="I38" i="2"/>
  <c r="J38" i="2" s="1"/>
  <c r="K38" i="2" s="1"/>
  <c r="J37" i="2"/>
  <c r="K37" i="2" s="1"/>
  <c r="I37" i="2"/>
  <c r="I36" i="2"/>
  <c r="J36" i="2" s="1"/>
  <c r="K36" i="2" s="1"/>
  <c r="J35" i="2"/>
  <c r="K35" i="2" s="1"/>
  <c r="I35" i="2"/>
  <c r="I34" i="2"/>
  <c r="J34" i="2" s="1"/>
  <c r="K34" i="2" s="1"/>
  <c r="J33" i="2"/>
  <c r="K33" i="2" s="1"/>
  <c r="I33" i="2"/>
  <c r="I32" i="2"/>
  <c r="J32" i="2" s="1"/>
  <c r="K32" i="2" s="1"/>
  <c r="I31" i="2"/>
  <c r="J31" i="2" s="1"/>
  <c r="K31" i="2" s="1"/>
  <c r="I30" i="2"/>
  <c r="J30" i="2" s="1"/>
  <c r="K30" i="2" s="1"/>
  <c r="I29" i="2"/>
  <c r="J29" i="2" s="1"/>
  <c r="K29" i="2" s="1"/>
  <c r="I28" i="2"/>
  <c r="J28" i="2" s="1"/>
  <c r="K28" i="2" s="1"/>
  <c r="J27" i="2"/>
  <c r="K27" i="2" s="1"/>
  <c r="I27" i="2"/>
  <c r="I26" i="2"/>
  <c r="J26" i="2" s="1"/>
  <c r="K26" i="2" s="1"/>
  <c r="I25" i="2"/>
  <c r="J25" i="2" s="1"/>
  <c r="K25" i="2" s="1"/>
  <c r="I24" i="2"/>
  <c r="J24" i="2" s="1"/>
  <c r="K24" i="2" s="1"/>
  <c r="I20" i="2"/>
  <c r="J20" i="2" s="1"/>
  <c r="K20" i="2" s="1"/>
  <c r="J19" i="2"/>
  <c r="K19" i="2" s="1"/>
  <c r="I19" i="2"/>
  <c r="I18" i="2"/>
  <c r="J18" i="2" s="1"/>
  <c r="K18" i="2" s="1"/>
  <c r="I17" i="2"/>
  <c r="J17" i="2" s="1"/>
  <c r="K17" i="2" s="1"/>
  <c r="K16" i="2"/>
  <c r="I16" i="2"/>
  <c r="J16" i="2" s="1"/>
  <c r="I15" i="2"/>
  <c r="J15" i="2" s="1"/>
  <c r="K15" i="2" s="1"/>
  <c r="I14" i="2"/>
  <c r="J14" i="2" s="1"/>
  <c r="K14" i="2" s="1"/>
  <c r="I13" i="2"/>
  <c r="J13" i="2" s="1"/>
  <c r="K13" i="2" s="1"/>
  <c r="I12" i="2"/>
  <c r="J12" i="2" s="1"/>
  <c r="K12" i="2" s="1"/>
  <c r="J11" i="2"/>
  <c r="K11" i="2" s="1"/>
  <c r="I11" i="2"/>
  <c r="I10" i="2"/>
  <c r="J10" i="2" s="1"/>
  <c r="K10" i="2" s="1"/>
  <c r="J9" i="2"/>
  <c r="K9" i="2" s="1"/>
  <c r="I9" i="2"/>
  <c r="K8" i="2"/>
  <c r="J8" i="2"/>
  <c r="I8" i="2"/>
  <c r="I7" i="2"/>
  <c r="J7" i="2" s="1"/>
  <c r="K7" i="2" s="1"/>
  <c r="J6" i="2"/>
  <c r="K6" i="2" s="1"/>
  <c r="K21" i="2" s="1"/>
  <c r="I6" i="2"/>
  <c r="L452" i="3" l="1"/>
  <c r="L453" i="3" s="1"/>
  <c r="L479" i="3"/>
  <c r="L500" i="3"/>
  <c r="L524" i="3"/>
  <c r="L530" i="3"/>
  <c r="K79" i="2"/>
  <c r="K395" i="2"/>
  <c r="K241" i="2"/>
  <c r="K287" i="2"/>
  <c r="K106" i="2"/>
  <c r="K195" i="2"/>
  <c r="K368" i="2"/>
  <c r="K87" i="2"/>
  <c r="K123" i="2"/>
  <c r="K159" i="2"/>
  <c r="K215" i="2"/>
  <c r="K418" i="2"/>
  <c r="K51" i="2"/>
  <c r="L528" i="2" s="1"/>
  <c r="K67" i="2"/>
  <c r="K143" i="2"/>
  <c r="L498" i="2"/>
  <c r="K343" i="2"/>
  <c r="K266" i="2"/>
  <c r="L477" i="2"/>
  <c r="K314" i="2"/>
  <c r="K180" i="2"/>
  <c r="K333" i="2"/>
  <c r="L522" i="2"/>
</calcChain>
</file>

<file path=xl/sharedStrings.xml><?xml version="1.0" encoding="utf-8"?>
<sst xmlns="http://schemas.openxmlformats.org/spreadsheetml/2006/main" count="14828" uniqueCount="978">
  <si>
    <t>GOBERNACIÓN DE CUNDINAMARCA</t>
  </si>
  <si>
    <t>SECRETARIA DE LA MUJER Y EQUIDAD DE GÉNERO</t>
  </si>
  <si>
    <t>OBJETO: ADECUACIÓN Y SUMINISTRO DE ELEMENTOS NECESARIOS PARA EL FUNCIONAMIENTO APROPIADO DE ESPACIOS Y CASAS SOCIALES DE LA MUJER, DE LOS MUNICIPIOS FOCALIZADOS EN EL DEPARTAMENTO DE CUNDINAMARCA.</t>
  </si>
  <si>
    <t>1. LA MESA</t>
  </si>
  <si>
    <t>ITEM</t>
  </si>
  <si>
    <t>PRODUCTO / SERVICIO</t>
  </si>
  <si>
    <t>DESCRIPCIÓN PRODUCTO / SERVICIO</t>
  </si>
  <si>
    <t>UNIDAD DE MEDIDA</t>
  </si>
  <si>
    <t>CANTIDAD</t>
  </si>
  <si>
    <t>VALOR UNITARIO SIN  IVA</t>
  </si>
  <si>
    <t>IVA</t>
  </si>
  <si>
    <t>VALOR UNITARIO CON IVA</t>
  </si>
  <si>
    <t>VALOR TOTAL (VALOR UNITARIO CON IVA X CANTIDAD)</t>
  </si>
  <si>
    <t>1.1</t>
  </si>
  <si>
    <t>MESA PLEGABLE</t>
  </si>
  <si>
    <t xml:space="preserve">MESA PLEGABLE PLASTICA TIPO MALETIN, ESTRUCTURA EN ACERO, TABLERO EN POLIETILENO DE ALTA DENSIDAD, DIMENSIONES MINIMAS DE 180 CM DE LARGO Y 70 CM DE ANCHO </t>
  </si>
  <si>
    <t>UN</t>
  </si>
  <si>
    <t>https://www.secop.gov.co/CO1BusinessLine/Tendering/ContractNoticeView/Index?prevCtxLbl=Buscar+procesos&amp;prevCtxUrl=https%3a%2f%2fwww.secop.gov.co%3a443%2fCO1BusinessLine%2fTendering%2fContractNoticeManagement%2fIndex&amp;notice=CO1.NTC.9297227</t>
  </si>
  <si>
    <t>1.2</t>
  </si>
  <si>
    <t>SILLA PLÁSTICA CON BRAZOS</t>
  </si>
  <si>
    <t>SILLA PLÁSTICA CON BRAZOS, RESISTENCIA MINIMA DE 115 KILOS. MEDIDAS APROXIMADAS DE 57 x 60 x 80 CM. COLOR BLANCO O CAFE.</t>
  </si>
  <si>
    <t>1.3</t>
  </si>
  <si>
    <t>KIT DE SONIDO (DOS CABINAS, CONSOLA, MICROFONO)</t>
  </si>
  <si>
    <t>SISTEMA DE SONIDO CONVENCIONAL COMPUESTO POR 2 CABINAS ACTIVAS O PASIVAS QUE TENGAN 1 PARLANTE DE 15 PULGADAS Y UN DRIVER DE 1 PULGADA, CADA CABINA DEBE TENER CAPACIDAD DE POTENCIA DE 1000 WATTS RMS PARA INSTALAR SOBRE TRÍPODE, 2 TRÍPODES, 1 CONSOLA ANÁLOGA O DIGITAL DE 8 CANALES, 1 MICRÓFONO VOCAL INALÁMBRICO, TODO EL SISTEMA DE AUDIO DEBE INCLUIR EXTENSIONES DE CORRIENTE, CABLES XLR Y PLUG A PLUG.</t>
  </si>
  <si>
    <t>https://community.secop.gov.co/Public/Tendering/OpportunityDetail/Index?noticeUID=CO1.NTC.8101210&amp;isFromPublicArea=True&amp;isModal=False</t>
  </si>
  <si>
    <t>1.4</t>
  </si>
  <si>
    <t>TELEVISOR SMART TV DE 65"</t>
  </si>
  <si>
    <t xml:space="preserve">TELEVISOR SMART TV DE 65", RESOLUCIÓN 4K- UHD (3840x2160), HDR10, TASA DE REFRESCO DE 60 Hz, CON SINTONIZADOR DVB-T2. 3 PUERTOS HDMI, 1 PUERTO ETHERNET, 1 PUERTO USB 3.0, SALIDA DE AUDIO 3,5mm, ENTRADA COAXIAL. CONEXIÓN INALAMBRICA POR BLUETOOTH Y WIFI. POTENCIA DE AUDIO MINIMO DE 20W COMPATIBLE CON DOLBY AUDIO. </t>
  </si>
  <si>
    <t>1.5</t>
  </si>
  <si>
    <t>MESA DE CORTE CONFECCION</t>
  </si>
  <si>
    <t>MESA DE CORTE MEDIDAS 150X200 CM EN ESTRUCTURA METÁLICA CALIBRE 12, CUBIERTA EN MELANINA DE 18MM, ENCHAPE POR AMBAS CARAS. INCLUYE NIVELADORES.</t>
  </si>
  <si>
    <t>1.6</t>
  </si>
  <si>
    <t>NEVECON 583 LITROS CON INTELIGENCIA ARTIFICIAL</t>
  </si>
  <si>
    <t>NEVECON 583 LITROS CON INTELIGENCIA ARTIFICIAL, NO FROST, FUNCION POWER COOL, POWER FREEZER, LUZ INTERIOR LED, BANDEJAS EN VIDRIO, BANDEJA DE HIELO, COMPRESOR DIGITAL INVERTER, EFICIENCIA ENERGETICAB, WIFI INTEGRADO</t>
  </si>
  <si>
    <t>1.7</t>
  </si>
  <si>
    <t>VENTILADOR PARED 22"</t>
  </si>
  <si>
    <t>VENTILADOR PARED CON MALLAS METALICAS 22", 3 VELOCIDADES AJUSTABLES, 5 ASPAS AERODINAMICAS</t>
  </si>
  <si>
    <t>1.8</t>
  </si>
  <si>
    <t>CONGELADOR HORIZONTAL 204 LITROS</t>
  </si>
  <si>
    <t>CONGELADOR HORIZONTAL 204 LITROS, SISTEMA DUAL DE TEMPERATURA, CONDENSADOR INTERNO, 2 PATAS NIVELADORAS Y DOS RODACHINAS, CHAPA DE SEGURIDAD</t>
  </si>
  <si>
    <t>1.9</t>
  </si>
  <si>
    <t>HORNO MICROONDAS 0,7 PIES</t>
  </si>
  <si>
    <t>HORNO MICROONDAS 0,7 PIES, 12 OPCIONES DE AUTO COCCION, PLATO GIRATORIO EMPOTRADO, PANEL DIGITAL, 22 PROGRAMAS</t>
  </si>
  <si>
    <t>1.10</t>
  </si>
  <si>
    <t>SET DE 7 CUCHILLOS</t>
  </si>
  <si>
    <t>SET DE 7 CUCHILLOS, LAMINAS DE ACERO INOXIDABLE, MANGOS EN POLIPROPILENO, COLORES</t>
  </si>
  <si>
    <t>1.11</t>
  </si>
  <si>
    <t>LICUADORA 1,5 L</t>
  </si>
  <si>
    <t>LICUADORA 1,5 L, 550 W, 2 VELOCIDADES Y PULSO, VASO DE VIDRIO, ACOPLE DE CUCHILLA METAL CONTRA METAL</t>
  </si>
  <si>
    <t>1.12</t>
  </si>
  <si>
    <t>JUEGO DE 11 OLLAS ACERO INOXIDABLE</t>
  </si>
  <si>
    <t>JUEGO DE 11 OLLAS ACERO INOXIDABLE.BATERÍA EN ACERO INOXIDABLE 201, 0.4 MM DE ESPESOR. CONTIENE: OLLA DE 24 CM, 20 CM, 22 CM, 16 CM Y 18 CM TODAS CON TAPA Y UNA SARTÉN DE 24 CM SIN TAPA. CUERPO Y ASAS DE ACERO INOXIDABLE, ESPEJO PULIDO POR FUERA Y SATINADO POR DENTRO, TRAE 5 TAPAS DE CRISTAL, FONDO ENCAPSULADO APTO PARA COCINAS DE INDUCCIÓN.</t>
  </si>
  <si>
    <t>1.13</t>
  </si>
  <si>
    <t>OLLA A PRESION 7 L</t>
  </si>
  <si>
    <t>OLLA A PRESION 7 L, ACERO INOXIDABLE, 4 SISTEMAS DE SEGURIDAD, 3 NIVELES DE LIBERACION CONTROLADA, SOPORTA HASTA 300 GRADOS</t>
  </si>
  <si>
    <t>1.14</t>
  </si>
  <si>
    <t>MAQUINA DE COSER PLANA</t>
  </si>
  <si>
    <t>MAQUINA DE COSER PLANA MECATRÓNICA, LONGITUD DE PUNTADA DE 4MM O 7 MM, POSICIONADOR DE AGUJAR, VELOCIDAD DE COSTURA DE AL MENOS 5000 RPM, MUEBLE INCLUIDO</t>
  </si>
  <si>
    <t>1.15</t>
  </si>
  <si>
    <t>MAQUINA FILETEADORA</t>
  </si>
  <si>
    <t>MÁQUINA DE COSER - FILETEADORA MECATRÓNICA , DE TECNOLOGÍA MECÁNICA, 5 HILOS, 2 AGUJAS, CALIBRE DE AGUJA #14, PUNTADA DE SEGURIDAD, INCLUYE MUEBLE
COMPLETO"</t>
  </si>
  <si>
    <t>TOTAL LA MESA</t>
  </si>
  <si>
    <t>2. LA PEÑA</t>
  </si>
  <si>
    <t>COMPUTADOR DE ESCRITORIO</t>
  </si>
  <si>
    <t>COMPUTADOR DE ESCRITORIO CON PROCESADOR MINIMO DE 8 NUCLEOS Y 3,4GHz DE FRECUENCIA DE RELOJ, MEMORIA RAM DDR4 DE 16 GB, 1 DISCO DURO HDD DE 1 TB Y 1 DISCO DURO SDD DE 512 GB, CON TARJETA GRAFICA Y TARJETA DE RED 100/1000 Y CONEXIÓN WIFI, SISTEMA OPERATIVO WINDOWS 10 O SUPERIOR EN LA VERSION PRO, MONITOR CON RESOLUCIÓN FULL HD Y TAMAÑO MINIMO DE 21". TECLADO Y MOUSE ESTANDAR CON CONEXIÓN USB. EL EQUIPO SE DEBE ENTREGAR TOTALMENTE ENSAMBLADO Y FUNCIONANDO. CPU, MONITOR, MOUSE Y TECLADO DEBEN SER COMPATIBLES Y DEL MISMO FABRICANTE. SE DEBE INCLUIR DISPOSITIVO EXTERNO PARA CONEXIÓN ELECTRICA CON SUPRESIÓN DE PICOS.</t>
  </si>
  <si>
    <t>KIT VIDEO BEAM</t>
  </si>
  <si>
    <t>KIT PROYECTOR SEMI PROFESIONAL VIDEOBEAM 4.500 LÚMENES, CONECTIVIDAD USB, VGA, HDMI, RESOLUCIÓN DE IMAGEN XGA, TECNOLOGÍA DE VISUALIZACIÓN DLP, TAMAÑO PROYECCIÓN DE 300 PULGADAS, INCLUYE CABLE VGA, UN (1) CABLE DE CORRIENTE Y TELÓN DE PROYECCIÓN.</t>
  </si>
  <si>
    <t>IMPRESORA MULTIFUNCIONAL</t>
  </si>
  <si>
    <t>IMPRESORA MULTIFUNCIONAL CON SISTEMA DE IMPRESIÓN DE INYECCIÓN TIPO TANQUE, RESOLUCIÓN DE IMPRESIÓN MINIMA DE 5760X1440 DPI, VELOCIDAD DE IMPRESIÓN DE 33PPM EN NEGRO Y 15PPM A COLOR. RESOLUCIÓN OPTICA PARA COPIAS Y ESCANER DE 600x1200 DPI. CONECTIVIDAD DE ALTA VELOCIDAD USB. COMPATIBILIDAD CON SISTEMAS OPERATIVOS WINDOWS Y MAC. VOLTAJE DE ALIMENTACIÓN DE 110V. DEBE INCLUIR UN JUEGO DE TINTAS DE CADA COLOR (NEGRO, CYAN, MAGENTA, AMARILLO).</t>
  </si>
  <si>
    <t>ESCRITORIO LINEAL CON ESTRUCTURA EN TUBO METALICO</t>
  </si>
  <si>
    <t>ESCRITORIO LINEAL CON ESTRUCTURA EN TUBO METALICO CUADRADO O RECTANGULAR DE 2", TERMINACIÓN EN PINTURA ELECTROESTATICA, SUPERFICIE CON RECUBRIMIENTO EN MELAMINA DE 30mm. DIMENSIONES: 150 X 60 CM. INCLUYE CAJONERA EN LAMINA CALIBRE 22.</t>
  </si>
  <si>
    <t>SILLA  ERGONÓMICA</t>
  </si>
  <si>
    <t>SILLA ERGONÓMICA PARA OFICINA, ESPALDAR FABRICADO EN TELA MICRO PERFORADA TIPO MALLA Y MARCO EN POLIPROPILENO DIMENSIONES APROXIMADAS 46 X 46 CM, Y ASIENTO FABRICADO POLIURETANO ESPESOR DE 50 MM DIMENSIONES 48 X 51 CM. CABECERO CON ALTURA AJUSTABLE Y BASCULANTE, BRAZOS AJUSTABLES, SOPORTE LUMBAR CON AJUSTE EN PROFUNDIDAD Y ALTURA. SOPORTE EN ESTRELLA DE 5 ASPAS CON RODACHINES DOBLE CARRETE.</t>
  </si>
  <si>
    <t>ARCHIVADOR METÁLICO</t>
  </si>
  <si>
    <t>ARCHIVADOR METALICO DE 3 GAVETAS, FABRICADO EN LAMINA CALIBRE 24 O SUPERIOR, TERMINACIÓN PINTURA ELECTROESTATICA, CORREDERAS FULL EXTENSION, SISTEMA DE SEGURIDAD CON CHAPA. ALTURA MINIMA DEL MUEBLE DE 1 METRO.</t>
  </si>
  <si>
    <t>TABLERO ACRÍLICO</t>
  </si>
  <si>
    <t>TABLERO ACRILICO DE 2.4 m x 1.2 m, ESTRUCTURA DE MINIMO 1 CM DE ESPESOR, FORMICA BRILLANTE DE ALTA DURABILIDAD Y FACIL LIMPIEZA, BORDES EN ALUMINIO.</t>
  </si>
  <si>
    <t>AVISO EN CAJA PARA FACHADA</t>
  </si>
  <si>
    <t>AVISO EN CAJA PARA FACHADA DE 2.5 m x 0.75 m. IMPRESO EN BANNER TRASLUCIDO FULL COLOR, LAMINADO RESISTENTE A RAYOS UV. ILUMINACIÓN INTERNA TIPO LED DE ALTA DURABILIDAD, CONEXIÓN ELECTRICA A 110 V. CANTONERAS EN ALUMINIO. SE DEBE ENTREGAR INSTALADO EN SITIO.</t>
  </si>
  <si>
    <t>POLTRONA MANICURA Y PEDICURA CON SILLA AUXILIAR</t>
  </si>
  <si>
    <t>POLTRONA CON CAJONERAS, MESA EN VIDRIO, SILLA AUXILIAR CON RDACHINES</t>
  </si>
  <si>
    <t>KIT PULIDORA DE UÑAS Y LAMPARA UV</t>
  </si>
  <si>
    <t>KIT PULIDORA DE UÑAS Y LAMPARA UV, TALADRO ELECTRICO PARA MANICURA, VELOCIDAD DE ROTACION 30000RPM, VOLTAJE 110V, POTENCIA 30W, CON INTERRUPTOR DE PIE, SEIS TIPOS DE BROCAS PARA UÑAS, LAMPARA UV CON SENSOR DE PRESCENCIA, CURO TODO TIPO DE GELES, TECNOLOGIA LED Y UV, POTENCIA 48W,</t>
  </si>
  <si>
    <t>1.16</t>
  </si>
  <si>
    <t>CAMILLA PLEGABLE PARA MASAJES</t>
  </si>
  <si>
    <t>CAMILLA RECLINABLE Y PLEGABLE PARA MASAJES, EN MADERA DE HAYA, TAPIZADO IMPERMEABLE, REPOSACABEZAS AJUSTABLE, COJIN FACIAL, SOPORTE DE BRAZOS,</t>
  </si>
  <si>
    <t>1.17</t>
  </si>
  <si>
    <t>MÁQUINA DE COSER  SEMI INDUSTRIAL</t>
  </si>
  <si>
    <t>MÁQUINA DE COSER SEMIINDUSTRIAL, 23 PUNTADAS, LARGO DE PUNTADA 4 MM Y ANCHO DE 6 MM, ENHEBRADO AUTOMÁTICO, 1.100 PUNTADAS POR MINUTO, MOTOR 90W.</t>
  </si>
  <si>
    <t>1.18</t>
  </si>
  <si>
    <t>1.19</t>
  </si>
  <si>
    <t>MAQUINA COLLARIN</t>
  </si>
  <si>
    <t>MÁQUINA DE COSER COLLARÍN MECATRÓNICA, POSICIONADOR DE AGUJA, 3 AGUJAS, 5 HILOS, VELOCIDAD DE COSTURA DE HASTA 3800 RPM, MUEBLE INCLUIDO.</t>
  </si>
  <si>
    <t>1.20</t>
  </si>
  <si>
    <t>ESTUFA A GAS</t>
  </si>
  <si>
    <t>ESTUFA A GAS CON 6 QUEMADORES, ESTRUCTURA FABRICADA EN ACERO INOXIDABLE, QUEMADORES Y PARRILLAS EN HIERRO FUNDIDO, BANDEJA RECOLECTORA DE RESIDUOS. CONFIGURACIÓN PARA GAS NATURAL O PROPANO.</t>
  </si>
  <si>
    <t>1.21</t>
  </si>
  <si>
    <t>HORNO INDUSTRIAL</t>
  </si>
  <si>
    <t>HORNO PARA REPOSTERÍA, ESTRUCTURA EN ACERO INOXIDABLE 430, 2 CÁMARAS INDEPENDIENTE DE APROXIMADAMENTE 45X65 CM, QUEMADORES EN FLAUTA, VÁLVULA DE SEGURIDAD, PUERTA EN VIDRIO, PERILLA DE CONTROL DE TEMPERATURA, INCLUYE BASE DE SOPORTE Y BANDEJAS.</t>
  </si>
  <si>
    <t>1.22</t>
  </si>
  <si>
    <t>NEVERA 230 LITROS</t>
  </si>
  <si>
    <t>NEVERA NO FROST 230 LITROS, DISENSADOR DE HIELO Y AGUA MANUAL, EFICIENCIA ENERGETICA B.</t>
  </si>
  <si>
    <t>1.23</t>
  </si>
  <si>
    <t>LICUADORA INDUSTRIAL CAPACIDAD 10 LITROS</t>
  </si>
  <si>
    <t>LICUADORA INDUSTRIAL CAPACIDAD 10 LITROS, ESTRUCTURA EN ACERO INOXIDABLE 304, MOTOR DE 1 HP, CUCHILLAS EN ACERO REFORZADO, VASO ABATIBLE. CONEXIÓN ELECTRICA A 110 VOLTIOS.</t>
  </si>
  <si>
    <t>1.24</t>
  </si>
  <si>
    <t>BATIDORA SEMI INDUSTRIAL</t>
  </si>
  <si>
    <t>BATIDORA – MEZCLADORA CAPACIDAD 5 LITROS SEMI-INDUSTRIAL, ESTRUCTURA Y RECIPIENTE EN ACERO INOXIDABLE, MOTOR DE 250W INCLUYE 3 ACCESORIOS (GLOBO, GANCHO Y MANGO).</t>
  </si>
  <si>
    <t>1.25</t>
  </si>
  <si>
    <t>COLCHONETA TAPETE EJERCICIO 8MM</t>
  </si>
  <si>
    <t>MAT DE YOGA 8 MM, 183X61 CM, MATERIAL PLASTICO</t>
  </si>
  <si>
    <t>1.26</t>
  </si>
  <si>
    <t>SET DE 10 BANDAS ELASTICAS</t>
  </si>
  <si>
    <t>SET X10 BANDAS ELÁSTICAS DE RESISTENCIA PARA EJERCICIO Y FISIOTERAPIA,  30X5 CM</t>
  </si>
  <si>
    <t>1.27</t>
  </si>
  <si>
    <t>BALONES PILATES</t>
  </si>
  <si>
    <t>KIT DE BALONES PARA PILATES EN MATERIAL LÁTEX, COMPUESTO POR 3 BALONES DE DIMENSIÓN EN DIÁMETRO DE 55 CM, 3 BALONES DE DIMENSIÓN EN DIÁMETRO DE 65 CM, 4 BALONES DE DIMENSIÓN EN DIÁMETRO DE 75 CM Y UNA BOMBA PARA INFLAR BALONES DE APROXIMADAMENTE 100 PSI.</t>
  </si>
  <si>
    <t>TOTAL  LA PEÑA</t>
  </si>
  <si>
    <t>3. ZIPACON</t>
  </si>
  <si>
    <t>MESA PLASTICA</t>
  </si>
  <si>
    <t>MESA PLÁSTICA DE 4 PUESTOS, MEDIDAS APROXIMADAS DE 80 x 80 x 72 CM. COLOR BLANCO O CAFÉ.</t>
  </si>
  <si>
    <t>MAQUINA BORDADORA</t>
  </si>
  <si>
    <t>MAQUINA BORDADORA, MOTOR DIRECT DRIVE, VELOCIDAD DE TRABAJO 650 PPM COMO BORDADORA Y 850 PPM COMO MÁQUINA, ÁREA DE BORDADO MODIFICABLE, ÁREA MAS GRANDE 13 X 18 CM Y VARIANTES DE 2.5 X 6 CM, 10 X 10 CM Y 30 X 10 CM; PANTALLA TÁCTIL LCD DE 4 PULGADAS, SISTEMA DE ENHEBRADO Y CORTE DE HILO AUTOMÁTICO, MÁS DE 190 DISEÑOS DE BORDADOS,12 FUENTES TIPOGRÁFICAS INCORPORADAS, 240 PUNTADAS DE COSTURA, 10 TIPOS DE OJALES.</t>
  </si>
  <si>
    <t>CARPA PARA EXTERIORES TIPO KIOSCO DE 4 x 4 METROS</t>
  </si>
  <si>
    <t>CARPA PARA EXTERIORES TIPO KIOSCO DE 4 x 4 METROS, 4 AGUAS, ESTRUCTURA METALICA EN TUBO CALIBRE 18 (PARALES) y 20 (CERCHAS Y ARAÑA). LONA IMPERMEABLE PVC DE 400 MICRAS</t>
  </si>
  <si>
    <t>AVISO EN CAJA PARA FACHADA DE 2.5 m x 0.75 m. IMPRESO EN BANNER TRASLUCIDO FULL COLOR, LAMINADO RESISTENTE A RAYOS UV. ILUMINACIÓN INTERNA TIPO LED DE ALTA DURABILIDAD, CONEXIÓN ELECTRICA A 110 V. CANTONERAS EN ALUMINIO. SE DEBE INTREGAR INSTALADO EN SITIO.</t>
  </si>
  <si>
    <t>PINTURA VINILO  TIPO 1 CUÑETE</t>
  </si>
  <si>
    <t>VINILO TIPO 1 A BASE DE AGUA FABRICADA CON COPOLÍMEROS ACRÍLICOS PARA INTERIORES Y EXTERIORES, ACABADO MATE, LAVABLE. PRESENTACIÓN EN CUÑETE.</t>
  </si>
  <si>
    <t>TOTAL ZIPACON</t>
  </si>
  <si>
    <t>4. SILVANIA</t>
  </si>
  <si>
    <t>MAQUINA TROQUELADORA Y TACHADORA</t>
  </si>
  <si>
    <t>MAQUINA TROQUELADORA Y TACHADORA MECATRONICA, TROQUELES PERFORADORES, OJALETES, MOSQUETONES, TORNIQUETES Y BROCHES, PANEL INTEGRADO MULTIFUNCION, VELOCIDAD 3500 - 5000 RPM, 750W</t>
  </si>
  <si>
    <t>MAQUINA ENCAHUCHADORA</t>
  </si>
  <si>
    <t>MAQUINA ENCAHUCHADORA 4 AGUJAS, VELOCIDAD 4500 PPM, LUBRICACION AUTOMATICA, INCLUYE MUEBLE</t>
  </si>
  <si>
    <t>MAQUINA CORTADORA  VERTICAL</t>
  </si>
  <si>
    <t>MAQUINA CORTADORA  VERTICAL CORTADORA DE TELA 8 PULGADAS, TENSIÓN NOMINAL 110 - 120 V, 550W, 2800 RPM, ALTURA APROXIMADA DE CORTE 160 MM.</t>
  </si>
  <si>
    <t>MAQUINA ESTAMPADORA/SUBLIMADORA</t>
  </si>
  <si>
    <t xml:space="preserve">TERMOFIJADORA MULTIUSOS, PERMITE ESTAMPADO EN DIFERENTES MATERIALES: CERAMICA, VIDRIO, TEXTILES, PLASTICO, CARTON, ALUMINIO Y ACERO. CUENTA CON: 1 ESTAMPADORA DE CAMISETAS, 1 ESTAMPADORA DE GORRAS, 4 SUBLIMADOAS PARA POCILLOS O MUGS, 2 MAQUINAS PARA ESTAMPAR PLATOS. CONTROL DIGITAL DE TIEMPO Y TEMPERATURA, RESISTENCIAS INTERCAMBIABLES. ESTRUCTURA METALICA, RESISTENCIAS EN CAUCHOS SILICONADO, PROTECTORES CON TEFLON. AREA MAXIMA DE ESTAMPACIÓN DE 40 X 60 CM. CONEXIÓN ELECTRICA A 110V. </t>
  </si>
  <si>
    <t>TOTAL SILVANIA</t>
  </si>
  <si>
    <t>5. SOACHA</t>
  </si>
  <si>
    <t>DISPENSADOR DE AGUA PARA BOTELLON</t>
  </si>
  <si>
    <t xml:space="preserve">DISPENSADOR DE AGUA PARA BOTELLON POTENCIA 420W – VOLTAJE - RANGO ENTRE 110 V Y 120 V SISTEMA PARA DISPENSAR EL AGUA - MANUAL TEMPERATURA MÁXIMA - 90 GRADOS CENTÍGRADOS TEMPERATURA MÍNIMA - 10 GRADOS CENTÍGRADOS </t>
  </si>
  <si>
    <t>CAFETERA</t>
  </si>
  <si>
    <t xml:space="preserve">CAFETERA VOLTAJE - RANGO ENTRE 110 V Y 120 V - TIPO DE PRODUCTO CAFETERA DE GOTEO TIPO DE FILTRO - FILTRO PERMANENTE CAPACIDAD - 45 TAZAS CAPACIDAD 10.6 LITROS CAPACIDAD TANQUE AGUA 10.6 LITROS </t>
  </si>
  <si>
    <t>TOTAL SOACHA</t>
  </si>
  <si>
    <t>6. CHIPAQUE</t>
  </si>
  <si>
    <t>COMPUTADOR PORTÁTIL</t>
  </si>
  <si>
    <t>COMPUTADOR PORTATIL CON PROCESADOR DE 8 NUCLEOS Y FRECUENCIA DE 3,3 GHZ, MEMORIA RAM DDR4 DE 16 GB, DISCO DE ESTADO SOLIDO DE 512 GB. PANTALLA TACTIL DE MINIMO 15", RESOLUCIÓN FHD (19020 x 1080). TARJETA GRAFICA INTEGRADA. CAMARA CON RESOLUCIÓN MINIMO 1080P. PUERTOS Y/O RANURAS: 1 PUERTO USB-C, 2 PUERTO USB-A, 1 PUERTO HDMI, 1 LECTOR DE TARJETAS SD, 1 TOMA PARA AURICURALES. SISTEMA OPERATIVO WINDOWS 11 EN CUALQUIERA DE SUS VERSIONES. INCLUYE CARGADOR.</t>
  </si>
  <si>
    <t>ARMARIO ORGANIZADOR METÁLICO</t>
  </si>
  <si>
    <t>ARMARIO ORGANIZADOR METALICO, ESTRUCTURA EN LAMINA CALIBRE 22, TERMINACION CON PINTURA ELECTROESTATICA. DIMENSIONES MINIMAS DE 180 x 90 CM. DEBE INCLUIR 4 ENTREPAÑOS GRADUABLES Y 2 PUERTAS CON CERRADURA TIPO MANIJA QUE PERMITA ASEGURAR EN 3 PUNTOS.</t>
  </si>
  <si>
    <t>GRECA CAFETERA</t>
  </si>
  <si>
    <t>GRECA CAFETERA ELÉCTRICA FABRICADA EN ACERO 430 BRILLANTE CALIBRE 26. TRES SERVICIOS (CAFÉ, AGUA Y LECHE). LLAVES DE CHUPA TIPO ITALIANA. - RECIPIENTE EN ACERO. PORTA NIVELES EN ALUMINIO. CABLE ENCAUCHETADO PARA ALTA POTENCIA. - INCLUYE ARO Y 1 FILTRO PARA EL CAFÉ. DIMENSIONES: 77 X 34X 34. 110 VOLTIOS, 1800 WATTS</t>
  </si>
  <si>
    <t>TOTAL CHIPAQUE</t>
  </si>
  <si>
    <t>7. SAN BERNARDO</t>
  </si>
  <si>
    <t>SILLA PLÁSTICA SIN BRAZOS</t>
  </si>
  <si>
    <t>SILLA PLÁSTICA SIN BRAZOS, RESISTENCIA MINIMA DE 115 KILOS. MEDIDAS APROXIMADAS DE 57 x 60 x 80 CM. COLOR BLANCO O CAFE.</t>
  </si>
  <si>
    <t>MESA ACERO INOXIDABLE</t>
  </si>
  <si>
    <t>MESA ACERO INOXIDABLE, 1M LARGO X 0,60 M ANCHO X 0,90M DE ALTO, ACERO INOXIDABLE 304,</t>
  </si>
  <si>
    <t>DESPULPADORA DE FRUTA</t>
  </si>
  <si>
    <t>DESPULPADORA DE FRUTA 2 HP, 300 KGH,1500 W, 110V-220V, 1700RPM, INCLUYE 2 TAMICES, ACERO INOXIDABLE, ,MOTOR AC, DIMENSIONES 130X146X88 CM</t>
  </si>
  <si>
    <t>TOTAL SAN BERNARDO</t>
  </si>
  <si>
    <t>8. CABRERA</t>
  </si>
  <si>
    <t>SELLADORA DE BOLSAS</t>
  </si>
  <si>
    <t>SELLADORA INDUSTRIAL CONTINUA EN ACERO INOXIDABLE, DISEÑADA PARA EL SELLADO EFICIENTE Y SEGURO DE BOLSAS PARA PULPAS, ALIMENTOS Y OTROS PRODUCTOS. CUENTA CON SISTEMA AUTOMÁTICO DE SELLADO, CONTROL DE TEMPERATURA Y BANDA TRANSPORTADORA QUE FACILITA UN TRABAJO RÁPIDO, UNIFORME E HIGIÉNICO. 90 CM DE SELLADO</t>
  </si>
  <si>
    <t>SILLA TANDEM 3 PUESTOS</t>
  </si>
  <si>
    <t>SILLA TANDEM 3 PUESTOS, PATAS Y DESCANSA BRAZOS CON BORDES CROMADOS. VIGA COLOR NEGRO. EN ACERO COLD ROLLED CON RECUBRIMIENTO DE PINTURA ELECTROSTÁTICA EN LOS ASIENTOS Y LA VIGA. LAS PATAS, BRAZOS Y COSTADOS EN ACERO CROMADO. MEDIDAS MINIMAS ANCHO 183 CM ALTO 78 CM PROFUNDIDAD 64 CM CARACTERÍSTICAS CAPACIDAD PARA 3 PERSONAS POR SILLA.</t>
  </si>
  <si>
    <t>MESA DE REUNIONES + SILLAS</t>
  </si>
  <si>
    <t>MESA DE REUNIONES DE DISEÑO MODULAR O PIEZA ÚNICA CON SUPERFICIE EN MADERA LAMINADA (MDP/MDF) DE 25MM DE ESPESOR CON CANTO RÍGIDO. BASE METÁLICA REFORZADA CON SISTEMA DE GESTIÓN DE CABLEADO (PASACABLES INTERNOS). DIMENSIONES MÍNIMAS DE 2.40M X 1.20M. INCLUYE 10 SILLAS INTERLOCUTORAS ERGONÓMICAS,</t>
  </si>
  <si>
    <t>EXTENSION 30 M</t>
  </si>
  <si>
    <t>EXTENSIONES MULTITOMAS DE 30 METROS, ENCAUCHETADA DE CALIDAD PRIMERA</t>
  </si>
  <si>
    <t>SILLON PUFF</t>
  </si>
  <si>
    <t xml:space="preserve">SILLON PUFF KING EN PELUCHE, TAPIZADO EN FELPA, RELLENO EN POLIESTER </t>
  </si>
  <si>
    <t>TOTAL CABRERA</t>
  </si>
  <si>
    <t>9. FACATATIVA</t>
  </si>
  <si>
    <t>TIJERA DE SASTRE</t>
  </si>
  <si>
    <t>TIJERA DE SASTRE ACERO ALTA CALIDAD 8 PULGADAS PUNTA FINA, 21 CM</t>
  </si>
  <si>
    <t>TIZA DE SASTRE</t>
  </si>
  <si>
    <t>TIZAS TRIANGULAR PARA MODISTERÍA Y SASTRERÍA X10 UNIDADES</t>
  </si>
  <si>
    <t>KIT DE REGLAS MODISTERIA</t>
  </si>
  <si>
    <t>KIT DE REGLAS PARA MODISTERÍA EN ACRÍLICO A ESCALA 6 UNIDADES</t>
  </si>
  <si>
    <t>MESA PLÁSTICA CUADRADA 72X72CM, MESA CUATRO PUESTOS, RESISTENTE, FÁCIL DE LIMPIAR, CON TAPÓN CENTRAL PARA USO DE PARASOL</t>
  </si>
  <si>
    <t>TOTAL FACATATIVA</t>
  </si>
  <si>
    <t>10. LENGUAZAQUE</t>
  </si>
  <si>
    <t>TOTALLEGUAZAQUE</t>
  </si>
  <si>
    <t>11. MANTA</t>
  </si>
  <si>
    <t>CUCHILLO RASPADOR DE CAÑA</t>
  </si>
  <si>
    <t>CUCHILLO RASPADOR PELADOR DE CAÑA DE AZÚCAR, DE MANO, LIGERO, DISEÑO ERGONÓMICO, ACERO DE CARTBONO, MEDIDAS 28.3 x 8.8 x 7.1 cm.</t>
  </si>
  <si>
    <t>GAFAS DE PROTECCION</t>
  </si>
  <si>
    <t>GAFAS DE SEGURIDAD CON PROTECCION UV, FABRICADAS EN POLICARBONATO</t>
  </si>
  <si>
    <t>GUANTES DE PROTECCION</t>
  </si>
  <si>
    <t>GUANTES PARA JARDINERIA EN ALGODÓN Y PVC RESISTENTES  (PAR)</t>
  </si>
  <si>
    <t>TAPABOCAS</t>
  </si>
  <si>
    <t>TAPABOCAS KN95, 5 CAPAS DE PROTECCIÓN Y UN AGARRE ELÁSTICO, FABRICADO EN POLIPROPILENO DE ALTA CALIDAD. CADA ENVASE CONTIENE 20 UNIDADES EN EMPAQUE INDIVIDUAL</t>
  </si>
  <si>
    <t>CHALECO PORTAHERRAMIENTAS</t>
  </si>
  <si>
    <t>CHALECO PORTAHERRAMIENTAS. CON 8 BOLSILLOS, MATERIAL DE ALTA RESISTENCUA, EQUIPADO CON CIERRE DE CREMALLERA</t>
  </si>
  <si>
    <t>KIT DE BOTIQUIN, EXTINTOR Y SEÑALES</t>
  </si>
  <si>
    <t>KIT DE BOTIQUIN, EXTINTOR Y SEÑALES, EXTINTOR MULTIPROPOSITO ABC DE 10 LIBRAS CON GANCHO PARA COLGAR MAS SEÑAL, 1 BOTIQUIN METÁLICO DE PRIMEROS AUXILIOS DOTADO CON 15 PRODUCTOS Y 4 SEÑALES INFORMATIVAS EN ESTANDAR ELABORADAS EN POLIETILENO CALIBRE 20.</t>
  </si>
  <si>
    <t>TOTAL MANTA</t>
  </si>
  <si>
    <t>12. NOCAIMA</t>
  </si>
  <si>
    <t>HORNO 4 CAMARAS</t>
  </si>
  <si>
    <t>HORNO PARA REPOSTERÍA, ESTRUCTURA EN ACERO INOXIDABLE 430, 4 CÁMARAS INDEPENDIENTE DE APROXIMADAMENTE 53X64 CM, QUEMADORES EN FLAUTA, VÁLVULA DE SEGURIDAD, PUERTA EN VIDRIO, PERILLA DE CONTROL DE TEMPERATURA, INCLUYE BASE DE SOPORTE Y BANDEJAS.</t>
  </si>
  <si>
    <t>JUEGO DE REPOSTERIA Y PANADERIA</t>
  </si>
  <si>
    <t>JUEGO DE REPOSTERIA Y PANADERIA 4 EN 1 JUEGO DE CORTADORES DE REPOSTERÍA 4 EN 1: PUEDES OBTENER 4 JUEGOS (5 CORTADORES DE GALLETAS, UN TAMIZ DE HARINA DE 3 TAZAS, UNA BATIDORA DE MASA Y RASPADOR DE PASTELERÍA)</t>
  </si>
  <si>
    <t>JUEGO DE MOLDES METÁLICOS</t>
  </si>
  <si>
    <t>JUEGO DE MOLDES METALICOS CUADRADOS, FABRICADOS EN ALUMINIO DE ALTA CALIDAD. INCLUYE: 1 MOLDE DE APROXIMADAMENTE 27 x 27 CM, 1 MOLDE DE APROXIMADAMENTE 22 x 22 CM, 1 MOLDE DE APROXIMADAMENTE 17 x 17 CM Y 1 MOLDE CUADRADO DE APROXIMADAMENTE 10 x 10 CM.</t>
  </si>
  <si>
    <t>SET DE BANDEJAS DE PANADERIA TROQUELADAS</t>
  </si>
  <si>
    <t>SET DE 6 BANDEJAS DE PANADERIA TROQUELADAS, BANDEJA PARA PANADERIA EN ALUMINIO: MEDIDAS: LARGO: 80 CM ANCHO: 40 CM ALTO: 2,5 CM</t>
  </si>
  <si>
    <t>SILLA MASAJEADORA</t>
  </si>
  <si>
    <t>SILLA MASAJEADORA SILLA RECLINABLE, DE 8 POSICIONES, FUNCIONES DE MASAJES Y CALENTADOR, CONTROL REMOTO INTEGRADO 86X106CM NEGRO 110 V</t>
  </si>
  <si>
    <t>CAMBIADOR PORTATIL PARA BEBE</t>
  </si>
  <si>
    <t>CAMBIADOR PORTATIL PARA BEBE, PLEGABLE, IMPERMEABLE, DIMENSIONES MINIMAS 91CM X 55 CM</t>
  </si>
  <si>
    <t>TOTAL NOCAIMA</t>
  </si>
  <si>
    <t>13. SUSA</t>
  </si>
  <si>
    <t>PLANCHA INDUSTRIAL</t>
  </si>
  <si>
    <t>PLANCHA INDUSTRIAL CUERPO DE ACERO INOXIDABLE DE USO PROLONGADO, CABLE DE 180 CM. POTENCIA DE 1000W CONTROL DE TEMPERATURA, TANQUE DE AGUA DE 4 LITROS, BASE DE ACERO INOXIDABLE ANTIADHERENTE, SISTEMA ANTIGOTEO, REGULADOR DE VAPOR SEGÚN EL TIPO DE TELA,</t>
  </si>
  <si>
    <t>TOTAL SUSA</t>
  </si>
  <si>
    <t>14. GUASCA</t>
  </si>
  <si>
    <t>SOFA 3 PUESTOS</t>
  </si>
  <si>
    <t>SOFÁ BIPERSONAL (3 PUESTOS) DE DISEÑO TIPO LOUNGE/NÓRDICO. ESTRUCTURA INTERNA EN MADERA MACIZA INMUNIZADA CON CINCHAS ELÁSTICAS DE ALTA RESISTENCIA. TAPICERÍA EN TELA TIPO LONA CON TECNOLOGÍA ANTIFLUIDO Y RETARDANTE DE LLAMA. BASE DE 4 PATAS EN MADERA CLARA (HAYA O PINO) CON ACABADO EN LACA CATALIZADA. ESPUMA DE ALTA DENSIDAD (26 KG/M³).</t>
  </si>
  <si>
    <t>TOTAL GUASCA</t>
  </si>
  <si>
    <t>15. GUTIERREZ</t>
  </si>
  <si>
    <t>BIOMBO</t>
  </si>
  <si>
    <t xml:space="preserve">BIOMBO EN ACERO INOXIDABLE DE 5 CUERPOS, TELAS IMPERMEABLE DESMONTABLES PANELES PLEGABLES ALTO 1,70 MTS, ANCHO  260 MTS A RUEDAS GIRATORIAS DE 2" EN LAS ESQUINAS </t>
  </si>
  <si>
    <t>UND</t>
  </si>
  <si>
    <t>LAMPARA FACIAL</t>
  </si>
  <si>
    <t>LAMPARAS DE FOTOTERAPIA FACIAL, VOLTAJE 110 V, CON 1 MASCARA FAIAL LED, CON 7 COLORES DE LUZ</t>
  </si>
  <si>
    <t>PALA FACIAL</t>
  </si>
  <si>
    <t>PALA ULTRASONICA, COLOR BLANCO FNCIONES DE EXFOLIACION, LIMPIEZA FACIAL, PEELING ULTRASONIDO RECARGABLE</t>
  </si>
  <si>
    <t>VAPOR OZONO FACIAL</t>
  </si>
  <si>
    <t>VAPOR DE OZONO FACIAL, CORPORAL CALOR Y FRIO, 2 BRAZOS Y PEDESTAL, 130 cm x 47 cm x 47 cm, POTENCIA 800 W</t>
  </si>
  <si>
    <t>KIT PIEDRAS VOLCANICAS</t>
  </si>
  <si>
    <t>KIT DE PIEDRAS VOLCÁNICAS CON MALETÍN CALENTADOR 16 PIEDRAS VOLCÁNICAS PARA MASAJES, PIEDRA CALIENTE ROCK SPA CAJA DE MASAJES ACEITADA ESPECIFICACIONES: VOLTAJE: 110V 50HZ MATERIAL DE LA CAJA: ACERO INOXIDABLE TAMAÑO DE LA CAJA:30*20*4CM TEMPERATURA: 60 °C ± 10 °C PIEDRAS DE COLOR: NEGRO 4 X PIEDRA 8*8CM 4 X PIEDRA 6*8CM 8 X PIEDRA 4*3CM</t>
  </si>
  <si>
    <t>MAQUINA FACIAL DE ALTA FRECUENCIA</t>
  </si>
  <si>
    <t>KIT DE ALTA FRECUENCIA FACIAL, 110/220V, COMPUESTA POR 5 LUCES LED, CON 5 COLORES DE LUZ, 1- DISPOSITIVO DE ALTA FRECUENCIA PORTÁTIL JX-006ª, 1- TUBO HONGO. 1- TUBO LENGUA. 1- TUBO CURVADO 1- TUBO PEINE 1- MANUAL DE INSTRUCCIONES</t>
  </si>
  <si>
    <t>KIT DE MADEROTERAPIA</t>
  </si>
  <si>
    <t>KIT X8 DE MADEROTERAPIA Y MASAJE: CINTURONES, RODILLOS , CINTURÓN DE MADEROTERAPIA: IDEAL PARA TONIFICAR Y MEJORAR LA FIGURA CORPORAL. MASAJEADOR DE CHAMPIÑÓN: PERFECTO PARA MASAJES FACIALES Y CORPORALES REVITALIZANTES. TABLA GUA SHA: EXCELENTE PARA DRENAJE LINFÁTICO Y MEJORAR LA CIRCULACIÓN. MASAJEADOR DE PULPO: ALIVIA TENSIONES MUSCULARES CON SU DISEÑO ÚNICO. CARRO MASAJEADOR: MANTÉN TUS HERRAMIENTAS DE BIENESTAR SIEMPRE A MANO. COPA SUECA: EFICAZ PARA COMBATIR LA CELULITIS Y ESTIMULAR EL DRENAJE LINFÁTICO. RODILLO DE 45 CM: OFRECE UN MASAJE PROFESIONAL Y RELAJANTE. MASAJEADOR DE CABEZA: REDUCE LA ANSIEDAD Y MEJORA LA CALIDAD DEL SUEÑO. PESO DEL PAQUETE: 1 KG MATERIAL: MADERA, COLOR: MARRÓN</t>
  </si>
  <si>
    <t>ESCALERILLA 3 PASOS</t>
  </si>
  <si>
    <t>ESCALERILLA TRES PASOS  ESTRUCTURA METÁLICA EN PINTURA ELECTROSTÁTICA, PISO ANTIDESLIZANTE EN CAUCHO</t>
  </si>
  <si>
    <t>MAQUINA DE AUTOCLAVE</t>
  </si>
  <si>
    <t>AUTOCLAVE, MAQUINA DE ILUMINACION 12L 110V 8W</t>
  </si>
  <si>
    <t>KIT EXTRACTORES FACIALES</t>
  </si>
  <si>
    <t>KIT EXTRACTORES FACIALES X 10 PIEZAS, EN ACERO INOXIDABLE</t>
  </si>
  <si>
    <t>ORGANIZADOR 3 NIVELES</t>
  </si>
  <si>
    <t>CARRO ORGANIZADOR METALICOS, 3 NIVELES DE ALMACENAMIENTO, MARCOS DE HIERRO O METAL, RUEDAS GIRATORIAS PARA MOVILIDAD, Y SUPERFICIES RESISTENTES (VIDRIO TEMPLADO O MADERA). INCLUYE ESPACIOS ESPECIALIZADOS PARA ESMALTES, HERRAMIENTAS, Y PRODUCTOS DE CUIDADO.</t>
  </si>
  <si>
    <t>SILLA INTERLOCUTORA</t>
  </si>
  <si>
    <t>SILLA INTERLOCUTORA NEGRA METALICA CARCASAS PLÁSTICAS: EN POLIPROPILENO DE ALTO IMPACTO CON ORIFICIOS PARA MAYOR TRANSPIRACIÓN. ASIENTO INTERNO EN POLIPROPILENO. COLOR DE LOS PLÁSTICOS SEGÚN ELECCIÓN Y DISPONIBILIDAD. ESTRUCTURA: METÁLICA EN TUBO RECTANGULAR 30X15 CON AMARRES EN EL ASIENTO EN TUBO REDONDO 5/8 CALIBRE 18. RECUBRIMIENTO: PINTURA ELECTROSTÁTICA NEGRA O TERMINACIÓN EN CROMO. OPCIONAL: ASIENTO: INTERNO Y EXTERNO EN POLIPROPILENO ABULLONADO CON ESPUMA DE ALTA DENSIDAD, TAPIZADO EN PAÑO.</t>
  </si>
  <si>
    <t>JUEGO DE SALA</t>
  </si>
  <si>
    <t xml:space="preserve">JUEGO DE SALA TELA ANTIFLUIDOS GIRS SOFÁ 3 CUERPOS ANCHO (CM): 185 PROFUNDIDAD (CM): 80 ALTO (CM) 80 SOFÁ 2 CUERPOS ANCHO (CM): 135 PROFUNDIDAD (CM): 80, ALTO (CM) 80 SOFÁ 1 CUERPO, ANCHO (CM): 90, PROFUNDIDAD (CM): 80, ALTO (CM) 80", INCLUYE CENTRO DE MESA Y AXILIAR </t>
  </si>
  <si>
    <t>MUEBLE RECEPCION</t>
  </si>
  <si>
    <t>MUEBLE RECEPCION EN MADERA ENCHAPADA EN FORMICA, PUESTO DE TRABAJO INTERNO SUPERFICIE EN MADERA, ARCHIVADOR 3 CAJONES PEDESTAL METÁLICO. PINTURA EN LACA. RECEPCION EN L, ALTO 100CM, ANCHO 150CM, FONDO RECIBIDOR 20CM, FONDO PUESTO INTERNO 60CM.</t>
  </si>
  <si>
    <t>TOTAL GUTIERREZ</t>
  </si>
  <si>
    <t>16. GUADUAS</t>
  </si>
  <si>
    <t>ESPEJO RECTANGULAR CON BOMBILLOS</t>
  </si>
  <si>
    <t>ESPEJO DE 3MM CON MEDIDAS DE 1.80 M X 60 CM RECTANGULAR CON BOMBILAS LED, MARCO EN MADERA</t>
  </si>
  <si>
    <t>LAVA CABEZAS</t>
  </si>
  <si>
    <t>LAVA CABEZAS ESTRUCTURA EN LAMINA GALVANIZADA Y FIBRA DE VIDRIO. POCETA ECUALIZABLE EN PORCELANA BLANCA O NEGRA. TAPIZADO EN SINTÉTICO Y ESPUMA, ESPALDAR BASCULANTE, GRIFERÍA MONOCONTROL, DESAGUE CON CANASTILLA RECOGE PELO, BRAZOS EN POLIURETANO.</t>
  </si>
  <si>
    <t>CARRITO AUXILIAR ORGANIZADOR</t>
  </si>
  <si>
    <t>CARRITO DE ALMACENAMIENTO RODANTE ESTÁ HECHO DE ACERO CON 4 RUEDAS FUERTES DE 360 GRADOS (2 BLOQUEABLES) Y CON MEDIDAS DE: ALTURA 87CM, ANCHO 40 CM, ALTURA ENTRE LAS BANDEJAS 23 CM</t>
  </si>
  <si>
    <t>OLLA CALENTADORA DE CERA</t>
  </si>
  <si>
    <t>OLLA CALENTADORA DE CERA HECHA DE METAL CON CAPACIDAD MÁXIMA DE CERA: 400G</t>
  </si>
  <si>
    <t>ESTERILIZADOR DE HERRAMIENTAS</t>
  </si>
  <si>
    <t>ESTERILIZADOR CUADRADO UV LED PARA HERRAMIENTAS LED  INCORPORADO DE 8 W, GRADO MEDICO</t>
  </si>
  <si>
    <t>KIT DE PINZAS RECTAS Y CURVAS</t>
  </si>
  <si>
    <t>KIT DE PINZAS PUNTIAGUDAS RECTAS Y CURVAS DE PRECISIÓN HECHA DE ACERO INOXIDABLE PAQ. X 10</t>
  </si>
  <si>
    <t>PERFILADORES</t>
  </si>
  <si>
    <t>PERFILADORES PARA CEJAS Y BARVA ELABORADOS EN PLÁSTICO DE ALTA RESISTENCIA CON CUCHILLAS EN ACERO INOXIDABLE. TAMAÑO 13.1 CM.  CON UN MANGO CURVO</t>
  </si>
  <si>
    <t>SECADOR DE CABELLO PROFESIONAL</t>
  </si>
  <si>
    <t>SECADOR PROFESIONAL POTENCIA: ENTRE 1800 Y 2500 WATTS, MOTOR PROFESIONAL: TIPO AC, DE LARGA DURACIÓN Y ALTO RENDIMIENTO. CONTROL DE TEMPERATURA: VARIAS VELOCIDADES Y NIVELES DE CALOR.  AIRE FRÍO: BOTÓN PARA FIJAR PEINADOS Y DAR ACABADO. TECNOLOGÍA IÓNICA O CERÁMICA: REDUCE EL FRIZZ Y APORTA BRILLO AL CABELLO. DISEÑO ERGONÓMICO: LIVIANO Y CÓMODO CABLE RESISTENTE: LARGO Y GIRATORIO PARA MAYOR MOVILIDAD.</t>
  </si>
  <si>
    <t>PLANCHA DE CABELLO PROFESIONAL</t>
  </si>
  <si>
    <t>PLANCHA PROFESIONAL RANGO DE TEMPERATURA REGULABLE: ENTRE 120 °C Y 400 °C, CON CONTROL ELECTRÓNICO DE PRECISIÓN. SISTEMA DE CALENTAMIENTO RÁPIDO: TIEMPO DE RESPUESTA INFERIOR A 60 SEGUNDOS. PLACAS TÉRMICAS: FABRICADAS EN MATERIALES DE ALTA CONDUCTIVIDAD (CERÁMICA AVANZADA, TITANIO O TURMALINA), QUE ASEGURAN DISTRIBUCIÓN HOMOGÉNEA DEL CALOR. TECNOLOGÍA IÓNICA: EMISIÓN DE IONES NEGATIVOS PARA LA REDUCCIÓN DE ELECTRICIDAD ESTÁTICA Y CONTROL DEL FRIZZ. SISTEMA DE ESTABILIDAD TÉRMICA. INDICADORES DIGITALES O ANALÓGICOS. CABLE DE USO PROFESIONAL: CON SISTEMA GIRATORIO 360° Y ALTA RESISTENCIA AL DESGASTE</t>
  </si>
  <si>
    <t>KIT DE CORTE DE CABELLO PROFESIONAL</t>
  </si>
  <si>
    <t>MÁQUINAS DE CORTE (CLIPPERS/TRIMMERS): MOTORES POTENTES PARA GRANDES VOLÚMENES Y DETALLES, FRECUENTEMENTE CON CUCHILLAS DE ACERO INOXIDABLE O MATERIALES AVANZADOS (DLC).
TIJERAS DE PELUQUERÍA: INCLUYE TIJERAS DE CORTE RECTO PARA PRECISIÓN Y TIJERAS DE ENTRESACAR/PULIR PARA TEXTURIZAR.
PEINES Y CEPILLOS: PEINES DE CORTE, PEINES PARA MÁQUINA-SOBRE-PEINE Y CEPILLOS PARA LIMPIAR EL CABELLO (PLUMERO).
NAVAJAS Y CUCHILLAS: PARA ACABADOS Y AFEITADO APURADO.</t>
  </si>
  <si>
    <t>CAPA DE PELUQUERÍA</t>
  </si>
  <si>
    <t>CAPA DE PELUQUERÍA 140 X 95 CM/55 X 37,4 PULGADAS TELA
DE POLIÉSTER.</t>
  </si>
  <si>
    <t>ATOMIZADOR DE AGUA</t>
  </si>
  <si>
    <t>ATOMIZADOR DE AGUA ATOMIZADOR PLÁSTICO 1000ML PARA PELUQUERIA</t>
  </si>
  <si>
    <t>DELANTAL DE CORTE</t>
  </si>
  <si>
    <t>DELANTAL DE CORTE MATERIAL: POLIÉSTER, NYLON O MATERIALES SINTÉTICOS IMPERMEABLES O SEMI-IMPERMEABLES. RESISTENCIA: ALTA DURABILIDAD FRENTE AL USO CONTINUO, LAVADO FRECUENTE Y EXPOSICIÓN A QUÍMICOS. DISEÑO ERGONÓMICO: LIGERO, FLEXIBLE Y CÓMODO PARA FACILITAR LA MOVILIDAD DEL PROFESIONAL.
SISTEMA DE AJUSTE: TIRAS, BROCHES O VELCRO AJUSTABLE EN CUELLO Y CINTURA. PROPIEDADES ANTIADHERENTES: EVITA QUE EL CABELLO SE ADHIERA A LA SUPERFICIE. FÁCIL LIMPIEZA: SECADO RÁPIDO</t>
  </si>
  <si>
    <t>POLTRONA DE MANICURE CON SILLA AUXILIAR</t>
  </si>
  <si>
    <t>POLTRONA DE MANICURE CON SILLA AUXILIAR, ESTRUCTURA PORTANTE: ACERO REFORZADO CON TRATAMIENTO ANTICORROSIVO (PINTURA ELECTROSTÁTICA O RECUBRIMIENTO EPÓXICO), APTA PARA USO INTENSIVO.
CAPACIDAD DE CARGA: MÍNIMO 120 – 180 KG.
SISTEMA DE SOPORTE: BASE FIJA O REFORZADA CON NIVELADORES ANTIDESLIZANTES.
TAPIZADO: VINILO CLÍNICO O CUERO SINTÉTICO DE ALTA RESISTENCIA, IMPERMEABLE, ANTIABRASIVO Y DE FÁCIL DESINFECCIÓN.
ESPUMA INTERNA: POLIURETANO DE ALTA DENSIDAD (HR), RESISTENTE A DEFORMACIÓN POR USO PROLONGADO.
RESPALDO: RECLINABLE CON SISTEMA MECÁNICO O HIDRÁULICO.
APOYA BRAZOS: FIJOS O ABATIBLES, CON RECUBRIMIENTO ACOLCHADO.
APOYA PIES: REGULABLE, INTEGRADO O INDEPENDIENTE, CON SUPERFICIE HIGIÉNICA Y RESISTENTE A HUMEDAD.
SISTEMA DE PEDICURE (SEGÚN MODELO): TINA REMOVIBLE O SPA CON HIDROMASAJE, FABRICADO EN MATERIALES NO POROSOS.
SILLA AUXILIAR PARA TÉCNICO
ESTRUCTURA: BASE METÁLICA DE ALTA RESISTENCIA
SISTEMA DE ELEVACIÓN: HIDRÁULICO O NEUMÁTICO CERTIFICADO
MOVILIDAD: BASE DE 5 APOYOS CON RUEDAS INDUSTRIALES DE ALTA DURABILIDAD
ROTACIÓN: 360° CONTINUA
ASIENTO: ACOLCHADO CON ESPUMA DE ALTA DENSIDAD Y TAPIZADO LAVABLE</t>
  </si>
  <si>
    <t>SILLA COSMETOLOGICA</t>
  </si>
  <si>
    <t>SILLA COSMETOLOGICA, ESTRUCTURA: BASE METÁLICA REFORZADA (ACERO O ALUMINIO), CON RECUBRIMIENTO ANTICORROSIVO. CAPACIDAD DE CARGA: MÍNIMO 100 – 120 KG. SISTEMA DE ELEVACIÓN: HIDRÁULICO O NEUMÁTICO, CON AJUSTE DE ALTURA CONTINUO. BASE: TIPO ESTRELLA DE 5 APOYOS, QUE GARANTIZA ESTABILIDAD. MOVILIDAD: RUEDAS GIRATORIAS DE ALTA RESISTENCIA (USO PROFESIONAL).
ROTACIÓN: GIRO DE 360° CONTINUO. ASIENTO: ACOLCHADO CON ESPUMA DE ALTA DENSIDAD, INDEFORMABLE. TAPIZADO: VINILO CLÍNICO O MATERIAL SINTÉTICO, IMPERMEABLE Y FÁCIL DE DESINFECTAR. CARACTERÍSTICAS ERGONÓMICAS
DISEÑO TIPO TABURETE O SILLA CON RESPALDO, AJUSTE DE ALTURA PARA ADAPTACIÓN A DIFERENTES PROCEDIMIENTOS
PARA UNA POSTURA ADECUADA, REDUCIENDO FATIGA LUMBAR</t>
  </si>
  <si>
    <t>MAQUINA PROFESIONAL DE AFEITAR</t>
  </si>
  <si>
    <t>MAQUINA PROFESIONAL DE AFEITAR MOTOR DE ALTO RENDIMIENTO: TIPO ROTATIVO, MAGNÉTICO O BRUSHLESS, QUE PROPORCIONA POTENCIA CONSTANTE SIN PÉRDIDA DE VELOCIDAD.
VELOCIDAD DE OPERACIÓN: ENTRE 5.000 Y 7.000 RPM O SUPERIOR, PARA CORTES RÁPIDOS Y UNIFORMES.
SISTEMA DE CORTE: CUCHILLAS DE ACERO INOXIDABLE, CARBONO O TITANIO, CON ALTA RESISTENCIA AL DESGASTE.
AJUSTE DE LONGITUD: PALANCA LATERAL O SISTEMA REGULABLE PARA DIFERENTES NIVELES DE CORTE.
ALIMENTACIÓN: CON CABLE (USO CONTINUO) O INALÁMBRICA CON BATERÍA DE LITIO.
AUTONOMÍA (INALÁMBRICAS): ENTRE 60 Y 180 MINUTOS.
DISEÑO ERGONÓMICO</t>
  </si>
  <si>
    <t>MAQUINA PROFESIONAL DE RISOS</t>
  </si>
  <si>
    <t>MAQUINA PROFESIONAL DE RISOS SISTEMA DE CALENTAMIENTO: RESISTENCIA ELÉCTRICA CON CONTROL TÉRMICO ELECTRÓNICO
RANGO DE TEMPERATURA: 120 °C A 350 °C (AJUSTABLE SEGÚN TIPO DE CABELLO)
TIEMPO DE CALENTAMIENTO: 30 – 60 SEGUNDOS
BARRIL TÉRMICO: CERÁMICA, TITANIO O TURMALINA
TECNOLOGÍA IÓNICA: REDUCE FRIZZ Y MEJORA EL BRILLO
DIÁMETROS DEL BARRIL: VARIABLES (PARA DIFERENTES TIPOS DE RIZOS)
CABLE: GIRATORIO 360° DE USO PROFESIONAL</t>
  </si>
  <si>
    <t>TOTAL GUADUAS</t>
  </si>
  <si>
    <t>17. GUAYABAL DE SIQUIMA</t>
  </si>
  <si>
    <t>PAQUETE METRO PARA MODISTERÍA</t>
  </si>
  <si>
    <t>CINTA METRICA DE 1,5 M, EN MATERIAL DE TELA. PAQUETE DE 3 UNIDADES</t>
  </si>
  <si>
    <t>ALFILERES Y ALFILETEROS</t>
  </si>
  <si>
    <t>ALFILER CABEZA DE VIDRIO PARA CONFECCIÓN X100 UNIDADES Y ALFILETERO AGUJETERO PLÁSTICO IMANTADO ORGANIZADOR AGUJAS DIMENSIONES: 9X9 CENTIMETROS FORMA: CUADRADO</t>
  </si>
  <si>
    <t>TOTAL GUAYABAL DE SIQUIMA</t>
  </si>
  <si>
    <t>18. SAN FRANCISCO</t>
  </si>
  <si>
    <t>TOTAL SAN FRANCISCO</t>
  </si>
  <si>
    <t>19. VILLETA</t>
  </si>
  <si>
    <t>TOTAL VILLETA</t>
  </si>
  <si>
    <t>20. BELTRAN</t>
  </si>
  <si>
    <t>VENTILADOR DE TECHO</t>
  </si>
  <si>
    <t>VENTILADOR DE TECHO SILENCIOSO, 3 ASPAS, CONTROL REMOTO, 6 VELOCIDADES Y TEMPORIZADOR. 142 CM DE DIAMETRO</t>
  </si>
  <si>
    <t>TERMOFIJADORA/ESTAMPADORA</t>
  </si>
  <si>
    <t>TERMOFIJADORA 8 EN 1 MANUAL ESTAMPADORA CAMISETAS GORRAS MUGS PLATOS.VOLTAJE: 110V. POTENCIA DE 1.25 KW. ÁREA MÁXIMA DE ESTAMPACIÓN DE 38X30 CM. CONTROL DIGITAL DE TIEMPO Y TEMPERATURA. 8 RESISTENCIAS INTERCAMBIABLES PARA ESTAMPAR DIFERENTES ARTÍCULOS. ROTACIÓN GIRATORIA DE 180 GRADOS. ALARMA PROGRAMABLE.</t>
  </si>
  <si>
    <t>IMPRESORA DE SUBLIMACION</t>
  </si>
  <si>
    <t xml:space="preserve">IMORESORA CON TECNOLOGIA DE IMPRESIÓN DE SUBLIMACION DE TINTA, COLOR, WIFI, PUERTO USB, </t>
  </si>
  <si>
    <t>FREIDORA DE AIRE</t>
  </si>
  <si>
    <t>FREIDORA DE AIRE DIGITAL, CON RECUBRIMIENTO, CON VENTANA Y LUZ INTERNA, 7.5 LITROS DE CAPACIDAD, CON 10 PROGRAMAS AUTOMÁTICOS, 1600 W</t>
  </si>
  <si>
    <t>MAQUINA GRANIZADORA PEQUEÑA</t>
  </si>
  <si>
    <t xml:space="preserve">MAQUINA GRANIZADORA PEQUEÑA, CAPACIDAD 1,9 LT, POTENCIA 200W, VOLTAJE 110-120V,  </t>
  </si>
  <si>
    <t>MAQUINA PARA HACER HIELO</t>
  </si>
  <si>
    <t>MAQUINA PARA HACER HIELO, COMPRESOR DE 300 W PARA ENFRIAMIENTO RÁPIDO Y BAJO CONSUMO DE ENERGÍA.120 LIBRAS DE HIELO EN 24 HORAS.CAPACIDAD DE ALMACENAMIENTO DE 26 LIBRAS.CREA 60 CUBITOS DE HIELO EN SOLO 11-20 MINUTOS POR CICLO.FABRICACIÓN DE ACERO INOXIDABLE RESISTENTE PARA DURABILIDAD Y FÁCIL LIMPIEZA.</t>
  </si>
  <si>
    <t>CAJA REGISTRADORA ELECTRONICA</t>
  </si>
  <si>
    <t>CAJA REGISTRADORA ELECTRONICA, IMPRESORA TÉRMICA ÚNICA PARA IMPRESIÓN DE RECIBOS, SEGUIMIENTO DE 24 DEPARTAMENTOS Y HASTA 4000 BÚSQUEDAS DE PRECIOS</t>
  </si>
  <si>
    <t>TOTAL BELTRAN</t>
  </si>
  <si>
    <t>21. COTA</t>
  </si>
  <si>
    <t>MICROFONO INALAMBRICO DE MANO</t>
  </si>
  <si>
    <t>MICROFONO INALAMBRICO DE MANO, FRECUENCIA 20 - 30 HZ, TECNOLOGÍA UHF, BATERÍA RECARGABLE DE LARGA DURACIÓN: 1200 MAH PARA DISFRUTAR HASTA 6 HORAS CONTINUAS, PANTALLA LED INTEGRADA: MUESTRA NIVEL DE BATERÍA Y SEÑAL EN TIEMPO REAL, PLUG &amp; PLAY: SOLO CONECTA EL RECEPTOR, SINCRONIZA AUTOMÁTICAMENTE, COMPATIBILIDAD UNIVERSAL: FUNCIONA CON EQUIPOS QUE TENGAN ENTRADA DE MICRÓFONO DE 6,35 MM (1/4) O 3,5 MM (1/8)</t>
  </si>
  <si>
    <t>MAQUINA REMACHADORA/TROQUELADORA</t>
  </si>
  <si>
    <t>MAQUINA REMACHADORA/TROQUELADORA, CON 3 OJALES A PRESION MANUAL, FUNDIDA EN HIERRO. PARA TRABAJO PESADO -3 TROQUELES DE DIFERENTES TAMAÑOS: #0 (1/4 DE PULGADA) 6MM. EL TROQUEL TAMBIEN HACE LA PERFORACION. #2 (3/8 DE PULGADA) 10MM EL TROQUEL TAMBIEN HACE LA PERFORACION. #4 (1/2 DE PULGADA) 12MM. EL TROQUEL TAMBIEN HACE LA PERFORACION. 1500 OJALES: - 500 DE NUMERO 0 (1/4 DE PULGADA) - 500 DE NUMERO 2 (3/8 DE PULGADA) - 500 DE NUMERO 4 (1/2 DE PULGADA)</t>
  </si>
  <si>
    <t>MOLDE TORTA 1/2LB</t>
  </si>
  <si>
    <t>MOLDE REDONDO TORTA 1/2 LIBRA GRIS, DIÁMETRO DE 23 CM Y UNA ALTURA DE 7.8 CM, FORMA REDONDA FABRICADO EN ALUMINIO, PESO DE 503 G</t>
  </si>
  <si>
    <t>MOLDE TORTA 1LB</t>
  </si>
  <si>
    <t>MOLDE REDONDO TORTA 1 LIBRA GRIS, DIÁMETRO DE 26 CM Y UNA ALTURA DE 8 CM, FORMA REDONDA FABRICADO EN ALUMINIO, PESO DE 503 G</t>
  </si>
  <si>
    <t>MOLDE TORTA 2LB</t>
  </si>
  <si>
    <t>MOLDE REDONDO TORTA 1 LIBRA GRIS, DIÁMETRO DE 25 CM Y UNA ALTURA DE 22 CM, FORMA REDONDA FABRICADO EN ALUMINIO, PESO DE 503 G</t>
  </si>
  <si>
    <t>BAILARINA REPOSTERIA</t>
  </si>
  <si>
    <t>BAILARINA REPOSTERIA, 20 CMX28 CM POR 10 CM ALTA . REPUJADA EN ACERO EJE EN ACERO CON RODAMIENTOS.</t>
  </si>
  <si>
    <t>REGULADOR DE VOLTAJE</t>
  </si>
  <si>
    <t>REGULADOR DE VOLTAJE, 1600V/800W, ESPECIFICACIONES ELÉCTRICAS • VOLTAJE DE ENTRADA 110 V • VOLTAJE DE SALIDA REGULADA 110 A 120 V • FUNCIÓN AUTOMÁTICO DE REGULACIÓN DE ALTOS Y BAJOS VOLTAJES PUERTOS Y TOMAS • 8 TOMAS DE SALIDA PARA CONECTAR EQUIPOS • 1 PUERTO USB-A PARA CARGA • 1 PUERTO TIPO-C PARA CARGA PROTECCIÓN • PROTECCIÓN CONTRA PICOS DE VOLTAJE • PROTECCIÓN CONTRA SOBRECARGAS</t>
  </si>
  <si>
    <t>TOTAL COTA</t>
  </si>
  <si>
    <t>22. UBALA</t>
  </si>
  <si>
    <t>TOTAL UBALA DOTACION</t>
  </si>
  <si>
    <t>VALOR UNITARIO SIN  AIU</t>
  </si>
  <si>
    <t>AIU</t>
  </si>
  <si>
    <t>IVA (UTILIDAD)</t>
  </si>
  <si>
    <t>VALOR UNITARIO CON AIU</t>
  </si>
  <si>
    <t>VALOR TOTAL (VALOR UNITARIO CON AIU X CANTIDAD)</t>
  </si>
  <si>
    <t>DESMONTE DE VENTANAS</t>
  </si>
  <si>
    <t>M2</t>
  </si>
  <si>
    <t>https://www.iccu.gov.co/entidad/!ut/p/z1/rVPLUoMwFP0WFyxpwqM83OG0ttSqVO2DbDohDRAHEgpp8fMNunLGUp02m-TeOfec3JMbgMAGII6PLMOSCY4LFcfI2c7DiT0Nofnkub4LF7PV2DBGXriwTLD-AsATK4AA_aW-B4D66VcAAVQRtgNxkvrUdiHVXeJh3bYNW088N9VN7Jim4SQY-n6HJlxWMgcxI-TAD_QoNEgEl5SznTrKGvOmwjXlhGENVgXmFBPlhgYL1kis76he1VRl9I4AzM51qCxk7_s9CpRyJ_MhweY60uuum357YmWve_J2MwjWR0ZbsOSiLtVzv_7TzWm_QvASGRcqnGngOvRP0Sg0JhNoRnfze-hYowfXeI5Mz7YvpFfDkRUi-f5IAU8sLwOopimtaT041CqdS1k1txrUYNu2g0yIrKADIkoN_laSi0ZNz08kqMrlsvSsYXGsvPYtzbNy-zi2ht0mh3Fw8wmHtYCG/dz/d5/L2dBISEvZ0FBIS9nQSEh/?current=true&amp;urile=wcm%3Apath%3A%2Fwcm%2Fconnect%2FICCU%2Ficcunuevo%2Fcontenido%2Ftransparencia%2Fplaneacion%2Flista-de-precio-iccu</t>
  </si>
  <si>
    <t>SERVICIOS DE RETIRO DE MUROS DE MAMPOSTERIA</t>
  </si>
  <si>
    <t>RETIRO DE MUROS DE MAMPOSTERIA 0,15M</t>
  </si>
  <si>
    <t>DESMONTE DE MARCOS Y PUERTAS</t>
  </si>
  <si>
    <t>ELABORACIÓN ZANJA</t>
  </si>
  <si>
    <t>ELABORACIÓN DE ZANJA  DE 0-2.0 m, (INCLUYE RETIRO DE SOBRANTES A UNA DISTANCIA MENOR DE 5 km)</t>
  </si>
  <si>
    <t>M3</t>
  </si>
  <si>
    <t>REHABILITACIÓN DE ESTRUCTURAS</t>
  </si>
  <si>
    <t>REHABILITACIÓN DE ESTRUCTURAS EN CONCRETO (INCLUYE ACERO)</t>
  </si>
  <si>
    <t>SERVICIO DE SUMINISTRO E INSTALACIÓN BLOQUE No. 5</t>
  </si>
  <si>
    <t xml:space="preserve">SERVICIO DE SUMINISTRO E INSTALACIÓN BLOQUE No. 5 E=0,12M </t>
  </si>
  <si>
    <t>REPARACIÓN DE PAÑETE IMPERMEABILIZADO</t>
  </si>
  <si>
    <t>REPARACIÓN CON PAÑETE IMPERMEABILIZADO MUROS 1:3, E=1.5 CM</t>
  </si>
  <si>
    <t>SERVICIO DE SUMINISTRO E INSTALACIÓN DE VINILO SOBRE PAÑETE</t>
  </si>
  <si>
    <t xml:space="preserve">SUMINISTRO E INSTALACIÓN DE VINILO SOBRE PAÑETE A 2 MANOS </t>
  </si>
  <si>
    <t>SUMINISTRO E INSTALACION MARCO PARA PUERTA EN LAMINA CAL. 18 -0,8</t>
  </si>
  <si>
    <t>SUMINISTRO E INSTALACION PUERTA EN LAMINA CAL. 18 INC. ANTICORROSIVO</t>
  </si>
  <si>
    <t>SUMINISTRO E INSTALACION VENTANA EN LAMINA CAL. 18 INC. ANTICORROSIVO</t>
  </si>
  <si>
    <t xml:space="preserve">SERVICIO DE ELABORACION DE MESON EN CONCRETO </t>
  </si>
  <si>
    <t>SERVICIO DE ELABORACION DE MESON EN CONCRETO 2500PSI E=0,1M INC. REFUERZO</t>
  </si>
  <si>
    <t>REHABILITACIÓN DE PISOS</t>
  </si>
  <si>
    <t>REHABILITACIÓN DE PISOS EN CERÁMICA 20x20 cm</t>
  </si>
  <si>
    <t>SERVICIO DE SUMINISTRO E INSTALACIÓN DE SALIDA LÁMPARA</t>
  </si>
  <si>
    <t>SUMINISTRO E INSTALACIÓN DE SALIDA COMPLETA PARA LÁMPARA EN TUBERÍA PVC</t>
  </si>
  <si>
    <t>SERVICIO DE SUMINISTRO E INSTALACIÓN DE SALIDA ELÉCTRICA</t>
  </si>
  <si>
    <t>SUMINISTRO E INSTALACIÓN DE SALIDA ELECTRICA MONOFASICA COMPLETA CON TOMA DOBLE</t>
  </si>
  <si>
    <t xml:space="preserve">SERVICIO DE SUMINISTRO E INSTALACIÓN DE PUNTO HIDRAULICO </t>
  </si>
  <si>
    <t>SERVICIO DE SUMINISTRO E INSTALACIÓN DE PUNTO HIDRAULICO 1/2"</t>
  </si>
  <si>
    <t>SERVICIO DE SUMINISTRO E INSTALACIÓN DE RED PVC</t>
  </si>
  <si>
    <t>SUMINISTRO E INSTALACIÓN DE RED SUMINISTRO PVC 1/2"</t>
  </si>
  <si>
    <t>ML</t>
  </si>
  <si>
    <t>TOTAL UBALA ADECUACION</t>
  </si>
  <si>
    <t>TOTAL UBALA</t>
  </si>
  <si>
    <t>23. SAN ANTONIO DE TEQUENDAMA</t>
  </si>
  <si>
    <t>DESMONTE EQUIPOS SANITARIOS</t>
  </si>
  <si>
    <t>DESMONTE DE APARATOS SANITARIOS</t>
  </si>
  <si>
    <t>SERVICIO DE RETISO BALDOSA</t>
  </si>
  <si>
    <t>RETIRO DE BALDOSA DE PISO, H=0.02 m, EN MAL ESTADO</t>
  </si>
  <si>
    <t>SERVICIOS DE RETIRO PLACA</t>
  </si>
  <si>
    <t>RETIRO DE PLACA MACIZA 0.15 m, EN MAL ESTADO</t>
  </si>
  <si>
    <t xml:space="preserve">SERVICIO DE SUMINISTRO E INTALACIÓN </t>
  </si>
  <si>
    <t>SUMINISTRO E INSTALACIÓN DE RECEBO COMUN COMPACTADO</t>
  </si>
  <si>
    <t>SERVICIO DE SUMINISTRO E INSTALACIÓN EQUIPO SANITARIO</t>
  </si>
  <si>
    <t>SUMINISTRO E INSTALACIÓN SANITARIO TANQUE (INCLUYE GRIFERÍA)</t>
  </si>
  <si>
    <t>SERVICIO DE SUMINISTRO E INSTALACIÓN DE LLAVE MANGUERA</t>
  </si>
  <si>
    <t>SUMINISTRO E INSTALACIÓN DE LLAVE MANGUERA CROMADA</t>
  </si>
  <si>
    <t>SERVICIO DE SUMINISTRO E INSTALACIÓN DE LAVAMANOS</t>
  </si>
  <si>
    <t>SUMINISTRO E INSTALACIÓN DE LAVAMANOS DE PEDESTAL (INCLUYE GRIFERIA)</t>
  </si>
  <si>
    <t>SERVICIO DE SUMINISTRO E INSTALACIÓN DE TEJAS</t>
  </si>
  <si>
    <t>SUMINISTRO E INSTALACIÓN DE TEJA DE FIBROCEMENTO #8</t>
  </si>
  <si>
    <t>DESMONTE DE CUBIERTAS</t>
  </si>
  <si>
    <t>DESMONTE DE CUBIERTAS (ASBESTO CEMENTO)</t>
  </si>
  <si>
    <t>SERVICIO DE SUMINISTRO E INSTALACIÓN DE DE CANAL</t>
  </si>
  <si>
    <t>SUMINISTRO E INSTALACIÓN DE CANAL EN LÁMINA GALVANIZADA CAL. 22, DS=90</t>
  </si>
  <si>
    <t>REHABILITACIÓN DE PISOS EN CERÁMICA 40x40 cm, ANTIDESLIZANTE. INCLUYE ALISTADO DE PISOS 0.04 m</t>
  </si>
  <si>
    <t>SERVICIO DE REPARACIÓN Y RESANE DE PAÑETE</t>
  </si>
  <si>
    <t>REPARACIÓN Y RESANES DE PAÑETE CON MORTERO</t>
  </si>
  <si>
    <t xml:space="preserve">SERVICIO DE SUMINISTRO E INSTALACIÓN DE ESMALTE </t>
  </si>
  <si>
    <t>SUMINISTRO E INSTALACIÓN DE ESMALTE SOBRE LÁMINA LLENA</t>
  </si>
  <si>
    <t>REPARACIÓN DE PAÑE IMPERMEABILIZADO</t>
  </si>
  <si>
    <t>SERVICIO DE SUMINISTRO E INSTALACIÓN DE TUBERÍA</t>
  </si>
  <si>
    <t>SUMINISTRO E INSTALACIÓN DE TUBERÍA CONDUIT EMT GALVANIZADA DE 1/2"</t>
  </si>
  <si>
    <t>SERVICIO DE SUMINISTRO E INSTALACIÓN DE CABLE #8</t>
  </si>
  <si>
    <t>SUMINISTRO E INSTALACIÓN DE CABLE  #8 AWG, DESNUDO</t>
  </si>
  <si>
    <t>SERVICIO DE SUMINISTRO E INSTALACIÓN DE CABLE #10</t>
  </si>
  <si>
    <t>SUMINISTRO E INSTALACIÓN DE CABLE #10 AWG</t>
  </si>
  <si>
    <t xml:space="preserve">TOTAL SAN ANTONIO DE TEQUENDAMA </t>
  </si>
  <si>
    <t>24. CHAGUANI</t>
  </si>
  <si>
    <t>REPARACIÓN Y RESANES DE PAÑETE CON MORTERO (INCLUYE FILOS Y DILATACIONES)</t>
  </si>
  <si>
    <t>SERVICIO DE SUMINISTRO E INSTALACIÓN DE ESTUCO Y VINILO</t>
  </si>
  <si>
    <t xml:space="preserve">SUMINISTRO E INSTALACIÓN DE ESTUCO Y VINILO A 3 MANOS </t>
  </si>
  <si>
    <t>SERVICIO DE SUMINISTRO E INSTALACION DE BLOQUE No. 5</t>
  </si>
  <si>
    <t>SERVICIO DE SUMINISTRO E INSTALACION DE BLOQUE No. 5 MURO E=0,12</t>
  </si>
  <si>
    <t>SUMINISTRO E INSTALACIÓN DE CANAL EN LÁMINA GALVANIZADA CAL. 22, DS=50</t>
  </si>
  <si>
    <t>SERVICIO DE SUMINISTRO E INSTALACIÓN DE BAJANTE</t>
  </si>
  <si>
    <t>SUMINISTRO E INSTALACIÓN DE BAJANTE PVC AGUAS LLUVIAS D=3"</t>
  </si>
  <si>
    <t>SERVICIO DE SUMINISTRO E INSTALACIÓN DE MARCO PARA PUERTA</t>
  </si>
  <si>
    <t>SERVICIO DE SUMINISTRO E INSTALACIÓN DE MARCO PARA PUERTA EN LÁMINA CAL 18-0.8. INCLUYE NTICORROSIVO</t>
  </si>
  <si>
    <t>SERVICIO DE SUMINISTRO E INSTALACIÓN DE PUERTA</t>
  </si>
  <si>
    <t>SERVICIO DE SUMINISTRO E INSTALACIÓN DE PUERTA EN LÁMINA CAL 18 INC. ANTICORROSIVO Y CERRADURA DE ENTRADA PRINCIPAL</t>
  </si>
  <si>
    <t>SERVICIO DE SUMINISTRO E INSTALACION DE VENTANA</t>
  </si>
  <si>
    <t>SERVICIO DE SUMINISTRO E INSTALACION DE VENTANA EN ALUMINIO CORREDIZA INCLUYE VIDRIO TRANSPARENTE 6 mm</t>
  </si>
  <si>
    <t>SERVICIO DE SUMINISTRO E INSTALACION DE REJA</t>
  </si>
  <si>
    <t>SERVICIO DE SUMINISTRO E INSTALACION DE REJA BANCARIA EN VARILLA CUADRADA DE 1/2" INC. ANTICORROSIVO</t>
  </si>
  <si>
    <t>SERVICIO DE SUMINISTRO E INSTALACIÓN DE ANTICORROSIVO</t>
  </si>
  <si>
    <t>SUMINISTRO E INSTALACIÓN DE ANTICORROSIVO SOBRE LÁMINA LLENA</t>
  </si>
  <si>
    <t>SUMINISTRO E INSTALACIÓN DE TEJA DE FIBROCEMENTO #6 INCLUYE ESTRUCTURA METÁLICA (TUBO ESTRUCTURAL ABIERTO 4"x2", 15 MM)</t>
  </si>
  <si>
    <t>SERVICIO DE SUMINISTRO E INSTALACIÓN DE CIELO RASO PVC</t>
  </si>
  <si>
    <t>CIELO RASO EN PVC e=7 mm (INCLUYE ESTRUCTURA DE APOYO)</t>
  </si>
  <si>
    <t>TOTAL CHAGUANI</t>
  </si>
  <si>
    <t>25. ARBELAEZ</t>
  </si>
  <si>
    <t>SUMINISTRO E INSTALACION DE TELA VERDE</t>
  </si>
  <si>
    <t>SUMINISTRO E INSTALACION DE TELA VERDE H = 2.10 M</t>
  </si>
  <si>
    <t>SERVICIO DE RETIRO BALDOSA</t>
  </si>
  <si>
    <t>RETIRO DE BALDOSA DE PISO Y PARED, H=0.02 m, EN MAL ESTADO</t>
  </si>
  <si>
    <t>SERVICIO DE ELABORACION DE CAJA DE INSPECCION</t>
  </si>
  <si>
    <t>SERVICIO DE ELABORACION DE CAJA DE INSPECCION DE 80X80</t>
  </si>
  <si>
    <t>SERVICIO DE ELABORACION DE DESAGUE PVC-S 2"</t>
  </si>
  <si>
    <t>SERVICIO DE ELABORACION DE SALIDA SANITARIA PVC-S/PARAL 2"</t>
  </si>
  <si>
    <t>SERVICIO DE SUMINISTRO E INSTALACION DE LADRILLO PRENSADO</t>
  </si>
  <si>
    <t>SUMINISTRO E INSTALACION DE LADRILLO PRENSADO  MACIZO E=0.12 M</t>
  </si>
  <si>
    <t>REPARACIÓN Y RESANES DE PAÑETE  LISO MUROS 1:4, E=1.5 CM CON MORTERO</t>
  </si>
  <si>
    <t>SERVICIO DE ELABORACION DE DINTELES</t>
  </si>
  <si>
    <t>ELABORACION DE DINTELES EN BLOQUE 0.15 M, INC. ACERO</t>
  </si>
  <si>
    <t>SUMINISTRO E INSTALACION DE FLANCHE</t>
  </si>
  <si>
    <t>SUMINISTRO E INSTALACION DE FLANCHE EN LÁMINA GALVANIZADA CAL. 22; DS=30</t>
  </si>
  <si>
    <t>SUMINISTRO E INSTALACION DE TUBO METALICO 4X2, 15 MM</t>
  </si>
  <si>
    <t>SUMINISTRO E INSTALACION DE ESTRUCTURA METÁLICA PARA TEJA DE FIBROCEMENTO (TUBO ESTRUCTURAL ABIERTO 4"x2", 15 MM)</t>
  </si>
  <si>
    <t>SUMINISTRO E INSTALACION DE VENTANA EN ALUMINIO</t>
  </si>
  <si>
    <t>SUMINISTRO E INSTALACION DE VENTANERIA EN ALUMINIO CORREDIZA</t>
  </si>
  <si>
    <t>SERVICIO DE SUMINISTRO E INSTALACIÓN DE TABLERO CIRCUITOS</t>
  </si>
  <si>
    <t>SERVICIO DE SUMINISTRO E INSTALACIÓN DETABLERO PARCIALES 12 CIRCUITOS (INCLUYE TACOS DE 30A)</t>
  </si>
  <si>
    <t>SERVICIO DE SUMINISTRO E INSTALACIÓN DE LINEA A TIERRA</t>
  </si>
  <si>
    <t>SERVICIO DE SUMINISTRO E INSTALACIÓN DELÍNEA A TIERRA TABLERO GENERAL (VARILLA COOPER WELL)</t>
  </si>
  <si>
    <t>SERVICIO DE SUMINISTRO E INSTALACIÓN DE SALIDA ELÉCTRICA EMT</t>
  </si>
  <si>
    <t>SERVICIO DE SUMINISTRO E INSTALACIÓN DE SALIDA LÁMPARA TOMA EMT COMPLETA</t>
  </si>
  <si>
    <t>ELABORACION DE ALISTADO DE PISOS</t>
  </si>
  <si>
    <t>ELABORACION DE ALISTADO IMPERMEABILIZADO PISOS 1:3, E = 0.04</t>
  </si>
  <si>
    <t xml:space="preserve">REHABILITACIÓN DE PISOS-PARED EN CERÁMICA 20x20 cm, </t>
  </si>
  <si>
    <t>SUMINISTRO E INSTALACIÓN LAVAMANOS COLGAR (INCLUYE GRIFERÍA)</t>
  </si>
  <si>
    <t>TOTAL ARBELAEZ</t>
  </si>
  <si>
    <t>26. UBAQUE</t>
  </si>
  <si>
    <t>SERVICIO DE SUMINISTRO E INSTALACION DE GUARDAESCOBA</t>
  </si>
  <si>
    <t xml:space="preserve">SUMINISTRO E INSTALACION DE GUARDAESCOBA GRANO MARMOL </t>
  </si>
  <si>
    <t>SERVICIO DE ARREGLO PUERTA</t>
  </si>
  <si>
    <t xml:space="preserve">ARREGLO DE PUERTA DE ENTRADA EN LAMINA C.R. CAL 18. INSTALACION DE TAPALUCES Y FIJACION A ESTRUCTURA EXISTENTE, INCLUYE RESANE Y PINTURA </t>
  </si>
  <si>
    <t>TOTAL UBAQUE</t>
  </si>
  <si>
    <t>SUMATORIA DE TOTALES ()</t>
  </si>
  <si>
    <t>PRESUPUESTO FINAL</t>
  </si>
  <si>
    <t>VALOR UNITARIO CON IVA Y DEMÁS IMPUESTOS A LOS QUE  HAYAN LUGAR</t>
  </si>
  <si>
    <t>VALOR TOTAL (VALOR UNITARIO CON IVA Y DEMÁS IMPUESTOS A LOS QUE HAYAN LUGAR X CANTIDAD)</t>
  </si>
  <si>
    <t>TOTAL 1. LA MESA</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</si>
  <si>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</si>
  <si>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</si>
  <si>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</si>
  <si>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</si>
  <si>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</si>
  <si>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</si>
  <si>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</si>
  <si>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</si>
  <si>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</si>
  <si>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</si>
  <si>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</si>
  <si>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</si>
  <si>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</si>
  <si>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</si>
  <si>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</si>
  <si>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</si>
  <si>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</si>
  <si>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</si>
  <si>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</si>
  <si>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</si>
  <si>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</si>
  <si>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</si>
  <si>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</si>
  <si>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</si>
  <si>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</si>
  <si>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</si>
  <si>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</si>
  <si>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TOTAL 2. LA PEÑA</t>
  </si>
  <si>
    <t>3.1</t>
  </si>
  <si>
    <t>3.2</t>
  </si>
  <si>
    <t>3.3</t>
  </si>
  <si>
    <t>3.4</t>
  </si>
  <si>
    <t>3.5</t>
  </si>
  <si>
    <t>3.6</t>
  </si>
  <si>
    <t>3.7</t>
  </si>
  <si>
    <t>3.8</t>
  </si>
  <si>
    <t>3.9</t>
  </si>
  <si>
    <t>3.10</t>
  </si>
  <si>
    <t>3.11</t>
  </si>
  <si>
    <t>3.12</t>
  </si>
  <si>
    <t>3.13</t>
  </si>
  <si>
    <t>TOTAL 3. ZIPACON</t>
  </si>
  <si>
    <t>4.1</t>
  </si>
  <si>
    <t>4.2</t>
  </si>
  <si>
    <t>4.3</t>
  </si>
  <si>
    <t>4.4</t>
  </si>
  <si>
    <t>4.5</t>
  </si>
  <si>
    <t>4.6</t>
  </si>
  <si>
    <t>4.7</t>
  </si>
  <si>
    <t>4.8</t>
  </si>
  <si>
    <t>4.9</t>
  </si>
  <si>
    <t>TOTAL 4. SILVANIA</t>
  </si>
  <si>
    <t>5.1</t>
  </si>
  <si>
    <t>5.2</t>
  </si>
  <si>
    <t>5.3</t>
  </si>
  <si>
    <t>5.4</t>
  </si>
  <si>
    <t>5.5</t>
  </si>
  <si>
    <t>TOTAL 5. SOACHA</t>
  </si>
  <si>
    <t>6.1</t>
  </si>
  <si>
    <t>6.2</t>
  </si>
  <si>
    <t>6.3</t>
  </si>
  <si>
    <t>6.4</t>
  </si>
  <si>
    <t>6.5</t>
  </si>
  <si>
    <t>6.6</t>
  </si>
  <si>
    <t>6.7</t>
  </si>
  <si>
    <t>6.8</t>
  </si>
  <si>
    <t>6.9</t>
  </si>
  <si>
    <t>6.10</t>
  </si>
  <si>
    <t>6.11</t>
  </si>
  <si>
    <t>6.12</t>
  </si>
  <si>
    <t>6.13</t>
  </si>
  <si>
    <t>6.14</t>
  </si>
  <si>
    <t>6.15</t>
  </si>
  <si>
    <t>6.16</t>
  </si>
  <si>
    <t>TOTAL 6. CHIPAQUE</t>
  </si>
  <si>
    <t>7.1</t>
  </si>
  <si>
    <t>7.2</t>
  </si>
  <si>
    <t>7.3</t>
  </si>
  <si>
    <t>7.4</t>
  </si>
  <si>
    <t>7.5</t>
  </si>
  <si>
    <t>7.6</t>
  </si>
  <si>
    <t>7.7</t>
  </si>
  <si>
    <t>7.8</t>
  </si>
  <si>
    <t>7.9</t>
  </si>
  <si>
    <t>7.10</t>
  </si>
  <si>
    <t>7.11</t>
  </si>
  <si>
    <t>7.12</t>
  </si>
  <si>
    <t>7.13</t>
  </si>
  <si>
    <t>7.14</t>
  </si>
  <si>
    <t>TOTAL 7. SAN BERNARDO</t>
  </si>
  <si>
    <t>8.1</t>
  </si>
  <si>
    <t>8.2</t>
  </si>
  <si>
    <t>8.3</t>
  </si>
  <si>
    <t>8.4</t>
  </si>
  <si>
    <t>8.5</t>
  </si>
  <si>
    <t>8.6</t>
  </si>
  <si>
    <t>8.7</t>
  </si>
  <si>
    <t>8.8</t>
  </si>
  <si>
    <t>8.9</t>
  </si>
  <si>
    <t>8.10</t>
  </si>
  <si>
    <t>8.11</t>
  </si>
  <si>
    <t>8.12</t>
  </si>
  <si>
    <t>8.13</t>
  </si>
  <si>
    <t>8.14</t>
  </si>
  <si>
    <t>8.15</t>
  </si>
  <si>
    <t>8.16</t>
  </si>
  <si>
    <t>8.17</t>
  </si>
  <si>
    <t>TOTAL 8. CABRERA</t>
  </si>
  <si>
    <t>9.1</t>
  </si>
  <si>
    <t>9.2</t>
  </si>
  <si>
    <t>9.3</t>
  </si>
  <si>
    <t>9.4</t>
  </si>
  <si>
    <t>9.5</t>
  </si>
  <si>
    <t>9.6</t>
  </si>
  <si>
    <t>9.7</t>
  </si>
  <si>
    <t>9.8</t>
  </si>
  <si>
    <t>9.9</t>
  </si>
  <si>
    <t>9.10</t>
  </si>
  <si>
    <t>9.11</t>
  </si>
  <si>
    <t>9.12</t>
  </si>
  <si>
    <t>9.13</t>
  </si>
  <si>
    <t>TOTAL 9. FACATATIVA</t>
  </si>
  <si>
    <t>10.1</t>
  </si>
  <si>
    <t>10.2</t>
  </si>
  <si>
    <t>10.3</t>
  </si>
  <si>
    <t>10.4</t>
  </si>
  <si>
    <t>10.5</t>
  </si>
  <si>
    <t>10.6</t>
  </si>
  <si>
    <t>10.7</t>
  </si>
  <si>
    <t>10.8</t>
  </si>
  <si>
    <t>10.9</t>
  </si>
  <si>
    <t>10.10</t>
  </si>
  <si>
    <t>10.11</t>
  </si>
  <si>
    <t>10.12</t>
  </si>
  <si>
    <t>10.13</t>
  </si>
  <si>
    <t>10.14</t>
  </si>
  <si>
    <t>10.15</t>
  </si>
  <si>
    <t>10.16</t>
  </si>
  <si>
    <t>10.17</t>
  </si>
  <si>
    <t>10.18</t>
  </si>
  <si>
    <t>TOTAL 10. LEGUAZAQUE</t>
  </si>
  <si>
    <t>11.1</t>
  </si>
  <si>
    <t>11.2</t>
  </si>
  <si>
    <t>11.3</t>
  </si>
  <si>
    <t>11.4</t>
  </si>
  <si>
    <t>11.5</t>
  </si>
  <si>
    <t>11.6</t>
  </si>
  <si>
    <t>11.7</t>
  </si>
  <si>
    <t>11.8</t>
  </si>
  <si>
    <t>11.9</t>
  </si>
  <si>
    <t>11.10</t>
  </si>
  <si>
    <t>11.11</t>
  </si>
  <si>
    <t>11.12</t>
  </si>
  <si>
    <t>TOTAL 11. MANTA</t>
  </si>
  <si>
    <t>12.1</t>
  </si>
  <si>
    <t>12.2</t>
  </si>
  <si>
    <t>12.3</t>
  </si>
  <si>
    <t>12.4</t>
  </si>
  <si>
    <t>12.5</t>
  </si>
  <si>
    <t>12.6</t>
  </si>
  <si>
    <t>12.7</t>
  </si>
  <si>
    <t>12.8</t>
  </si>
  <si>
    <t>12.9</t>
  </si>
  <si>
    <t>12.10</t>
  </si>
  <si>
    <t>12.11</t>
  </si>
  <si>
    <t>12.12</t>
  </si>
  <si>
    <t>12.13</t>
  </si>
  <si>
    <t>12.14</t>
  </si>
  <si>
    <t>12.15</t>
  </si>
  <si>
    <t>12.16</t>
  </si>
  <si>
    <t>12.17</t>
  </si>
  <si>
    <t>TOTAL 12. NOCAIMA</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</si>
  <si>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</si>
  <si>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</si>
  <si>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</si>
  <si>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</si>
  <si>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</si>
  <si>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</si>
  <si>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</si>
  <si>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</si>
  <si>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</si>
  <si>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</si>
  <si>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</si>
  <si>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</si>
  <si>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</si>
  <si>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</si>
  <si>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</si>
  <si>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</si>
  <si>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</si>
  <si>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</si>
  <si>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</si>
  <si>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</si>
  <si>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</si>
  <si>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</si>
  <si>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</si>
  <si>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TOTAL 13. SUSA</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</si>
  <si>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</si>
  <si>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</si>
  <si>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</si>
  <si>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</si>
  <si>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</si>
  <si>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</si>
  <si>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</si>
  <si>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</si>
  <si>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</si>
  <si>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</si>
  <si>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</si>
  <si>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</si>
  <si>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</si>
  <si>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</si>
  <si>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</si>
  <si>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</si>
  <si>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</si>
  <si>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</si>
  <si>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</si>
  <si>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</si>
  <si>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</si>
  <si>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</si>
  <si>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TOTAL 14. GUASCA</t>
  </si>
  <si>
    <t>15.1</t>
  </si>
  <si>
    <t>15.2</t>
  </si>
  <si>
    <t>15.3</t>
  </si>
  <si>
    <t>15.4</t>
  </si>
  <si>
    <t>15.5</t>
  </si>
  <si>
    <t>15.6</t>
  </si>
  <si>
    <t>15.7</t>
  </si>
  <si>
    <t>15.8</t>
  </si>
  <si>
    <t>15.9</t>
  </si>
  <si>
    <t>15.10</t>
  </si>
  <si>
    <t>15.11</t>
  </si>
  <si>
    <t>15.12</t>
  </si>
  <si>
    <t>15.13</t>
  </si>
  <si>
    <t>15.14</t>
  </si>
  <si>
    <t>15.15</t>
  </si>
  <si>
    <t>15.16</t>
  </si>
  <si>
    <t>15.17</t>
  </si>
  <si>
    <t>15.18</t>
  </si>
  <si>
    <t>TOTAL 15. GUTIERREZ</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</si>
  <si>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</si>
  <si>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</si>
  <si>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</si>
  <si>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</si>
  <si>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</si>
  <si>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</si>
  <si>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</si>
  <si>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</si>
  <si>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</si>
  <si>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</si>
  <si>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</si>
  <si>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</si>
  <si>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</si>
  <si>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</si>
  <si>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</si>
  <si>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</si>
  <si>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</si>
  <si>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</si>
  <si>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</si>
  <si>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</si>
  <si>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</si>
  <si>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</si>
  <si>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</si>
  <si>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</si>
  <si>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TOTAL 16. GUADUAS</t>
  </si>
  <si>
    <t>17.1</t>
  </si>
  <si>
    <t>17.2</t>
  </si>
  <si>
    <t>17.3</t>
  </si>
  <si>
    <t>17.4</t>
  </si>
  <si>
    <t>17.5</t>
  </si>
  <si>
    <t>17.6</t>
  </si>
  <si>
    <t>17.7</t>
  </si>
  <si>
    <t>17.8</t>
  </si>
  <si>
    <t>17.9</t>
  </si>
  <si>
    <t>17.10</t>
  </si>
  <si>
    <t>17.11</t>
  </si>
  <si>
    <t>17.12</t>
  </si>
  <si>
    <t>17.13</t>
  </si>
  <si>
    <t>17.14</t>
  </si>
  <si>
    <t>17.15</t>
  </si>
  <si>
    <t>17.16</t>
  </si>
  <si>
    <t>TOTAL 17. GUAYABAL DE SIQUIMA</t>
  </si>
  <si>
    <t>18.1</t>
  </si>
  <si>
    <t>18.2</t>
  </si>
  <si>
    <t>18.3</t>
  </si>
  <si>
    <t>18.4</t>
  </si>
  <si>
    <t>18.5</t>
  </si>
  <si>
    <t>18.6</t>
  </si>
  <si>
    <t>18.7</t>
  </si>
  <si>
    <t>TOTAL 18. SAN FRANCISCO</t>
  </si>
  <si>
    <t>19.1</t>
  </si>
  <si>
    <t>19.2</t>
  </si>
  <si>
    <t>19.3</t>
  </si>
  <si>
    <t>19.4</t>
  </si>
  <si>
    <t>19.5</t>
  </si>
  <si>
    <t>19.6</t>
  </si>
  <si>
    <t>19.7</t>
  </si>
  <si>
    <t>19.8</t>
  </si>
  <si>
    <t>19.9</t>
  </si>
  <si>
    <t>19.10</t>
  </si>
  <si>
    <t>19.11</t>
  </si>
  <si>
    <t>19.12</t>
  </si>
  <si>
    <t>19.13</t>
  </si>
  <si>
    <t>19.14</t>
  </si>
  <si>
    <t>19.15</t>
  </si>
  <si>
    <t>19.16</t>
  </si>
  <si>
    <t>19.17</t>
  </si>
  <si>
    <t>19.18</t>
  </si>
  <si>
    <t>19.19</t>
  </si>
  <si>
    <t>19.20</t>
  </si>
  <si>
    <t>19.21</t>
  </si>
  <si>
    <t>19.22</t>
  </si>
  <si>
    <t>TOTAL 19. VILLETA</t>
  </si>
  <si>
    <t>20.1</t>
  </si>
  <si>
    <t>20.2</t>
  </si>
  <si>
    <t>20.3</t>
  </si>
  <si>
    <t>20.4</t>
  </si>
  <si>
    <t>20.5</t>
  </si>
  <si>
    <t>20.6</t>
  </si>
  <si>
    <t>20.7</t>
  </si>
  <si>
    <t>20.8</t>
  </si>
  <si>
    <t>20.9</t>
  </si>
  <si>
    <t>20.10</t>
  </si>
  <si>
    <t>20.11</t>
  </si>
  <si>
    <t>20.12</t>
  </si>
  <si>
    <t>20.13</t>
  </si>
  <si>
    <t>20.14</t>
  </si>
  <si>
    <t>20.15</t>
  </si>
  <si>
    <t>20.16</t>
  </si>
  <si>
    <t>20.17</t>
  </si>
  <si>
    <t>20.18</t>
  </si>
  <si>
    <t>20.19</t>
  </si>
  <si>
    <t>20.20</t>
  </si>
  <si>
    <t>20.21</t>
  </si>
  <si>
    <t>20.22</t>
  </si>
  <si>
    <t>20.23</t>
  </si>
  <si>
    <t>20.24</t>
  </si>
  <si>
    <t>TOTAL 20. BELTRAN</t>
  </si>
  <si>
    <t>21.1</t>
  </si>
  <si>
    <t>21.2</t>
  </si>
  <si>
    <t>21.3</t>
  </si>
  <si>
    <t>21.4</t>
  </si>
  <si>
    <t>21.5</t>
  </si>
  <si>
    <t>21.6</t>
  </si>
  <si>
    <t>21.7</t>
  </si>
  <si>
    <t>21.8</t>
  </si>
  <si>
    <t>21.9</t>
  </si>
  <si>
    <t>21.10</t>
  </si>
  <si>
    <t>21.11</t>
  </si>
  <si>
    <t>21.12</t>
  </si>
  <si>
    <t>21.13</t>
  </si>
  <si>
    <t>21.14</t>
  </si>
  <si>
    <t>21.15</t>
  </si>
  <si>
    <t>21.16</t>
  </si>
  <si>
    <t>21.17</t>
  </si>
  <si>
    <t>21.18</t>
  </si>
  <si>
    <t>21.19</t>
  </si>
  <si>
    <t>21.20</t>
  </si>
  <si>
    <t>TOTAL 21. COTA</t>
  </si>
  <si>
    <t>22.1. DOTACIÓN UBALA</t>
  </si>
  <si>
    <t>22.1.1</t>
  </si>
  <si>
    <t>22.1.2</t>
  </si>
  <si>
    <t>22.1.3</t>
  </si>
  <si>
    <t>22.1.4</t>
  </si>
  <si>
    <t>22.1.5</t>
  </si>
  <si>
    <t>22.1.6</t>
  </si>
  <si>
    <t>22.1.7</t>
  </si>
  <si>
    <t>22.1.8</t>
  </si>
  <si>
    <t>22.1.9</t>
  </si>
  <si>
    <t>22.1.10</t>
  </si>
  <si>
    <t xml:space="preserve">TOTAL 22.1 DOTACIÓN UBALA </t>
  </si>
  <si>
    <t>22.2. ADECUACIÓN UBALA</t>
  </si>
  <si>
    <t>VALOR UNITARIO CON AIU Y DE MÁS IMPUESTOS A LOS QUE HAYAN LUGAR</t>
  </si>
  <si>
    <t>VALOR TOTAL (VALOR UNITARIO CON AIU Y DE MÁS IMPUESTOS A LOS QUE HAYAN LUGAR X CANTIDAD)</t>
  </si>
  <si>
    <t>22.2.1</t>
  </si>
  <si>
    <t>22.2.2</t>
  </si>
  <si>
    <t>22.2.3</t>
  </si>
  <si>
    <t>22.2.4</t>
  </si>
  <si>
    <t>22.2.5</t>
  </si>
  <si>
    <t>22.2.6</t>
  </si>
  <si>
    <t>22.2.7</t>
  </si>
  <si>
    <t>22.2.8</t>
  </si>
  <si>
    <t>22.2.9</t>
  </si>
  <si>
    <t>22.2.10</t>
  </si>
  <si>
    <t>22.2.11</t>
  </si>
  <si>
    <t>22.2.12</t>
  </si>
  <si>
    <t>22.2.13</t>
  </si>
  <si>
    <t>22.2.14</t>
  </si>
  <si>
    <t>22.2.15</t>
  </si>
  <si>
    <t>22.2.16</t>
  </si>
  <si>
    <t>22.2.17</t>
  </si>
  <si>
    <t xml:space="preserve">TOTAL 22.2 ADECUACIÓN UBALA </t>
  </si>
  <si>
    <t>23.1</t>
  </si>
  <si>
    <t>23.2</t>
  </si>
  <si>
    <t>23.3</t>
  </si>
  <si>
    <t>23.4</t>
  </si>
  <si>
    <t>23.5</t>
  </si>
  <si>
    <t>23.6</t>
  </si>
  <si>
    <t>23.7</t>
  </si>
  <si>
    <t>23.8</t>
  </si>
  <si>
    <t>23.9</t>
  </si>
  <si>
    <t>23.10</t>
  </si>
  <si>
    <t>23.11</t>
  </si>
  <si>
    <t>23.12</t>
  </si>
  <si>
    <t>23.13</t>
  </si>
  <si>
    <t>23.14</t>
  </si>
  <si>
    <t>23.15</t>
  </si>
  <si>
    <t>23.16</t>
  </si>
  <si>
    <t>23.17</t>
  </si>
  <si>
    <t>23.18</t>
  </si>
  <si>
    <t>23.19</t>
  </si>
  <si>
    <t>23.20</t>
  </si>
  <si>
    <t>23.21</t>
  </si>
  <si>
    <t>23.22</t>
  </si>
  <si>
    <t>23.23</t>
  </si>
  <si>
    <t xml:space="preserve">TOTAL 23. SAN ANTONIO DE TEQUENDAMA </t>
  </si>
  <si>
    <t>24.1</t>
  </si>
  <si>
    <t>24.2</t>
  </si>
  <si>
    <t>24.3</t>
  </si>
  <si>
    <t>24.4</t>
  </si>
  <si>
    <t>24.5</t>
  </si>
  <si>
    <t>24.6</t>
  </si>
  <si>
    <t>24.7</t>
  </si>
  <si>
    <t>24.8</t>
  </si>
  <si>
    <t>24.9</t>
  </si>
  <si>
    <t>24.10</t>
  </si>
  <si>
    <t>24.11</t>
  </si>
  <si>
    <t>24.12</t>
  </si>
  <si>
    <t>24.13</t>
  </si>
  <si>
    <t>24.14</t>
  </si>
  <si>
    <t>24.15</t>
  </si>
  <si>
    <t>24.16</t>
  </si>
  <si>
    <t>24.17</t>
  </si>
  <si>
    <t>24.18</t>
  </si>
  <si>
    <t>TOTAL 24. CHAGUANI</t>
  </si>
  <si>
    <t>25.1</t>
  </si>
  <si>
    <t>25.2</t>
  </si>
  <si>
    <t>25.3</t>
  </si>
  <si>
    <t>25.4</t>
  </si>
  <si>
    <t>25.5</t>
  </si>
  <si>
    <t>25.6</t>
  </si>
  <si>
    <t>25.7</t>
  </si>
  <si>
    <t>25.8</t>
  </si>
  <si>
    <t>25.9</t>
  </si>
  <si>
    <t>25.10</t>
  </si>
  <si>
    <t>25.11</t>
  </si>
  <si>
    <t>25.12</t>
  </si>
  <si>
    <t>25.13</t>
  </si>
  <si>
    <t>25.14</t>
  </si>
  <si>
    <t>25.15</t>
  </si>
  <si>
    <t>25.16</t>
  </si>
  <si>
    <t>25.17</t>
  </si>
  <si>
    <t>25.18</t>
  </si>
  <si>
    <t>25.19</t>
  </si>
  <si>
    <t>25.20</t>
  </si>
  <si>
    <t>25.21</t>
  </si>
  <si>
    <t>TOTAL 25. ARBELAEZ</t>
  </si>
  <si>
    <t>26.1</t>
  </si>
  <si>
    <t>26.2</t>
  </si>
  <si>
    <t>TOTAL 26. UBAQUE</t>
  </si>
  <si>
    <t>SUMATORIA DE TOTALES (1+2+3+4+5+6+7+8+9+10+11+12+13+14+15+16+17+18+19+20+21+22+23+24+25+26)</t>
  </si>
  <si>
    <t>PROVEEDOR</t>
  </si>
  <si>
    <t xml:space="preserve">TOTAL COTIZACIONES </t>
  </si>
  <si>
    <t>VARIACIÓN</t>
  </si>
  <si>
    <t>LOGISTICA DE PROYECTOS SOCIALES Y AMBIENTALES</t>
  </si>
  <si>
    <t>HISTORICOS (En el Departamento de Cundinamarca, como de otras entidadas públicas, Gubernamenteles entre otras , aproximadas 27 Entidades, mediante procesos se tomó los valores  históricos trabajados en la vigencia 2025 indexados a valores de 2026 medinte el incremento del SMVLM del 23%</t>
  </si>
  <si>
    <t>T&amp;T SERVICIOS CONSULTORIAS S.A.S.</t>
  </si>
  <si>
    <t>LOGISTICA DE PPROYECTOS</t>
  </si>
  <si>
    <t>T&amp;T SERVICIOS</t>
  </si>
  <si>
    <t>PRECIOS MERCADO</t>
  </si>
  <si>
    <t>PROMEDIO</t>
  </si>
  <si>
    <t>DESVIACIÓN ESTANDAR</t>
  </si>
  <si>
    <t>VALOR MÍNIMO</t>
  </si>
  <si>
    <t>VALOR MÁXIMO</t>
  </si>
  <si>
    <t>%</t>
  </si>
  <si>
    <t>MEDIA ARMONICA (APLICABLE A VARIACIONES PROMEDIO DE DATOS SUPERIORES AL 40%)</t>
  </si>
  <si>
    <t>VALOR UNITARIO CON AIU, IVA Y DEMAS IMPUESTOS A LOS QUE HAYAN LUGAR</t>
  </si>
  <si>
    <t>22.1</t>
  </si>
  <si>
    <t>22.2</t>
  </si>
  <si>
    <t>22.3</t>
  </si>
  <si>
    <t>22.4</t>
  </si>
  <si>
    <t>22.5</t>
  </si>
  <si>
    <t>22.6</t>
  </si>
  <si>
    <t>22.7</t>
  </si>
  <si>
    <t>22.8</t>
  </si>
  <si>
    <t>22.9</t>
  </si>
  <si>
    <t>22.10</t>
  </si>
  <si>
    <t xml:space="preserve">ADECUACIÓN </t>
  </si>
  <si>
    <t>1. UBALA</t>
  </si>
  <si>
    <t>2. SAN ANTONIO DE TEQUENDAMA</t>
  </si>
  <si>
    <t>3. CHAGUANI</t>
  </si>
  <si>
    <t>3.14</t>
  </si>
  <si>
    <t>3.15</t>
  </si>
  <si>
    <t>3.16</t>
  </si>
  <si>
    <t>3.17</t>
  </si>
  <si>
    <t>3.18</t>
  </si>
  <si>
    <t>4. ARBELAEZ</t>
  </si>
  <si>
    <t>4.10</t>
  </si>
  <si>
    <t>4.11</t>
  </si>
  <si>
    <t>4.12</t>
  </si>
  <si>
    <t>4.13</t>
  </si>
  <si>
    <t>4.14</t>
  </si>
  <si>
    <t>4.15</t>
  </si>
  <si>
    <t>4.16</t>
  </si>
  <si>
    <t>4.17</t>
  </si>
  <si>
    <t>4.18</t>
  </si>
  <si>
    <t>4.19</t>
  </si>
  <si>
    <t>4.20</t>
  </si>
  <si>
    <t>4.21</t>
  </si>
  <si>
    <t>5. UBAQUE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</si>
</sst>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8" x14ac:knownFonts="1">
    <font>
      <sz val="11"/>
      <color theme="1"/>
      <name val="Aptos Narrow"/>
      <family val="2"/>
      <scheme val="minor"/>
    </font>
    <font>
      <sz val="11"/>
      <color theme="1"/>
      <name val="Aptos Narrow"/>
      <family val="2"/>
      <scheme val="minor"/>
    </font>
    <font>
      <b/>
      <sz val="11"/>
      <color theme="1"/>
      <name val="Aptos Narrow"/>
      <family val="2"/>
      <scheme val="minor"/>
    </font>
    <font>
      <sz val="10"/>
      <color rgb="FF000000"/>
      <name val="Times New Roman"/>
      <charset val="204"/>
    </font>
    <font>
      <sz val="10"/>
      <color rgb="FF000000"/>
      <name val="Arial"/>
      <family val="2"/>
    </font>
    <font>
      <b/>
      <sz val="10"/>
      <color theme="1"/>
      <name val="Arial"/>
      <family val="2"/>
    </font>
    <font>
      <b/>
      <sz val="11"/>
      <name val="Arial"/>
      <family val="2"/>
    </font>
    <font>
      <b/>
      <sz val="10"/>
      <color rgb="FF000000"/>
      <name val="Arial"/>
      <family val="2"/>
    </font>
    <font>
      <b/>
      <sz val="10"/>
      <name val="Arial"/>
      <family val="2"/>
    </font>
    <font>
      <sz val="10"/>
      <name val="Arial"/>
      <family val="2"/>
    </font>
    <font>
      <sz val="10"/>
      <color rgb="FF000000"/>
      <name val="Times New Roman"/>
      <family val="1"/>
    </font>
    <font>
      <u/>
      <sz val="10"/>
      <color theme="10"/>
      <name val="Times New Roman"/>
      <charset val="204"/>
    </font>
    <font>
      <b/>
      <sz val="10"/>
      <color rgb="FFFF0000"/>
      <name val="Arial"/>
      <family val="2"/>
    </font>
    <font>
      <sz val="10"/>
      <color rgb="FFFF0000"/>
      <name val="Arial"/>
      <family val="2"/>
    </font>
    <font>
      <b/>
      <sz val="12"/>
      <color rgb="FF000000"/>
      <name val="Arial"/>
      <family val="2"/>
    </font>
    <font>
      <b/>
      <sz val="12"/>
      <color theme="1"/>
      <name val="Arial"/>
      <family val="2"/>
    </font>
    <font>
      <b/>
      <sz val="12"/>
      <name val="Arial"/>
      <family val="2"/>
    </font>
    <font>
      <sz val="8"/>
      <name val="Aptos Narrow"/>
      <family val="2"/>
      <scheme val="minor"/>
    </font>
  </fonts>
  <fills count="11">
    <fill>
      <patternFill patternType="none"/>
    </fill>
    <fill>
      <patternFill patternType="gray125"/>
    </fill>
    <fill>
      <patternFill patternType="solid">
        <fgColor rgb="FFDBE4F0"/>
      </patternFill>
    </fill>
    <fill>
      <patternFill patternType="solid">
        <fgColor rgb="FF92D050"/>
        <bgColor indexed="64"/>
      </patternFill>
    </fill>
    <fill>
      <patternFill patternType="solid">
        <fgColor theme="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rgb="FFFFFF66"/>
        <bgColor indexed="64"/>
      </patternFill>
    </fill>
    <fill>
      <patternFill patternType="solid">
        <fgColor theme="7" tint="0.79998168889431442"/>
        <bgColor indexed="64"/>
      </patternFill>
    </fill>
    <fill>
      <patternFill patternType="solid">
        <fgColor theme="3" tint="0.89999084444715716"/>
        <bgColor indexed="64"/>
      </patternFill>
    </fill>
  </fills>
  <borders count="62">
    <border>
      <left/>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43" fontId="10" fillId="0" borderId="0" applyFont="0" applyFill="0" applyBorder="0" applyAlignment="0" applyProtection="0"/>
    <xf numFmtId="0" fontId="11" fillId="0" borderId="0" applyNumberFormat="0" applyFill="0" applyBorder="0" applyAlignment="0" applyProtection="0"/>
    <xf numFmtId="0" fontId="10" fillId="0" borderId="0"/>
    <xf numFmtId="44" fontId="3" fillId="0" borderId="0" applyFont="0" applyFill="0" applyBorder="0" applyAlignment="0" applyProtection="0"/>
    <xf numFmtId="0" fontId="10" fillId="0" borderId="0"/>
  </cellStyleXfs>
  <cellXfs count="334">
    <xf numFmtId="0" fontId="0" fillId="0" borderId="0" xfId="0"/>
    <xf numFmtId="0" fontId="4" fillId="0" borderId="0" xfId="4" applyFont="1" applyAlignment="1">
      <alignment horizontal="left" vertical="top"/>
    </xf>
    <xf numFmtId="0" fontId="4" fillId="0" borderId="0" xfId="4" applyFont="1" applyAlignment="1">
      <alignment horizontal="left" vertical="top" wrapText="1"/>
    </xf>
    <xf numFmtId="0" fontId="7" fillId="0" borderId="0" xfId="4" applyFont="1" applyAlignment="1">
      <alignment horizontal="left" vertical="center"/>
    </xf>
    <xf numFmtId="0" fontId="8" fillId="0" borderId="1" xfId="4" applyFont="1" applyBorder="1" applyAlignment="1">
      <alignment horizontal="center" vertical="center" wrapText="1"/>
    </xf>
    <xf numFmtId="0" fontId="8" fillId="0" borderId="3" xfId="4" applyFont="1" applyBorder="1" applyAlignment="1">
      <alignment horizontal="center" vertical="center" wrapText="1"/>
    </xf>
    <xf numFmtId="1" fontId="8" fillId="0" borderId="3" xfId="4" applyNumberFormat="1" applyFont="1" applyBorder="1" applyAlignment="1">
      <alignment horizontal="center" vertical="center" wrapText="1"/>
    </xf>
    <xf numFmtId="0" fontId="8" fillId="0" borderId="4" xfId="4" applyFont="1" applyBorder="1" applyAlignment="1">
      <alignment horizontal="center" vertical="center" wrapText="1"/>
    </xf>
    <xf numFmtId="0" fontId="8" fillId="0" borderId="5" xfId="4" applyFont="1" applyBorder="1" applyAlignment="1">
      <alignment horizontal="center" vertical="center" wrapText="1"/>
    </xf>
    <xf numFmtId="0" fontId="9" fillId="0" borderId="7" xfId="4" applyFont="1" applyBorder="1" applyAlignment="1">
      <alignment horizontal="center" vertical="center" wrapText="1"/>
    </xf>
    <xf numFmtId="0" fontId="9" fillId="0" borderId="7" xfId="4" applyFont="1" applyBorder="1" applyAlignment="1">
      <alignment horizontal="justify" vertical="center" wrapText="1"/>
    </xf>
    <xf numFmtId="1" fontId="4" fillId="0" borderId="7" xfId="4" applyNumberFormat="1" applyFont="1" applyBorder="1" applyAlignment="1">
      <alignment horizontal="center" vertical="center" wrapText="1" shrinkToFit="1"/>
    </xf>
    <xf numFmtId="43" fontId="4" fillId="0" borderId="7" xfId="5" applyFont="1" applyBorder="1" applyAlignment="1">
      <alignment vertical="center" wrapText="1" shrinkToFit="1"/>
    </xf>
    <xf numFmtId="43" fontId="9" fillId="0" borderId="8" xfId="5" applyFont="1" applyBorder="1" applyAlignment="1">
      <alignment vertical="center" wrapText="1"/>
    </xf>
    <xf numFmtId="0" fontId="11" fillId="0" borderId="0" xfId="6" applyAlignment="1">
      <alignment horizontal="left" vertical="top" wrapText="1"/>
    </xf>
    <xf numFmtId="0" fontId="8" fillId="0" borderId="17" xfId="4" applyFont="1" applyBorder="1" applyAlignment="1">
      <alignment horizontal="center" vertical="center" wrapText="1"/>
    </xf>
    <xf numFmtId="0" fontId="9" fillId="0" borderId="18" xfId="4" applyFont="1" applyBorder="1" applyAlignment="1">
      <alignment horizontal="center" vertical="center" wrapText="1"/>
    </xf>
    <xf numFmtId="0" fontId="9" fillId="0" borderId="18" xfId="4" applyFont="1" applyBorder="1" applyAlignment="1">
      <alignment horizontal="justify" vertical="center" wrapText="1"/>
    </xf>
    <xf numFmtId="1" fontId="4" fillId="0" borderId="18" xfId="4" applyNumberFormat="1" applyFont="1" applyBorder="1" applyAlignment="1">
      <alignment horizontal="center" vertical="center" wrapText="1" shrinkToFit="1"/>
    </xf>
    <xf numFmtId="43" fontId="4" fillId="0" borderId="18" xfId="5" applyFont="1" applyBorder="1" applyAlignment="1">
      <alignment vertical="center" wrapText="1" shrinkToFit="1"/>
    </xf>
    <xf numFmtId="43" fontId="9" fillId="0" borderId="19" xfId="5" applyFont="1" applyBorder="1" applyAlignment="1">
      <alignment vertical="center" wrapText="1"/>
    </xf>
    <xf numFmtId="0" fontId="9" fillId="0" borderId="15" xfId="4" applyFont="1" applyBorder="1" applyAlignment="1">
      <alignment vertical="center" wrapText="1"/>
    </xf>
    <xf numFmtId="43" fontId="6" fillId="0" borderId="16" xfId="4" applyNumberFormat="1" applyFont="1" applyBorder="1" applyAlignment="1">
      <alignment vertical="center" wrapText="1"/>
    </xf>
    <xf numFmtId="43" fontId="4" fillId="0" borderId="7" xfId="5" applyFont="1" applyBorder="1" applyAlignment="1">
      <alignment horizontal="center" vertical="center" wrapText="1" shrinkToFit="1"/>
    </xf>
    <xf numFmtId="43" fontId="9" fillId="0" borderId="7" xfId="5" applyFont="1" applyBorder="1" applyAlignment="1">
      <alignment horizontal="center" vertical="center" wrapText="1" shrinkToFit="1"/>
    </xf>
    <xf numFmtId="43" fontId="9" fillId="0" borderId="8" xfId="5" applyFont="1" applyBorder="1" applyAlignment="1">
      <alignment horizontal="center" vertical="center" wrapText="1"/>
    </xf>
    <xf numFmtId="43" fontId="4" fillId="0" borderId="0" xfId="4" applyNumberFormat="1" applyFont="1" applyAlignment="1">
      <alignment horizontal="left" vertical="top"/>
    </xf>
    <xf numFmtId="43" fontId="9" fillId="0" borderId="7" xfId="5" applyFont="1" applyBorder="1" applyAlignment="1">
      <alignment vertical="center" wrapText="1" shrinkToFit="1"/>
    </xf>
    <xf numFmtId="0" fontId="6" fillId="0" borderId="23" xfId="4" applyFont="1" applyBorder="1" applyAlignment="1">
      <alignment horizontal="center" vertical="center" wrapText="1"/>
    </xf>
    <xf numFmtId="0" fontId="8" fillId="0" borderId="28" xfId="4" applyFont="1" applyBorder="1" applyAlignment="1">
      <alignment horizontal="center" vertical="center" wrapText="1"/>
    </xf>
    <xf numFmtId="0" fontId="8" fillId="0" borderId="29" xfId="4" applyFont="1" applyBorder="1" applyAlignment="1">
      <alignment horizontal="center" vertical="center" wrapText="1"/>
    </xf>
    <xf numFmtId="0" fontId="8" fillId="0" borderId="30" xfId="4" applyFont="1" applyBorder="1" applyAlignment="1">
      <alignment horizontal="center" vertical="center" wrapText="1"/>
    </xf>
    <xf numFmtId="1" fontId="8" fillId="0" borderId="30" xfId="4" applyNumberFormat="1" applyFont="1" applyBorder="1" applyAlignment="1">
      <alignment horizontal="center" vertical="center" wrapText="1"/>
    </xf>
    <xf numFmtId="0" fontId="8" fillId="0" borderId="31" xfId="4" applyFont="1" applyBorder="1" applyAlignment="1">
      <alignment horizontal="center" vertical="center" wrapText="1"/>
    </xf>
    <xf numFmtId="0" fontId="6" fillId="0" borderId="15" xfId="4" applyFont="1" applyBorder="1" applyAlignment="1">
      <alignment vertical="center" wrapText="1"/>
    </xf>
    <xf numFmtId="0" fontId="9" fillId="0" borderId="7" xfId="7" applyFont="1" applyBorder="1" applyAlignment="1">
      <alignment horizontal="center" vertical="center" wrapText="1"/>
    </xf>
    <xf numFmtId="0" fontId="9" fillId="0" borderId="7" xfId="7" applyFont="1" applyBorder="1" applyAlignment="1">
      <alignment horizontal="justify" vertical="center" wrapText="1"/>
    </xf>
    <xf numFmtId="1" fontId="4" fillId="0" borderId="32" xfId="7" applyNumberFormat="1" applyFont="1" applyBorder="1" applyAlignment="1">
      <alignment horizontal="center" vertical="center" wrapText="1" shrinkToFit="1"/>
    </xf>
    <xf numFmtId="0" fontId="9" fillId="0" borderId="7" xfId="4" applyFont="1" applyBorder="1" applyAlignment="1">
      <alignment horizontal="justify" vertical="center"/>
    </xf>
    <xf numFmtId="1" fontId="4" fillId="0" borderId="32" xfId="4" applyNumberFormat="1" applyFont="1" applyBorder="1" applyAlignment="1">
      <alignment horizontal="center" vertical="center" wrapText="1" shrinkToFit="1"/>
    </xf>
    <xf numFmtId="0" fontId="12" fillId="0" borderId="5"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7" xfId="4" applyFont="1" applyBorder="1" applyAlignment="1">
      <alignment horizontal="justify" vertical="center" wrapText="1"/>
    </xf>
    <xf numFmtId="1" fontId="13" fillId="0" borderId="7" xfId="4" applyNumberFormat="1" applyFont="1" applyBorder="1" applyAlignment="1">
      <alignment horizontal="center" vertical="center" wrapText="1" shrinkToFit="1"/>
    </xf>
    <xf numFmtId="43" fontId="13" fillId="0" borderId="7" xfId="5" applyFont="1" applyBorder="1" applyAlignment="1">
      <alignment horizontal="center" vertical="center" wrapText="1" shrinkToFit="1"/>
    </xf>
    <xf numFmtId="43" fontId="13" fillId="0" borderId="8" xfId="5" applyFont="1" applyBorder="1" applyAlignment="1">
      <alignment horizontal="center" vertical="center" wrapText="1"/>
    </xf>
    <xf numFmtId="1" fontId="13" fillId="0" borderId="32" xfId="4" applyNumberFormat="1" applyFont="1" applyBorder="1" applyAlignment="1">
      <alignment horizontal="center" vertical="center" wrapText="1" shrinkToFit="1"/>
    </xf>
    <xf numFmtId="43" fontId="4" fillId="0" borderId="7" xfId="5" applyFont="1" applyFill="1" applyBorder="1" applyAlignment="1">
      <alignment horizontal="center" vertical="center" wrapText="1" shrinkToFit="1"/>
    </xf>
    <xf numFmtId="43" fontId="9" fillId="0" borderId="8" xfId="5" applyFont="1" applyFill="1" applyBorder="1" applyAlignment="1">
      <alignment horizontal="center" vertical="center" wrapText="1"/>
    </xf>
    <xf numFmtId="43" fontId="4" fillId="0" borderId="7" xfId="5" applyFont="1" applyFill="1" applyBorder="1" applyAlignment="1">
      <alignment vertical="center" wrapText="1" shrinkToFit="1"/>
    </xf>
    <xf numFmtId="43" fontId="9" fillId="0" borderId="8" xfId="5" applyFont="1" applyFill="1" applyBorder="1" applyAlignment="1">
      <alignment vertical="center" wrapText="1"/>
    </xf>
    <xf numFmtId="43" fontId="9" fillId="0" borderId="7" xfId="5" applyFont="1" applyFill="1" applyBorder="1" applyAlignment="1">
      <alignment horizontal="center" vertical="center" wrapText="1" shrinkToFit="1"/>
    </xf>
    <xf numFmtId="43" fontId="4" fillId="0" borderId="11" xfId="5" applyFont="1" applyBorder="1" applyAlignment="1">
      <alignment horizontal="center" vertical="center" wrapText="1" shrinkToFit="1"/>
    </xf>
    <xf numFmtId="43" fontId="9" fillId="0" borderId="12" xfId="5" applyFont="1" applyBorder="1" applyAlignment="1">
      <alignment horizontal="center" vertical="center" wrapText="1"/>
    </xf>
    <xf numFmtId="0" fontId="6" fillId="0" borderId="25" xfId="4" applyFont="1" applyBorder="1" applyAlignment="1">
      <alignment horizontal="center" vertical="center" wrapText="1"/>
    </xf>
    <xf numFmtId="0" fontId="6" fillId="0" borderId="26" xfId="4" applyFont="1" applyBorder="1" applyAlignment="1">
      <alignment horizontal="center" vertical="center" wrapText="1"/>
    </xf>
    <xf numFmtId="0" fontId="6" fillId="0" borderId="26" xfId="4" applyFont="1" applyBorder="1" applyAlignment="1">
      <alignment vertical="center" wrapText="1"/>
    </xf>
    <xf numFmtId="43" fontId="6" fillId="0" borderId="34" xfId="4" applyNumberFormat="1" applyFont="1" applyBorder="1" applyAlignment="1">
      <alignment vertical="center" wrapText="1"/>
    </xf>
    <xf numFmtId="0" fontId="8" fillId="3" borderId="35" xfId="4" applyFont="1" applyFill="1" applyBorder="1" applyAlignment="1">
      <alignment horizontal="center" vertical="center" wrapText="1"/>
    </xf>
    <xf numFmtId="0" fontId="8" fillId="3" borderId="34" xfId="4" applyFont="1" applyFill="1" applyBorder="1" applyAlignment="1">
      <alignment horizontal="center" vertical="center" wrapText="1"/>
    </xf>
    <xf numFmtId="0" fontId="9" fillId="0" borderId="3" xfId="4" applyFont="1" applyBorder="1" applyAlignment="1">
      <alignment horizontal="center" vertical="center" wrapText="1"/>
    </xf>
    <xf numFmtId="0" fontId="9" fillId="0" borderId="3" xfId="4" applyFont="1" applyBorder="1" applyAlignment="1">
      <alignment horizontal="justify" vertical="center" wrapText="1"/>
    </xf>
    <xf numFmtId="2" fontId="4" fillId="0" borderId="3" xfId="4" applyNumberFormat="1" applyFont="1" applyBorder="1" applyAlignment="1">
      <alignment horizontal="center" vertical="center" shrinkToFit="1"/>
    </xf>
    <xf numFmtId="43" fontId="9" fillId="0" borderId="3" xfId="5" applyFont="1" applyBorder="1" applyAlignment="1">
      <alignment horizontal="center" vertical="center" wrapText="1"/>
    </xf>
    <xf numFmtId="43" fontId="9" fillId="0" borderId="36" xfId="5" applyFont="1" applyBorder="1" applyAlignment="1">
      <alignment horizontal="center" vertical="center" wrapText="1"/>
    </xf>
    <xf numFmtId="0" fontId="4" fillId="0" borderId="37" xfId="4" applyFont="1" applyBorder="1" applyAlignment="1">
      <alignment horizontal="left" vertical="top"/>
    </xf>
    <xf numFmtId="43" fontId="9" fillId="0" borderId="2" xfId="5" applyFont="1" applyBorder="1" applyAlignment="1">
      <alignment horizontal="center" vertical="center" wrapText="1"/>
    </xf>
    <xf numFmtId="43" fontId="4" fillId="0" borderId="4" xfId="5" applyFont="1" applyBorder="1" applyAlignment="1">
      <alignment horizontal="center" vertical="center" shrinkToFit="1"/>
    </xf>
    <xf numFmtId="2" fontId="4" fillId="0" borderId="7" xfId="4" applyNumberFormat="1" applyFont="1" applyBorder="1" applyAlignment="1">
      <alignment horizontal="center" vertical="center" shrinkToFit="1"/>
    </xf>
    <xf numFmtId="43" fontId="9" fillId="0" borderId="7" xfId="5" applyFont="1" applyBorder="1" applyAlignment="1">
      <alignment horizontal="center" vertical="center" wrapText="1"/>
    </xf>
    <xf numFmtId="43" fontId="9" fillId="0" borderId="32" xfId="5" applyFont="1" applyBorder="1" applyAlignment="1">
      <alignment horizontal="center" vertical="center" wrapText="1"/>
    </xf>
    <xf numFmtId="0" fontId="4" fillId="0" borderId="39" xfId="4" applyFont="1" applyBorder="1" applyAlignment="1">
      <alignment horizontal="left" vertical="top"/>
    </xf>
    <xf numFmtId="43" fontId="9" fillId="0" borderId="6" xfId="5" applyFont="1" applyBorder="1" applyAlignment="1">
      <alignment horizontal="center" vertical="center" wrapText="1"/>
    </xf>
    <xf numFmtId="43" fontId="4" fillId="0" borderId="8" xfId="5" applyFont="1" applyBorder="1" applyAlignment="1">
      <alignment horizontal="center" vertical="center" shrinkToFit="1"/>
    </xf>
    <xf numFmtId="2" fontId="9" fillId="0" borderId="7" xfId="4" applyNumberFormat="1" applyFont="1" applyBorder="1" applyAlignment="1">
      <alignment horizontal="center" vertical="center" wrapText="1"/>
    </xf>
    <xf numFmtId="0" fontId="4" fillId="0" borderId="7" xfId="4" applyFont="1" applyBorder="1" applyAlignment="1">
      <alignment horizontal="center" vertical="center" wrapText="1"/>
    </xf>
    <xf numFmtId="0" fontId="4" fillId="0" borderId="7" xfId="4" applyFont="1" applyBorder="1" applyAlignment="1">
      <alignment horizontal="left" vertical="center" wrapText="1"/>
    </xf>
    <xf numFmtId="0" fontId="9" fillId="4" borderId="7" xfId="4" applyFont="1" applyFill="1" applyBorder="1" applyAlignment="1">
      <alignment horizontal="center" vertical="center" wrapText="1"/>
    </xf>
    <xf numFmtId="0" fontId="4" fillId="0" borderId="40" xfId="4" applyFont="1" applyBorder="1" applyAlignment="1">
      <alignment horizontal="left" vertical="top"/>
    </xf>
    <xf numFmtId="0" fontId="8" fillId="0" borderId="25" xfId="4" applyFont="1" applyBorder="1" applyAlignment="1">
      <alignment horizontal="center" vertical="center" wrapText="1"/>
    </xf>
    <xf numFmtId="0" fontId="4" fillId="0" borderId="26" xfId="4" applyFont="1" applyBorder="1" applyAlignment="1">
      <alignment horizontal="center" vertical="center" wrapText="1"/>
    </xf>
    <xf numFmtId="0" fontId="9" fillId="0" borderId="41" xfId="4" applyFont="1" applyBorder="1" applyAlignment="1">
      <alignment horizontal="justify" vertical="center" wrapText="1"/>
    </xf>
    <xf numFmtId="0" fontId="9" fillId="4" borderId="42" xfId="4" applyFont="1" applyFill="1" applyBorder="1" applyAlignment="1">
      <alignment horizontal="center" vertical="center" wrapText="1"/>
    </xf>
    <xf numFmtId="1" fontId="4" fillId="0" borderId="43" xfId="4" applyNumberFormat="1" applyFont="1" applyBorder="1" applyAlignment="1">
      <alignment horizontal="center" vertical="center" shrinkToFit="1"/>
    </xf>
    <xf numFmtId="0" fontId="9" fillId="0" borderId="15" xfId="4" applyFont="1" applyBorder="1" applyAlignment="1">
      <alignment vertical="center"/>
    </xf>
    <xf numFmtId="0" fontId="9" fillId="0" borderId="44" xfId="4" applyFont="1" applyBorder="1" applyAlignment="1">
      <alignment vertical="center"/>
    </xf>
    <xf numFmtId="0" fontId="4" fillId="0" borderId="34" xfId="4" applyFont="1" applyBorder="1" applyAlignment="1">
      <alignment horizontal="left" vertical="top"/>
    </xf>
    <xf numFmtId="0" fontId="4" fillId="0" borderId="18" xfId="4" applyFont="1" applyBorder="1" applyAlignment="1">
      <alignment horizontal="center" vertical="center" wrapText="1"/>
    </xf>
    <xf numFmtId="0" fontId="9" fillId="4" borderId="18" xfId="4" applyFont="1" applyFill="1" applyBorder="1" applyAlignment="1">
      <alignment horizontal="center" vertical="center" wrapText="1"/>
    </xf>
    <xf numFmtId="2" fontId="4" fillId="0" borderId="18" xfId="4" applyNumberFormat="1" applyFont="1" applyBorder="1" applyAlignment="1">
      <alignment horizontal="center" vertical="center" shrinkToFit="1"/>
    </xf>
    <xf numFmtId="43" fontId="9" fillId="0" borderId="18" xfId="5" applyFont="1" applyBorder="1" applyAlignment="1">
      <alignment horizontal="center" vertical="center" wrapText="1"/>
    </xf>
    <xf numFmtId="43" fontId="9" fillId="0" borderId="45" xfId="5" applyFont="1" applyBorder="1" applyAlignment="1">
      <alignment horizontal="center" vertical="center" wrapText="1"/>
    </xf>
    <xf numFmtId="43" fontId="9" fillId="0" borderId="46" xfId="5" applyFont="1" applyBorder="1" applyAlignment="1">
      <alignment horizontal="center" vertical="center" wrapText="1"/>
    </xf>
    <xf numFmtId="43" fontId="4" fillId="0" borderId="19" xfId="5" applyFont="1" applyBorder="1" applyAlignment="1">
      <alignment horizontal="center" vertical="center" shrinkToFit="1"/>
    </xf>
    <xf numFmtId="0" fontId="9" fillId="0" borderId="7" xfId="4" applyFont="1" applyBorder="1" applyAlignment="1">
      <alignment horizontal="left" vertical="center" wrapText="1"/>
    </xf>
    <xf numFmtId="43" fontId="9" fillId="0" borderId="14" xfId="5" applyFont="1" applyBorder="1" applyAlignment="1">
      <alignment horizontal="center" vertical="center" wrapText="1"/>
    </xf>
    <xf numFmtId="1" fontId="4" fillId="0" borderId="3" xfId="4" applyNumberFormat="1" applyFont="1" applyBorder="1" applyAlignment="1">
      <alignment horizontal="center" vertical="center" shrinkToFit="1"/>
    </xf>
    <xf numFmtId="1" fontId="4" fillId="0" borderId="7" xfId="4" applyNumberFormat="1" applyFont="1" applyBorder="1" applyAlignment="1">
      <alignment horizontal="center" vertical="center" shrinkToFit="1"/>
    </xf>
    <xf numFmtId="43" fontId="9" fillId="0" borderId="35" xfId="5" applyFont="1" applyBorder="1" applyAlignment="1">
      <alignment horizontal="center" vertical="center" wrapText="1"/>
    </xf>
    <xf numFmtId="0" fontId="8" fillId="0" borderId="33" xfId="4" applyFont="1" applyBorder="1" applyAlignment="1">
      <alignment horizontal="center" vertical="center" wrapText="1"/>
    </xf>
    <xf numFmtId="0" fontId="8" fillId="0" borderId="34" xfId="4" applyFont="1" applyBorder="1" applyAlignment="1">
      <alignment vertical="center" wrapText="1"/>
    </xf>
    <xf numFmtId="43" fontId="8" fillId="0" borderId="34" xfId="4" applyNumberFormat="1" applyFont="1" applyBorder="1" applyAlignment="1">
      <alignment vertical="center" wrapText="1"/>
    </xf>
    <xf numFmtId="0" fontId="14" fillId="0" borderId="0" xfId="4" applyFont="1" applyAlignment="1">
      <alignment horizontal="left" vertical="top"/>
    </xf>
    <xf numFmtId="1" fontId="14" fillId="0" borderId="0" xfId="4" applyNumberFormat="1" applyFont="1" applyAlignment="1">
      <alignment horizontal="left" vertical="top"/>
    </xf>
    <xf numFmtId="44" fontId="14" fillId="0" borderId="0" xfId="8" applyFont="1" applyAlignment="1">
      <alignment horizontal="left" vertical="top"/>
    </xf>
    <xf numFmtId="1" fontId="4" fillId="0" borderId="0" xfId="4" applyNumberFormat="1" applyFont="1" applyAlignment="1">
      <alignment horizontal="left" vertical="top"/>
    </xf>
    <xf numFmtId="0" fontId="8" fillId="0" borderId="13" xfId="4" applyFont="1" applyBorder="1" applyAlignment="1">
      <alignment horizontal="center" vertical="center" wrapText="1"/>
    </xf>
    <xf numFmtId="0" fontId="8" fillId="0" borderId="15" xfId="4" applyFont="1" applyBorder="1" applyAlignment="1">
      <alignment horizontal="center" vertical="center" wrapText="1"/>
    </xf>
    <xf numFmtId="1" fontId="8" fillId="0" borderId="15" xfId="4" applyNumberFormat="1" applyFont="1" applyBorder="1" applyAlignment="1">
      <alignment horizontal="center" vertical="center" wrapText="1"/>
    </xf>
    <xf numFmtId="0" fontId="8" fillId="0" borderId="16" xfId="4" applyFont="1" applyBorder="1" applyAlignment="1">
      <alignment horizontal="center" vertical="center" wrapText="1"/>
    </xf>
    <xf numFmtId="0" fontId="8" fillId="0" borderId="51" xfId="4" applyFont="1" applyBorder="1" applyAlignment="1">
      <alignment horizontal="center" vertical="center" wrapText="1"/>
    </xf>
    <xf numFmtId="0" fontId="9" fillId="0" borderId="52" xfId="4" applyFont="1" applyBorder="1" applyAlignment="1">
      <alignment horizontal="center" vertical="center" wrapText="1"/>
    </xf>
    <xf numFmtId="0" fontId="9" fillId="0" borderId="52" xfId="4" applyFont="1" applyBorder="1" applyAlignment="1">
      <alignment horizontal="justify" vertical="center" wrapText="1"/>
    </xf>
    <xf numFmtId="1" fontId="4" fillId="0" borderId="52" xfId="4" applyNumberFormat="1" applyFont="1" applyBorder="1" applyAlignment="1">
      <alignment horizontal="center" vertical="center" wrapText="1" shrinkToFit="1"/>
    </xf>
    <xf numFmtId="164" fontId="4" fillId="0" borderId="52" xfId="5" applyNumberFormat="1" applyFont="1" applyBorder="1" applyAlignment="1">
      <alignment horizontal="right" vertical="center" wrapText="1" shrinkToFit="1"/>
    </xf>
    <xf numFmtId="9" fontId="4" fillId="0" borderId="52" xfId="5" applyNumberFormat="1" applyFont="1" applyBorder="1" applyAlignment="1">
      <alignment vertical="center" wrapText="1" shrinkToFit="1"/>
    </xf>
    <xf numFmtId="164" fontId="9" fillId="0" borderId="53" xfId="5" applyNumberFormat="1" applyFont="1" applyBorder="1" applyAlignment="1">
      <alignment vertical="center" wrapText="1"/>
    </xf>
    <xf numFmtId="0" fontId="9" fillId="0" borderId="14" xfId="4" applyFont="1" applyBorder="1" applyAlignment="1">
      <alignment vertical="center" wrapText="1"/>
    </xf>
    <xf numFmtId="0" fontId="8" fillId="0" borderId="14" xfId="4" applyFont="1" applyBorder="1" applyAlignment="1">
      <alignment horizontal="center" vertical="center" wrapText="1"/>
    </xf>
    <xf numFmtId="0" fontId="6" fillId="0" borderId="14" xfId="4" applyFont="1" applyBorder="1" applyAlignment="1">
      <alignment vertical="center" wrapText="1"/>
    </xf>
    <xf numFmtId="1" fontId="4" fillId="0" borderId="54" xfId="4" applyNumberFormat="1" applyFont="1" applyBorder="1" applyAlignment="1">
      <alignment horizontal="center" vertical="center" wrapText="1" shrinkToFit="1"/>
    </xf>
    <xf numFmtId="1" fontId="9" fillId="0" borderId="52" xfId="4" applyNumberFormat="1" applyFont="1" applyBorder="1" applyAlignment="1">
      <alignment horizontal="center" vertical="center" wrapText="1" shrinkToFit="1"/>
    </xf>
    <xf numFmtId="1" fontId="9" fillId="0" borderId="7" xfId="4" applyNumberFormat="1" applyFont="1" applyBorder="1" applyAlignment="1">
      <alignment horizontal="center" vertical="center" wrapText="1" shrinkToFit="1"/>
    </xf>
    <xf numFmtId="1" fontId="9" fillId="0" borderId="32" xfId="4" applyNumberFormat="1" applyFont="1" applyBorder="1" applyAlignment="1">
      <alignment horizontal="center" vertical="center" wrapText="1" shrinkToFit="1"/>
    </xf>
    <xf numFmtId="0" fontId="6" fillId="0" borderId="23" xfId="4" applyFont="1" applyBorder="1" applyAlignment="1">
      <alignment vertical="center" wrapText="1"/>
    </xf>
    <xf numFmtId="0" fontId="6" fillId="0" borderId="24" xfId="4" applyFont="1" applyBorder="1" applyAlignment="1">
      <alignment vertical="center" wrapText="1"/>
    </xf>
    <xf numFmtId="0" fontId="9" fillId="0" borderId="52" xfId="4" applyFont="1" applyBorder="1" applyAlignment="1">
      <alignment horizontal="justify" vertical="center"/>
    </xf>
    <xf numFmtId="0" fontId="8" fillId="0" borderId="47" xfId="4" applyFont="1" applyBorder="1" applyAlignment="1">
      <alignment horizontal="center" vertical="center" wrapText="1"/>
    </xf>
    <xf numFmtId="0" fontId="9" fillId="0" borderId="11" xfId="4" applyFont="1" applyBorder="1" applyAlignment="1">
      <alignment horizontal="center" vertical="center" wrapText="1"/>
    </xf>
    <xf numFmtId="0" fontId="9" fillId="0" borderId="11" xfId="4" applyFont="1" applyBorder="1" applyAlignment="1">
      <alignment horizontal="justify" vertical="center" wrapText="1"/>
    </xf>
    <xf numFmtId="1" fontId="4" fillId="0" borderId="11" xfId="4" applyNumberFormat="1" applyFont="1" applyBorder="1" applyAlignment="1">
      <alignment horizontal="center" vertical="center" wrapText="1" shrinkToFit="1"/>
    </xf>
    <xf numFmtId="0" fontId="4" fillId="0" borderId="28" xfId="4" applyFont="1" applyBorder="1" applyAlignment="1">
      <alignment horizontal="left" vertical="top"/>
    </xf>
    <xf numFmtId="0" fontId="4" fillId="0" borderId="30" xfId="4" applyFont="1" applyBorder="1" applyAlignment="1">
      <alignment horizontal="left" vertical="top"/>
    </xf>
    <xf numFmtId="43" fontId="6" fillId="0" borderId="31" xfId="4" applyNumberFormat="1" applyFont="1" applyBorder="1" applyAlignment="1">
      <alignment vertical="center" wrapText="1"/>
    </xf>
    <xf numFmtId="0" fontId="8" fillId="3" borderId="44" xfId="4" applyFont="1" applyFill="1" applyBorder="1" applyAlignment="1">
      <alignment horizontal="center" vertical="center" wrapText="1"/>
    </xf>
    <xf numFmtId="0" fontId="8" fillId="0" borderId="16" xfId="9" applyFont="1" applyBorder="1" applyAlignment="1">
      <alignment horizontal="center" vertical="center" wrapText="1"/>
    </xf>
    <xf numFmtId="2" fontId="4" fillId="0" borderId="52" xfId="4" applyNumberFormat="1" applyFont="1" applyBorder="1" applyAlignment="1">
      <alignment horizontal="center" vertical="center" shrinkToFit="1"/>
    </xf>
    <xf numFmtId="164" fontId="9" fillId="0" borderId="52" xfId="5" applyNumberFormat="1" applyFont="1" applyBorder="1" applyAlignment="1">
      <alignment horizontal="center" vertical="center" wrapText="1"/>
    </xf>
    <xf numFmtId="9" fontId="9" fillId="0" borderId="52" xfId="5" applyNumberFormat="1" applyFont="1" applyBorder="1" applyAlignment="1">
      <alignment horizontal="center" vertical="center" wrapText="1"/>
    </xf>
    <xf numFmtId="164" fontId="4" fillId="0" borderId="52" xfId="5" applyNumberFormat="1" applyFont="1" applyBorder="1" applyAlignment="1">
      <alignment vertical="center" wrapText="1"/>
    </xf>
    <xf numFmtId="0" fontId="8" fillId="0" borderId="9" xfId="4" applyFont="1" applyBorder="1" applyAlignment="1">
      <alignment horizontal="center" vertical="center" wrapText="1"/>
    </xf>
    <xf numFmtId="0" fontId="4" fillId="0" borderId="11" xfId="4" applyFont="1" applyBorder="1" applyAlignment="1">
      <alignment horizontal="center" vertical="center" wrapText="1"/>
    </xf>
    <xf numFmtId="0" fontId="9" fillId="4" borderId="11" xfId="4" applyFont="1" applyFill="1" applyBorder="1" applyAlignment="1">
      <alignment horizontal="center" vertical="center" wrapText="1"/>
    </xf>
    <xf numFmtId="2" fontId="4" fillId="0" borderId="11" xfId="4" applyNumberFormat="1" applyFont="1" applyBorder="1" applyAlignment="1">
      <alignment horizontal="center" vertical="center" shrinkToFit="1"/>
    </xf>
    <xf numFmtId="164" fontId="4" fillId="0" borderId="31" xfId="4" applyNumberFormat="1" applyFont="1" applyBorder="1" applyAlignment="1">
      <alignment horizontal="left" vertical="top" wrapText="1"/>
    </xf>
    <xf numFmtId="0" fontId="9" fillId="0" borderId="13" xfId="4" applyFont="1" applyBorder="1" applyAlignment="1">
      <alignment vertical="center"/>
    </xf>
    <xf numFmtId="0" fontId="4" fillId="0" borderId="15" xfId="4" applyFont="1" applyBorder="1" applyAlignment="1">
      <alignment horizontal="left" vertical="top"/>
    </xf>
    <xf numFmtId="43" fontId="9" fillId="0" borderId="15" xfId="5" applyFont="1" applyBorder="1" applyAlignment="1">
      <alignment horizontal="center" vertical="center" wrapText="1"/>
    </xf>
    <xf numFmtId="43" fontId="4" fillId="0" borderId="16" xfId="4" applyNumberFormat="1" applyFont="1" applyBorder="1" applyAlignment="1">
      <alignment horizontal="left" vertical="top" wrapText="1"/>
    </xf>
    <xf numFmtId="164" fontId="4" fillId="0" borderId="16" xfId="4" applyNumberFormat="1" applyFont="1" applyBorder="1" applyAlignment="1">
      <alignment horizontal="left" vertical="top" wrapText="1"/>
    </xf>
    <xf numFmtId="2" fontId="9" fillId="0" borderId="52" xfId="4" applyNumberFormat="1" applyFont="1" applyBorder="1" applyAlignment="1">
      <alignment horizontal="center" vertical="center" wrapText="1"/>
    </xf>
    <xf numFmtId="43" fontId="9" fillId="0" borderId="13" xfId="5" applyFont="1" applyBorder="1" applyAlignment="1">
      <alignment vertical="center" wrapText="1"/>
    </xf>
    <xf numFmtId="43" fontId="9" fillId="0" borderId="15" xfId="5" applyFont="1" applyBorder="1" applyAlignment="1">
      <alignment vertical="center" wrapText="1"/>
    </xf>
    <xf numFmtId="43" fontId="9" fillId="0" borderId="16" xfId="5" applyFont="1" applyBorder="1" applyAlignment="1">
      <alignment vertical="center" wrapText="1"/>
    </xf>
    <xf numFmtId="1" fontId="4" fillId="0" borderId="52" xfId="4" applyNumberFormat="1" applyFont="1" applyBorder="1" applyAlignment="1">
      <alignment horizontal="center" vertical="center" shrinkToFit="1"/>
    </xf>
    <xf numFmtId="0" fontId="8" fillId="0" borderId="13" xfId="4" applyFont="1" applyBorder="1" applyAlignment="1">
      <alignment vertical="center" wrapText="1"/>
    </xf>
    <xf numFmtId="0" fontId="8" fillId="0" borderId="15" xfId="4" applyFont="1" applyBorder="1" applyAlignment="1">
      <alignment vertical="center" wrapText="1"/>
    </xf>
    <xf numFmtId="0" fontId="2" fillId="0" borderId="7" xfId="0" applyFont="1" applyBorder="1" applyAlignment="1">
      <alignment horizontal="center" vertical="center"/>
    </xf>
    <xf numFmtId="165" fontId="2" fillId="0" borderId="7" xfId="2" applyNumberFormat="1" applyFont="1" applyBorder="1" applyAlignment="1">
      <alignment horizontal="center" vertical="center"/>
    </xf>
    <xf numFmtId="0" fontId="1" fillId="0" borderId="7" xfId="0" applyFont="1" applyBorder="1" applyAlignment="1">
      <alignment horizontal="justify" vertical="center" wrapText="1"/>
    </xf>
    <xf numFmtId="9" fontId="0" fillId="0" borderId="7" xfId="3" applyFont="1" applyBorder="1" applyAlignment="1">
      <alignment horizontal="center" vertical="center"/>
    </xf>
    <xf numFmtId="164" fontId="0" fillId="0" borderId="7" xfId="1" applyNumberFormat="1" applyFont="1" applyBorder="1" applyAlignment="1">
      <alignment vertical="center"/>
    </xf>
    <xf numFmtId="164" fontId="0" fillId="0" borderId="7" xfId="2" applyNumberFormat="1" applyFont="1" applyBorder="1" applyAlignment="1">
      <alignment vertical="center"/>
    </xf>
    <xf numFmtId="0" fontId="4" fillId="0" borderId="0" xfId="4" applyFont="1" applyAlignment="1">
      <alignment horizontal="center" vertical="center"/>
    </xf>
    <xf numFmtId="0" fontId="6" fillId="6" borderId="7" xfId="4" applyFont="1" applyFill="1" applyBorder="1" applyAlignment="1">
      <alignment vertical="center" wrapText="1"/>
    </xf>
    <xf numFmtId="1" fontId="8" fillId="0" borderId="44" xfId="4" applyNumberFormat="1" applyFont="1" applyBorder="1" applyAlignment="1">
      <alignment horizontal="center" vertical="center" wrapText="1"/>
    </xf>
    <xf numFmtId="0" fontId="8" fillId="0" borderId="34" xfId="4" applyFont="1" applyBorder="1" applyAlignment="1">
      <alignment horizontal="center" vertical="center" wrapText="1"/>
    </xf>
    <xf numFmtId="1" fontId="4" fillId="0" borderId="45" xfId="4" applyNumberFormat="1" applyFont="1" applyBorder="1" applyAlignment="1">
      <alignment horizontal="center" vertical="center" wrapText="1" shrinkToFit="1"/>
    </xf>
    <xf numFmtId="1" fontId="9" fillId="0" borderId="54" xfId="4" applyNumberFormat="1" applyFont="1" applyBorder="1" applyAlignment="1">
      <alignment horizontal="center" vertical="center" wrapText="1" shrinkToFit="1"/>
    </xf>
    <xf numFmtId="1" fontId="8" fillId="0" borderId="36" xfId="4" applyNumberFormat="1" applyFont="1" applyBorder="1" applyAlignment="1">
      <alignment horizontal="center" vertical="center" wrapText="1"/>
    </xf>
    <xf numFmtId="0" fontId="8" fillId="0" borderId="7" xfId="4" applyFont="1" applyBorder="1" applyAlignment="1">
      <alignment horizontal="center" vertical="center" wrapText="1"/>
    </xf>
    <xf numFmtId="164" fontId="4" fillId="0" borderId="7" xfId="5" applyNumberFormat="1" applyFont="1" applyBorder="1" applyAlignment="1">
      <alignment horizontal="right" vertical="center" wrapText="1" shrinkToFit="1"/>
    </xf>
    <xf numFmtId="1" fontId="4" fillId="0" borderId="7" xfId="4" applyNumberFormat="1" applyFont="1" applyBorder="1" applyAlignment="1">
      <alignment horizontal="right" vertical="center" wrapText="1"/>
    </xf>
    <xf numFmtId="1" fontId="4" fillId="0" borderId="7" xfId="4" applyNumberFormat="1" applyFont="1" applyBorder="1" applyAlignment="1">
      <alignment horizontal="right" vertical="center"/>
    </xf>
    <xf numFmtId="0" fontId="9" fillId="0" borderId="7" xfId="4" applyFont="1" applyBorder="1" applyAlignment="1">
      <alignment vertical="center" wrapText="1"/>
    </xf>
    <xf numFmtId="0" fontId="4" fillId="0" borderId="7" xfId="4" applyFont="1" applyBorder="1" applyAlignment="1">
      <alignment horizontal="left" vertical="top" wrapText="1"/>
    </xf>
    <xf numFmtId="0" fontId="4" fillId="0" borderId="7" xfId="4" applyFont="1" applyBorder="1" applyAlignment="1">
      <alignment horizontal="left" vertical="top"/>
    </xf>
    <xf numFmtId="164" fontId="4" fillId="0" borderId="7" xfId="4" applyNumberFormat="1" applyFont="1" applyBorder="1" applyAlignment="1">
      <alignment horizontal="right" vertical="center"/>
    </xf>
    <xf numFmtId="43" fontId="4" fillId="0" borderId="7" xfId="4" applyNumberFormat="1" applyFont="1" applyBorder="1" applyAlignment="1">
      <alignment horizontal="left" vertical="top"/>
    </xf>
    <xf numFmtId="164" fontId="4" fillId="0" borderId="7" xfId="1" applyNumberFormat="1" applyFont="1" applyBorder="1" applyAlignment="1">
      <alignment horizontal="right" vertical="center"/>
    </xf>
    <xf numFmtId="164" fontId="4" fillId="0" borderId="7" xfId="1" applyNumberFormat="1" applyFont="1" applyBorder="1" applyAlignment="1">
      <alignment horizontal="right" vertical="center" wrapText="1"/>
    </xf>
    <xf numFmtId="0" fontId="6" fillId="0" borderId="7" xfId="4" applyFont="1" applyBorder="1" applyAlignment="1">
      <alignment vertical="center" wrapText="1"/>
    </xf>
    <xf numFmtId="1" fontId="4" fillId="0" borderId="52" xfId="4" applyNumberFormat="1" applyFont="1" applyBorder="1" applyAlignment="1">
      <alignment horizontal="right" vertical="center" wrapText="1"/>
    </xf>
    <xf numFmtId="0" fontId="4" fillId="7" borderId="7" xfId="4" applyFont="1" applyFill="1" applyBorder="1" applyAlignment="1">
      <alignment horizontal="left" vertical="top"/>
    </xf>
    <xf numFmtId="164" fontId="4" fillId="0" borderId="7" xfId="1" applyNumberFormat="1" applyFont="1" applyBorder="1" applyAlignment="1">
      <alignment vertical="center"/>
    </xf>
    <xf numFmtId="164" fontId="4" fillId="6" borderId="7" xfId="5" applyNumberFormat="1" applyFont="1" applyFill="1" applyBorder="1" applyAlignment="1">
      <alignment horizontal="right" vertical="center" wrapText="1" shrinkToFit="1"/>
    </xf>
    <xf numFmtId="0" fontId="4" fillId="7" borderId="0" xfId="4" applyFont="1" applyFill="1" applyAlignment="1">
      <alignment horizontal="left" vertical="top"/>
    </xf>
    <xf numFmtId="1" fontId="4" fillId="0" borderId="61" xfId="4" applyNumberFormat="1" applyFont="1" applyBorder="1" applyAlignment="1">
      <alignment horizontal="center" vertical="center" wrapText="1" shrinkToFit="1"/>
    </xf>
    <xf numFmtId="2" fontId="4" fillId="0" borderId="54" xfId="4" applyNumberFormat="1" applyFont="1" applyBorder="1" applyAlignment="1">
      <alignment horizontal="center" vertical="center" shrinkToFit="1"/>
    </xf>
    <xf numFmtId="2" fontId="4" fillId="0" borderId="32" xfId="4" applyNumberFormat="1" applyFont="1" applyBorder="1" applyAlignment="1">
      <alignment horizontal="center" vertical="center" shrinkToFit="1"/>
    </xf>
    <xf numFmtId="2" fontId="9" fillId="0" borderId="32" xfId="4" applyNumberFormat="1" applyFont="1" applyBorder="1" applyAlignment="1">
      <alignment horizontal="center" vertical="center" wrapText="1"/>
    </xf>
    <xf numFmtId="2" fontId="4" fillId="0" borderId="61" xfId="4" applyNumberFormat="1" applyFont="1" applyBorder="1" applyAlignment="1">
      <alignment horizontal="center" vertical="center" shrinkToFit="1"/>
    </xf>
    <xf numFmtId="2" fontId="4" fillId="0" borderId="36" xfId="4" applyNumberFormat="1" applyFont="1" applyBorder="1" applyAlignment="1">
      <alignment horizontal="center" vertical="center" shrinkToFit="1"/>
    </xf>
    <xf numFmtId="2" fontId="4" fillId="0" borderId="45" xfId="4" applyNumberFormat="1" applyFont="1" applyBorder="1" applyAlignment="1">
      <alignment horizontal="center" vertical="center" shrinkToFit="1"/>
    </xf>
    <xf numFmtId="2" fontId="9" fillId="0" borderId="54" xfId="4" applyNumberFormat="1" applyFont="1" applyBorder="1" applyAlignment="1">
      <alignment horizontal="center" vertical="center" wrapText="1"/>
    </xf>
    <xf numFmtId="1" fontId="4" fillId="0" borderId="54" xfId="4" applyNumberFormat="1" applyFont="1" applyBorder="1" applyAlignment="1">
      <alignment horizontal="center" vertical="center" shrinkToFit="1"/>
    </xf>
    <xf numFmtId="1" fontId="4" fillId="0" borderId="32" xfId="4" applyNumberFormat="1" applyFont="1" applyBorder="1" applyAlignment="1">
      <alignment horizontal="center" vertical="center" shrinkToFit="1"/>
    </xf>
    <xf numFmtId="0" fontId="8" fillId="0" borderId="49" xfId="4" applyFont="1" applyBorder="1" applyAlignment="1">
      <alignment horizontal="center" vertical="center" wrapText="1"/>
    </xf>
    <xf numFmtId="164" fontId="9" fillId="0" borderId="7" xfId="5" applyNumberFormat="1" applyFont="1" applyBorder="1" applyAlignment="1">
      <alignment horizontal="center" vertical="center" wrapText="1"/>
    </xf>
    <xf numFmtId="0" fontId="9" fillId="0" borderId="7" xfId="4" applyFont="1" applyBorder="1" applyAlignment="1">
      <alignment vertical="center"/>
    </xf>
    <xf numFmtId="43" fontId="9" fillId="0" borderId="7" xfId="5" applyFont="1" applyBorder="1" applyAlignment="1">
      <alignment vertical="center" wrapText="1"/>
    </xf>
    <xf numFmtId="0" fontId="6" fillId="6" borderId="7" xfId="4" applyFont="1" applyFill="1" applyBorder="1" applyAlignment="1">
      <alignment vertical="top" wrapText="1"/>
    </xf>
    <xf numFmtId="0" fontId="9" fillId="6" borderId="7" xfId="4" applyFont="1" applyFill="1" applyBorder="1" applyAlignment="1">
      <alignment vertical="center"/>
    </xf>
    <xf numFmtId="0" fontId="8" fillId="6" borderId="7" xfId="4" applyFont="1" applyFill="1" applyBorder="1" applyAlignment="1">
      <alignment vertical="center" wrapText="1"/>
    </xf>
    <xf numFmtId="164" fontId="9" fillId="0" borderId="7" xfId="1" applyNumberFormat="1" applyFont="1" applyBorder="1" applyAlignment="1">
      <alignment horizontal="right" vertical="center" wrapText="1"/>
    </xf>
    <xf numFmtId="164" fontId="9" fillId="0" borderId="7" xfId="5" applyNumberFormat="1" applyFont="1" applyBorder="1" applyAlignment="1">
      <alignment horizontal="right" vertical="center" wrapText="1"/>
    </xf>
    <xf numFmtId="164" fontId="9" fillId="0" borderId="3" xfId="5" applyNumberFormat="1" applyFont="1" applyBorder="1" applyAlignment="1">
      <alignment horizontal="right" vertical="center" wrapText="1"/>
    </xf>
    <xf numFmtId="164" fontId="4" fillId="0" borderId="11" xfId="5" applyNumberFormat="1" applyFont="1" applyBorder="1" applyAlignment="1">
      <alignment horizontal="right" vertical="center" wrapText="1" shrinkToFit="1"/>
    </xf>
    <xf numFmtId="164" fontId="6" fillId="0" borderId="23" xfId="4" applyNumberFormat="1" applyFont="1" applyBorder="1" applyAlignment="1">
      <alignment horizontal="right" vertical="center" wrapText="1"/>
    </xf>
    <xf numFmtId="164" fontId="4" fillId="0" borderId="7" xfId="5" applyNumberFormat="1" applyFont="1" applyFill="1" applyBorder="1" applyAlignment="1">
      <alignment horizontal="right" vertical="center" wrapText="1" shrinkToFit="1"/>
    </xf>
    <xf numFmtId="164" fontId="4" fillId="0" borderId="7" xfId="1" applyNumberFormat="1" applyFont="1" applyBorder="1" applyAlignment="1">
      <alignment horizontal="right" vertical="center" wrapText="1" shrinkToFit="1"/>
    </xf>
    <xf numFmtId="164" fontId="9" fillId="0" borderId="7" xfId="5" applyNumberFormat="1" applyFont="1" applyBorder="1" applyAlignment="1">
      <alignment horizontal="right" vertical="center" wrapText="1" shrinkToFit="1"/>
    </xf>
    <xf numFmtId="164" fontId="4" fillId="0" borderId="18" xfId="5" applyNumberFormat="1" applyFont="1" applyBorder="1" applyAlignment="1">
      <alignment horizontal="right" vertical="center" wrapText="1" shrinkToFit="1"/>
    </xf>
    <xf numFmtId="164" fontId="8" fillId="0" borderId="30" xfId="4" applyNumberFormat="1" applyFont="1" applyBorder="1" applyAlignment="1">
      <alignment horizontal="center" vertical="center" wrapText="1"/>
    </xf>
    <xf numFmtId="0" fontId="6" fillId="2" borderId="15" xfId="4" applyFont="1" applyFill="1" applyBorder="1" applyAlignment="1">
      <alignment horizontal="center" vertical="center" wrapText="1"/>
    </xf>
    <xf numFmtId="0" fontId="6" fillId="6" borderId="15" xfId="4" applyFont="1" applyFill="1" applyBorder="1" applyAlignment="1">
      <alignment horizontal="center" vertical="center" wrapText="1"/>
    </xf>
    <xf numFmtId="0" fontId="6" fillId="7" borderId="15" xfId="4" applyFont="1" applyFill="1" applyBorder="1" applyAlignment="1">
      <alignment horizontal="center" vertical="center" wrapText="1"/>
    </xf>
    <xf numFmtId="164" fontId="4" fillId="7" borderId="7" xfId="1" applyNumberFormat="1" applyFont="1" applyFill="1" applyBorder="1" applyAlignment="1">
      <alignment horizontal="right" vertical="center"/>
    </xf>
    <xf numFmtId="164" fontId="4" fillId="0" borderId="52" xfId="1" applyNumberFormat="1" applyFont="1" applyBorder="1" applyAlignment="1">
      <alignment horizontal="right" vertical="center" wrapText="1"/>
    </xf>
    <xf numFmtId="164" fontId="4" fillId="0" borderId="7" xfId="4" applyNumberFormat="1" applyFont="1" applyBorder="1" applyAlignment="1">
      <alignment horizontal="right" vertical="center" wrapText="1"/>
    </xf>
    <xf numFmtId="0" fontId="4" fillId="8" borderId="0" xfId="4" applyFont="1" applyFill="1" applyAlignment="1">
      <alignment horizontal="left" vertical="top"/>
    </xf>
    <xf numFmtId="164" fontId="4" fillId="8" borderId="7" xfId="4" applyNumberFormat="1" applyFont="1" applyFill="1" applyBorder="1" applyAlignment="1">
      <alignment horizontal="right" vertical="center" wrapText="1"/>
    </xf>
    <xf numFmtId="0" fontId="6" fillId="8" borderId="7" xfId="4" applyFont="1" applyFill="1" applyBorder="1" applyAlignment="1">
      <alignment horizontal="center" vertical="center" wrapText="1"/>
    </xf>
    <xf numFmtId="0" fontId="4" fillId="0" borderId="0" xfId="4" applyFont="1" applyAlignment="1">
      <alignment vertical="center"/>
    </xf>
    <xf numFmtId="165" fontId="5" fillId="9" borderId="7" xfId="2" applyNumberFormat="1" applyFont="1" applyFill="1" applyBorder="1" applyAlignment="1">
      <alignment horizontal="center" vertical="center" wrapText="1"/>
    </xf>
    <xf numFmtId="164" fontId="4" fillId="0" borderId="7" xfId="1" applyNumberFormat="1" applyFont="1" applyBorder="1" applyAlignment="1">
      <alignment vertical="center" wrapText="1"/>
    </xf>
    <xf numFmtId="164" fontId="4" fillId="0" borderId="7" xfId="4" applyNumberFormat="1" applyFont="1" applyBorder="1" applyAlignment="1">
      <alignment vertical="center" wrapText="1"/>
    </xf>
    <xf numFmtId="0" fontId="4" fillId="0" borderId="7" xfId="4" applyFont="1" applyBorder="1" applyAlignment="1">
      <alignment vertical="center" wrapText="1"/>
    </xf>
    <xf numFmtId="0" fontId="4" fillId="0" borderId="7" xfId="4" applyFont="1" applyBorder="1" applyAlignment="1">
      <alignment vertical="center"/>
    </xf>
    <xf numFmtId="0" fontId="4" fillId="8" borderId="7" xfId="4" applyFont="1" applyFill="1" applyBorder="1" applyAlignment="1">
      <alignment vertical="center"/>
    </xf>
    <xf numFmtId="164" fontId="4" fillId="8" borderId="7" xfId="5" applyNumberFormat="1" applyFont="1" applyFill="1" applyBorder="1" applyAlignment="1">
      <alignment horizontal="right" vertical="center" wrapText="1" shrinkToFit="1"/>
    </xf>
    <xf numFmtId="164" fontId="4" fillId="8" borderId="7" xfId="4" applyNumberFormat="1" applyFont="1" applyFill="1" applyBorder="1" applyAlignment="1">
      <alignment horizontal="right" vertical="center"/>
    </xf>
    <xf numFmtId="164" fontId="4" fillId="8" borderId="7" xfId="1" applyNumberFormat="1" applyFont="1" applyFill="1" applyBorder="1" applyAlignment="1">
      <alignment horizontal="right" vertical="center"/>
    </xf>
    <xf numFmtId="164" fontId="4" fillId="8" borderId="7" xfId="1" applyNumberFormat="1" applyFont="1" applyFill="1" applyBorder="1" applyAlignment="1">
      <alignment vertical="center"/>
    </xf>
    <xf numFmtId="43" fontId="4" fillId="8" borderId="7" xfId="5" applyFont="1" applyFill="1" applyBorder="1" applyAlignment="1">
      <alignment horizontal="center" vertical="center" wrapText="1" shrinkToFit="1"/>
    </xf>
    <xf numFmtId="164" fontId="9" fillId="8" borderId="7" xfId="5" applyNumberFormat="1" applyFont="1" applyFill="1" applyBorder="1" applyAlignment="1">
      <alignment horizontal="right" vertical="center" wrapText="1" shrinkToFit="1"/>
    </xf>
    <xf numFmtId="164" fontId="9" fillId="0" borderId="7" xfId="5" applyNumberFormat="1" applyFont="1" applyFill="1" applyBorder="1" applyAlignment="1">
      <alignment horizontal="right" vertical="center" wrapText="1" shrinkToFit="1"/>
    </xf>
    <xf numFmtId="164" fontId="4" fillId="8" borderId="7" xfId="1" applyNumberFormat="1" applyFont="1" applyFill="1" applyBorder="1" applyAlignment="1">
      <alignment horizontal="right" vertical="center" wrapText="1" shrinkToFit="1"/>
    </xf>
    <xf numFmtId="164" fontId="4" fillId="0" borderId="7" xfId="1" applyNumberFormat="1" applyFont="1" applyFill="1" applyBorder="1" applyAlignment="1">
      <alignment horizontal="right" vertical="center"/>
    </xf>
    <xf numFmtId="164" fontId="4" fillId="8" borderId="7" xfId="1" applyNumberFormat="1" applyFont="1" applyFill="1" applyBorder="1" applyAlignment="1">
      <alignment horizontal="right" vertical="center" wrapText="1"/>
    </xf>
    <xf numFmtId="164" fontId="9" fillId="8" borderId="7" xfId="5" applyNumberFormat="1" applyFont="1" applyFill="1" applyBorder="1" applyAlignment="1">
      <alignment horizontal="center" vertical="center" wrapText="1"/>
    </xf>
    <xf numFmtId="164" fontId="9" fillId="8" borderId="7" xfId="5" applyNumberFormat="1" applyFont="1" applyFill="1" applyBorder="1" applyAlignment="1">
      <alignment horizontal="right" vertical="center" wrapText="1"/>
    </xf>
    <xf numFmtId="164" fontId="9" fillId="8" borderId="18" xfId="5" applyNumberFormat="1" applyFont="1" applyFill="1" applyBorder="1" applyAlignment="1">
      <alignment horizontal="right" vertical="center" wrapText="1"/>
    </xf>
    <xf numFmtId="164" fontId="9" fillId="8" borderId="7" xfId="1" applyNumberFormat="1" applyFont="1" applyFill="1" applyBorder="1" applyAlignment="1">
      <alignment horizontal="right" vertical="center" wrapText="1"/>
    </xf>
    <xf numFmtId="164" fontId="9" fillId="8" borderId="3" xfId="1" applyNumberFormat="1" applyFont="1" applyFill="1" applyBorder="1" applyAlignment="1">
      <alignment horizontal="right" vertical="center" wrapText="1"/>
    </xf>
    <xf numFmtId="9" fontId="4" fillId="0" borderId="0" xfId="3" applyFont="1" applyAlignment="1">
      <alignment horizontal="center" vertical="center" wrapText="1"/>
    </xf>
    <xf numFmtId="9" fontId="4" fillId="0" borderId="0" xfId="3" applyFont="1" applyAlignment="1">
      <alignment horizontal="center" vertical="center"/>
    </xf>
    <xf numFmtId="9" fontId="4" fillId="8" borderId="7" xfId="3" applyFont="1" applyFill="1" applyBorder="1" applyAlignment="1">
      <alignment horizontal="center" vertical="center" wrapText="1"/>
    </xf>
    <xf numFmtId="9" fontId="4" fillId="0" borderId="7" xfId="3" applyFont="1" applyBorder="1" applyAlignment="1">
      <alignment horizontal="center" vertical="center" wrapText="1"/>
    </xf>
    <xf numFmtId="9" fontId="4" fillId="0" borderId="7" xfId="3" applyFont="1" applyBorder="1" applyAlignment="1">
      <alignment horizontal="center" vertical="center"/>
    </xf>
    <xf numFmtId="9" fontId="4" fillId="8" borderId="7" xfId="3" applyFont="1" applyFill="1" applyBorder="1" applyAlignment="1">
      <alignment horizontal="center" vertical="center"/>
    </xf>
    <xf numFmtId="9" fontId="4" fillId="0" borderId="0" xfId="4" applyNumberFormat="1" applyFont="1" applyAlignment="1">
      <alignment horizontal="center" vertical="center" wrapText="1"/>
    </xf>
    <xf numFmtId="9" fontId="4" fillId="0" borderId="0" xfId="4" applyNumberFormat="1" applyFont="1" applyAlignment="1">
      <alignment horizontal="center" vertical="center"/>
    </xf>
    <xf numFmtId="9" fontId="4" fillId="0" borderId="7" xfId="3" applyFont="1" applyFill="1" applyBorder="1" applyAlignment="1">
      <alignment horizontal="center" vertical="center" wrapText="1"/>
    </xf>
    <xf numFmtId="165" fontId="5" fillId="7" borderId="34" xfId="2" applyNumberFormat="1" applyFont="1" applyFill="1" applyBorder="1" applyAlignment="1">
      <alignment horizontal="center" vertical="center" wrapText="1"/>
    </xf>
    <xf numFmtId="165" fontId="4" fillId="0" borderId="0" xfId="2" applyNumberFormat="1" applyFont="1" applyAlignment="1">
      <alignment vertical="center" wrapText="1"/>
    </xf>
    <xf numFmtId="165" fontId="4" fillId="0" borderId="0" xfId="2" applyNumberFormat="1" applyFont="1" applyAlignment="1">
      <alignment vertical="center"/>
    </xf>
    <xf numFmtId="165" fontId="4" fillId="0" borderId="7" xfId="2" applyNumberFormat="1" applyFont="1" applyBorder="1" applyAlignment="1">
      <alignment vertical="center" wrapText="1"/>
    </xf>
    <xf numFmtId="165" fontId="4" fillId="0" borderId="7" xfId="2" applyNumberFormat="1" applyFont="1" applyBorder="1" applyAlignment="1">
      <alignment vertical="center"/>
    </xf>
    <xf numFmtId="165" fontId="4" fillId="0" borderId="7" xfId="2" applyNumberFormat="1" applyFont="1" applyBorder="1" applyAlignment="1">
      <alignment horizontal="center" vertical="center" wrapText="1"/>
    </xf>
    <xf numFmtId="0" fontId="8" fillId="3" borderId="7" xfId="4" applyFont="1" applyFill="1" applyBorder="1" applyAlignment="1">
      <alignment horizontal="center" vertical="center" wrapText="1"/>
    </xf>
    <xf numFmtId="165" fontId="4" fillId="0" borderId="7" xfId="2" applyNumberFormat="1" applyFont="1" applyBorder="1" applyAlignment="1">
      <alignment horizontal="center" vertical="center"/>
    </xf>
    <xf numFmtId="165" fontId="4" fillId="0" borderId="7" xfId="4" applyNumberFormat="1" applyFont="1" applyBorder="1" applyAlignment="1">
      <alignment horizontal="left" vertical="top"/>
    </xf>
    <xf numFmtId="165" fontId="4" fillId="0" borderId="7" xfId="4" applyNumberFormat="1" applyFont="1" applyBorder="1" applyAlignment="1">
      <alignment horizontal="center" vertical="center"/>
    </xf>
    <xf numFmtId="1" fontId="8" fillId="0" borderId="7" xfId="4" applyNumberFormat="1" applyFont="1" applyBorder="1" applyAlignment="1">
      <alignment horizontal="center" vertical="center" wrapText="1"/>
    </xf>
    <xf numFmtId="165" fontId="5" fillId="0" borderId="34" xfId="2" applyNumberFormat="1" applyFont="1" applyFill="1" applyBorder="1" applyAlignment="1">
      <alignment horizontal="center" vertical="center" wrapText="1"/>
    </xf>
    <xf numFmtId="0" fontId="8" fillId="10" borderId="11" xfId="4" applyFont="1" applyFill="1" applyBorder="1" applyAlignment="1">
      <alignment horizontal="center" vertical="center" wrapText="1"/>
    </xf>
    <xf numFmtId="0" fontId="6" fillId="2" borderId="7" xfId="4" applyFont="1" applyFill="1" applyBorder="1" applyAlignment="1">
      <alignment horizontal="center" vertical="top" wrapText="1"/>
    </xf>
    <xf numFmtId="0" fontId="6" fillId="2" borderId="23" xfId="4" applyFont="1" applyFill="1" applyBorder="1" applyAlignment="1">
      <alignment horizontal="center" vertical="top" wrapText="1"/>
    </xf>
    <xf numFmtId="0" fontId="6" fillId="2" borderId="24" xfId="4" applyFont="1" applyFill="1" applyBorder="1" applyAlignment="1">
      <alignment horizontal="center" vertical="top" wrapText="1"/>
    </xf>
    <xf numFmtId="0" fontId="5" fillId="0" borderId="1" xfId="4" applyFont="1" applyBorder="1" applyAlignment="1">
      <alignment horizontal="center" vertical="center" wrapText="1"/>
    </xf>
    <xf numFmtId="0" fontId="5" fillId="0" borderId="2" xfId="4" applyFont="1" applyBorder="1" applyAlignment="1">
      <alignment horizontal="center" vertical="center" wrapText="1"/>
    </xf>
    <xf numFmtId="0" fontId="5" fillId="0" borderId="3" xfId="4" applyFont="1" applyBorder="1" applyAlignment="1">
      <alignment horizontal="center" vertical="center" wrapText="1"/>
    </xf>
    <xf numFmtId="0" fontId="5" fillId="0" borderId="5" xfId="4" applyFont="1" applyBorder="1" applyAlignment="1">
      <alignment horizontal="center" vertical="center" wrapText="1"/>
    </xf>
    <xf numFmtId="0" fontId="5" fillId="0" borderId="6" xfId="4" applyFont="1" applyBorder="1" applyAlignment="1">
      <alignment horizontal="center" vertical="center" wrapText="1"/>
    </xf>
    <xf numFmtId="0" fontId="5" fillId="0" borderId="7" xfId="4" applyFont="1" applyBorder="1" applyAlignment="1">
      <alignment horizontal="center" vertical="center" wrapText="1"/>
    </xf>
    <xf numFmtId="0" fontId="5" fillId="0" borderId="9" xfId="4" applyFont="1" applyBorder="1" applyAlignment="1">
      <alignment horizontal="center" vertical="center" wrapText="1"/>
    </xf>
    <xf numFmtId="0" fontId="5" fillId="0" borderId="10" xfId="4" applyFont="1" applyBorder="1" applyAlignment="1">
      <alignment horizontal="center" vertical="center" wrapText="1"/>
    </xf>
    <xf numFmtId="0" fontId="5" fillId="0" borderId="11" xfId="4" applyFont="1" applyBorder="1" applyAlignment="1">
      <alignment horizontal="center" vertical="center" wrapText="1"/>
    </xf>
    <xf numFmtId="0" fontId="4" fillId="0" borderId="38" xfId="4" applyFont="1" applyBorder="1" applyAlignment="1">
      <alignment horizontal="center" vertical="center" wrapText="1"/>
    </xf>
    <xf numFmtId="0" fontId="6" fillId="0" borderId="23" xfId="4" applyFont="1" applyBorder="1" applyAlignment="1">
      <alignment horizontal="center" vertical="center" wrapText="1"/>
    </xf>
    <xf numFmtId="0" fontId="6" fillId="0" borderId="24" xfId="4" applyFont="1" applyBorder="1" applyAlignment="1">
      <alignment horizontal="center" vertical="center" wrapText="1"/>
    </xf>
    <xf numFmtId="0" fontId="6" fillId="0" borderId="14" xfId="4" applyFont="1" applyBorder="1" applyAlignment="1">
      <alignment horizontal="center" vertical="center" wrapText="1"/>
    </xf>
    <xf numFmtId="0" fontId="4" fillId="0" borderId="38" xfId="4" applyFont="1" applyBorder="1" applyAlignment="1">
      <alignment horizontal="center" vertical="top" wrapText="1"/>
    </xf>
    <xf numFmtId="0" fontId="8" fillId="0" borderId="23" xfId="4" applyFont="1" applyBorder="1" applyAlignment="1">
      <alignment horizontal="center" vertical="center" wrapText="1"/>
    </xf>
    <xf numFmtId="0" fontId="8" fillId="0" borderId="24" xfId="4" applyFont="1" applyBorder="1" applyAlignment="1">
      <alignment horizontal="center" vertical="center" wrapText="1"/>
    </xf>
    <xf numFmtId="0" fontId="8" fillId="0" borderId="33" xfId="4" applyFont="1" applyBorder="1" applyAlignment="1">
      <alignment horizontal="center" vertical="center" wrapText="1"/>
    </xf>
    <xf numFmtId="0" fontId="6" fillId="2" borderId="33" xfId="4" applyFont="1" applyFill="1" applyBorder="1" applyAlignment="1">
      <alignment horizontal="center" vertical="top" wrapText="1"/>
    </xf>
    <xf numFmtId="0" fontId="6" fillId="0" borderId="33" xfId="4" applyFont="1" applyBorder="1" applyAlignment="1">
      <alignment horizontal="center" vertical="center" wrapText="1"/>
    </xf>
    <xf numFmtId="0" fontId="6" fillId="2" borderId="25" xfId="4" applyFont="1" applyFill="1" applyBorder="1" applyAlignment="1">
      <alignment horizontal="center" vertical="center" wrapText="1"/>
    </xf>
    <xf numFmtId="0" fontId="6" fillId="2" borderId="26"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5" fillId="0" borderId="4" xfId="4" applyFont="1" applyBorder="1" applyAlignment="1">
      <alignment horizontal="center" vertical="center" wrapText="1"/>
    </xf>
    <xf numFmtId="0" fontId="5" fillId="0" borderId="8" xfId="4" applyFont="1" applyBorder="1" applyAlignment="1">
      <alignment horizontal="center" vertical="center" wrapText="1"/>
    </xf>
    <xf numFmtId="0" fontId="5" fillId="0" borderId="12" xfId="4" applyFont="1" applyBorder="1" applyAlignment="1">
      <alignment horizontal="center" vertical="center" wrapText="1"/>
    </xf>
    <xf numFmtId="0" fontId="6" fillId="2" borderId="13" xfId="4" applyFont="1" applyFill="1" applyBorder="1" applyAlignment="1">
      <alignment horizontal="center" vertical="top" wrapText="1"/>
    </xf>
    <xf numFmtId="0" fontId="6" fillId="2" borderId="14" xfId="4" applyFont="1" applyFill="1" applyBorder="1" applyAlignment="1">
      <alignment horizontal="center" vertical="top" wrapText="1"/>
    </xf>
    <xf numFmtId="0" fontId="6" fillId="2" borderId="15" xfId="4" applyFont="1" applyFill="1" applyBorder="1" applyAlignment="1">
      <alignment horizontal="center" vertical="top" wrapText="1"/>
    </xf>
    <xf numFmtId="0" fontId="6" fillId="2" borderId="16" xfId="4" applyFont="1" applyFill="1" applyBorder="1" applyAlignment="1">
      <alignment horizontal="center" vertical="top" wrapText="1"/>
    </xf>
    <xf numFmtId="0" fontId="6" fillId="0" borderId="13" xfId="4" applyFont="1" applyBorder="1" applyAlignment="1">
      <alignment horizontal="center" vertical="center" wrapText="1"/>
    </xf>
    <xf numFmtId="0" fontId="6" fillId="0" borderId="15" xfId="4" applyFont="1" applyBorder="1" applyAlignment="1">
      <alignment horizontal="center" vertical="center" wrapText="1"/>
    </xf>
    <xf numFmtId="0" fontId="6" fillId="2" borderId="20" xfId="4" applyFont="1" applyFill="1" applyBorder="1" applyAlignment="1">
      <alignment horizontal="center" vertical="center" wrapText="1"/>
    </xf>
    <xf numFmtId="0" fontId="6" fillId="2" borderId="21" xfId="4" applyFont="1" applyFill="1" applyBorder="1" applyAlignment="1">
      <alignment horizontal="center" vertical="center" wrapText="1"/>
    </xf>
    <xf numFmtId="0" fontId="6" fillId="2" borderId="22" xfId="4" applyFont="1" applyFill="1" applyBorder="1" applyAlignment="1">
      <alignment horizontal="center" vertical="center" wrapText="1"/>
    </xf>
    <xf numFmtId="0" fontId="16" fillId="0" borderId="23" xfId="4" applyFont="1" applyBorder="1" applyAlignment="1">
      <alignment horizontal="center" vertical="center" wrapText="1"/>
    </xf>
    <xf numFmtId="0" fontId="16" fillId="0" borderId="24" xfId="4" applyFont="1" applyBorder="1" applyAlignment="1">
      <alignment horizontal="center" vertical="center" wrapText="1"/>
    </xf>
    <xf numFmtId="0" fontId="6" fillId="2" borderId="23" xfId="4" applyFont="1" applyFill="1" applyBorder="1" applyAlignment="1">
      <alignment horizontal="center" vertical="center" wrapText="1"/>
    </xf>
    <xf numFmtId="0" fontId="6" fillId="2" borderId="24" xfId="4" applyFont="1" applyFill="1" applyBorder="1" applyAlignment="1">
      <alignment horizontal="center" vertical="center" wrapText="1"/>
    </xf>
    <xf numFmtId="0" fontId="6" fillId="2" borderId="33" xfId="4" applyFont="1" applyFill="1" applyBorder="1" applyAlignment="1">
      <alignment horizontal="center" vertical="center" wrapText="1"/>
    </xf>
    <xf numFmtId="0" fontId="6" fillId="0" borderId="55" xfId="4" applyFont="1" applyBorder="1" applyAlignment="1">
      <alignment horizontal="center" vertical="center" wrapText="1"/>
    </xf>
    <xf numFmtId="0" fontId="6" fillId="0" borderId="56" xfId="4" applyFont="1" applyBorder="1" applyAlignment="1">
      <alignment horizontal="center" vertical="center" wrapText="1"/>
    </xf>
    <xf numFmtId="0" fontId="6" fillId="0" borderId="57" xfId="4" applyFont="1" applyBorder="1" applyAlignment="1">
      <alignment horizontal="center" vertical="center" wrapText="1"/>
    </xf>
    <xf numFmtId="0" fontId="6" fillId="5" borderId="23" xfId="4" applyFont="1" applyFill="1" applyBorder="1" applyAlignment="1">
      <alignment horizontal="center" vertical="center" wrapText="1"/>
    </xf>
    <xf numFmtId="0" fontId="6" fillId="5" borderId="24" xfId="4" applyFont="1" applyFill="1" applyBorder="1" applyAlignment="1">
      <alignment horizontal="center" vertical="center" wrapText="1"/>
    </xf>
    <xf numFmtId="0" fontId="6" fillId="5" borderId="33" xfId="4" applyFont="1" applyFill="1" applyBorder="1" applyAlignment="1">
      <alignment horizontal="center" vertical="center" wrapText="1"/>
    </xf>
    <xf numFmtId="0" fontId="15" fillId="0" borderId="13" xfId="4" applyFont="1" applyBorder="1" applyAlignment="1">
      <alignment horizontal="center" vertical="center" wrapText="1"/>
    </xf>
    <xf numFmtId="0" fontId="15" fillId="0" borderId="14" xfId="4" applyFont="1" applyBorder="1" applyAlignment="1">
      <alignment horizontal="center" vertical="center" wrapText="1"/>
    </xf>
    <xf numFmtId="0" fontId="15" fillId="0" borderId="15" xfId="4" applyFont="1" applyBorder="1" applyAlignment="1">
      <alignment horizontal="center" vertical="center" wrapText="1"/>
    </xf>
    <xf numFmtId="0" fontId="15" fillId="0" borderId="16" xfId="4" applyFont="1" applyBorder="1" applyAlignment="1">
      <alignment horizontal="center" vertical="center" wrapText="1"/>
    </xf>
    <xf numFmtId="0" fontId="15" fillId="0" borderId="47" xfId="4" applyFont="1" applyBorder="1" applyAlignment="1">
      <alignment horizontal="center" vertical="center" wrapText="1"/>
    </xf>
    <xf numFmtId="0" fontId="15" fillId="0" borderId="48" xfId="4" applyFont="1" applyBorder="1" applyAlignment="1">
      <alignment horizontal="center" vertical="center" wrapText="1"/>
    </xf>
    <xf numFmtId="0" fontId="15" fillId="0" borderId="49" xfId="4" applyFont="1" applyBorder="1" applyAlignment="1">
      <alignment horizontal="center" vertical="center" wrapText="1"/>
    </xf>
    <xf numFmtId="0" fontId="15" fillId="0" borderId="50" xfId="4" applyFont="1" applyBorder="1" applyAlignment="1">
      <alignment horizontal="center" vertical="center" wrapText="1"/>
    </xf>
    <xf numFmtId="165" fontId="0" fillId="0" borderId="32" xfId="2" applyNumberFormat="1" applyFont="1" applyBorder="1" applyAlignment="1">
      <alignment horizontal="center" vertical="center"/>
    </xf>
    <xf numFmtId="165" fontId="0" fillId="0" borderId="6" xfId="2" applyNumberFormat="1" applyFont="1" applyBorder="1" applyAlignment="1">
      <alignment horizontal="center" vertical="center"/>
    </xf>
    <xf numFmtId="0" fontId="5" fillId="6" borderId="58" xfId="4" applyFont="1" applyFill="1" applyBorder="1" applyAlignment="1">
      <alignment horizontal="center" vertical="center" wrapText="1"/>
    </xf>
    <xf numFmtId="0" fontId="5" fillId="6" borderId="59" xfId="4" applyFont="1" applyFill="1" applyBorder="1" applyAlignment="1">
      <alignment horizontal="center" vertical="center" wrapText="1"/>
    </xf>
    <xf numFmtId="0" fontId="5" fillId="6" borderId="60" xfId="4" applyFont="1" applyFill="1" applyBorder="1" applyAlignment="1">
      <alignment horizontal="center" vertical="center" wrapText="1"/>
    </xf>
    <xf numFmtId="0" fontId="5" fillId="7" borderId="29" xfId="4" applyFont="1" applyFill="1" applyBorder="1" applyAlignment="1">
      <alignment horizontal="center" vertical="center" wrapText="1"/>
    </xf>
    <xf numFmtId="0" fontId="5" fillId="7" borderId="48" xfId="4" applyFont="1" applyFill="1" applyBorder="1" applyAlignment="1">
      <alignment horizontal="center" vertical="center" wrapText="1"/>
    </xf>
    <xf numFmtId="0" fontId="15" fillId="0" borderId="23" xfId="4" applyFont="1" applyBorder="1" applyAlignment="1">
      <alignment horizontal="center" vertical="center" wrapText="1"/>
    </xf>
    <xf numFmtId="0" fontId="15" fillId="0" borderId="24" xfId="4" applyFont="1" applyBorder="1" applyAlignment="1">
      <alignment horizontal="center" vertical="center" wrapText="1"/>
    </xf>
    <xf numFmtId="0" fontId="5" fillId="8" borderId="7" xfId="0" applyFont="1" applyFill="1" applyBorder="1" applyAlignment="1">
      <alignment horizontal="center" vertical="center"/>
    </xf>
    <xf numFmtId="0" fontId="6" fillId="2" borderId="14" xfId="4" applyFont="1" applyFill="1" applyBorder="1" applyAlignment="1">
      <alignment horizontal="center" vertical="center" wrapText="1"/>
    </xf>
  </cellXfs>
  <cellStyles count="10">
    <cellStyle name="Hipervínculo 2" xfId="6" xr:uid="{1C1C1AC9-3D07-42BF-A696-2F549F91954E}"/>
    <cellStyle name="Millares" xfId="1" builtinId="3"/>
    <cellStyle name="Millares 2" xfId="5" xr:uid="{BB23A81D-F2BB-45EB-BF1A-4FF59A253C48}"/>
    <cellStyle name="Moneda" xfId="2" builtinId="4"/>
    <cellStyle name="Moneda 2" xfId="8" xr:uid="{22B467DD-1143-4297-BEAC-5CD6E5F5C062}"/>
    <cellStyle name="Normal" xfId="0" builtinId="0"/>
    <cellStyle name="Normal 2" xfId="4" xr:uid="{9DB2FD45-CE61-4DC7-BC0D-3B6CB6FEB37F}"/>
    <cellStyle name="Normal 2 2" xfId="9" xr:uid="{8665B056-F556-4563-B89D-4838FF53F2BD}"/>
    <cellStyle name="Normal 3" xfId="7" xr:uid="{6E43AE74-9FD5-445B-B3FB-8726A48A6A5A}"/>
    <cellStyle name="Porcentaje" xfId="3" builtinId="5"/>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ommunity.secop.gov.co/Public/Tendering/OpportunityDetail/Index?noticeUID=CO1.NTC.8101210&amp;isFromPublicArea=True&amp;isModal=False" TargetMode="External"/><Relationship Id="rId2"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9297227" TargetMode="External"/><Relationship Id="rId1" Type="http://schemas.openxmlformats.org/officeDocument/2006/relationships/hyperlink" Target="https://www.secop.gov.co/CO1BusinessLine/Tendering/ContractNoticeView/Index?prevCtxLbl=Buscar+procesos&amp;prevCtxUrl=https%3a%2f%2fwww.secop.gov.co%3a443%2fCO1BusinessLine%2fTendering%2fContractNoticeManagement%2fIndex&amp;notice=CO1.NTC.9297227" TargetMode="External"/><Relationship Id="rId6" Type="http://schemas.openxmlformats.org/officeDocument/2006/relationships/printerSettings" Target="../printerSettings/printerSettings1.bin"/><Relationship Id="rId5" Type="http://schemas.openxmlformats.org/officeDocument/2006/relationships/hyperlink" Target="https://community.secop.gov.co/Public/Tendering/OpportunityDetail/Index?noticeUID=CO1.NTC.8101210&amp;isFromPublicArea=True&amp;isModal=False" TargetMode="External"/><Relationship Id="rId4" Type="http://schemas.openxmlformats.org/officeDocument/2006/relationships/hyperlink" Target="https://community.secop.gov.co/Public/Tendering/OpportunityDetail/Index?noticeUID=CO1.NTC.8101210&amp;isFromPublicArea=True&amp;isModal=Fals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2DE73-2DF1-41BE-9F2B-96041267652F}">
  <sheetPr>
    <pageSetUpPr fitToPage="1"/>
  </sheetPr>
  <dimension ref="A1:N530"/>
  <sheetViews>
    <sheetView showGridLines="0" topLeftCell="D507" zoomScale="70" zoomScaleNormal="70" workbookViewId="0">
      <selection activeCell="L530" sqref="L530"/>
    </sheetView>
  </sheetViews>
  <sheetFormatPr baseColWidth="10" defaultColWidth="8.77734375" defaultRowHeight="13.2" x14ac:dyDescent="0.3"/>
  <cols>
    <col min="1" max="2" width="8.77734375" style="1" customWidth="1"/>
    <col min="3" max="3" width="16" style="1" bestFit="1" customWidth="1"/>
    <col min="4" max="4" width="66.109375" style="1" bestFit="1" customWidth="1"/>
    <col min="5" max="5" width="67.33203125" style="1" customWidth="1"/>
    <col min="6" max="6" width="14.6640625" style="1" customWidth="1"/>
    <col min="7" max="7" width="14.6640625" style="105" customWidth="1"/>
    <col min="8" max="8" width="18.109375" style="1" bestFit="1" customWidth="1"/>
    <col min="9" max="9" width="14.6640625" style="1" customWidth="1"/>
    <col min="10" max="10" width="15.77734375" style="1" bestFit="1" customWidth="1"/>
    <col min="11" max="11" width="25.33203125" style="1" customWidth="1"/>
    <col min="12" max="12" width="32.6640625" style="2" customWidth="1"/>
    <col min="13" max="13" width="52" style="1" customWidth="1"/>
    <col min="14" max="14" width="17.44140625" style="1" bestFit="1" customWidth="1"/>
    <col min="15" max="15" width="14" style="1" bestFit="1" customWidth="1"/>
    <col min="16" max="16384" width="8.77734375" style="1"/>
  </cols>
  <sheetData>
    <row r="1" spans="1:12" x14ac:dyDescent="0.3">
      <c r="C1" s="270" t="s">
        <v>0</v>
      </c>
      <c r="D1" s="271"/>
      <c r="E1" s="271"/>
      <c r="F1" s="272"/>
      <c r="G1" s="272"/>
      <c r="H1" s="272"/>
      <c r="I1" s="272"/>
      <c r="J1" s="272"/>
      <c r="K1" s="292"/>
    </row>
    <row r="2" spans="1:12" x14ac:dyDescent="0.3">
      <c r="C2" s="273" t="s">
        <v>1</v>
      </c>
      <c r="D2" s="274"/>
      <c r="E2" s="274"/>
      <c r="F2" s="275"/>
      <c r="G2" s="275"/>
      <c r="H2" s="275"/>
      <c r="I2" s="275"/>
      <c r="J2" s="275"/>
      <c r="K2" s="293"/>
    </row>
    <row r="3" spans="1:12" ht="41.25" customHeight="1" thickBot="1" x14ac:dyDescent="0.35">
      <c r="C3" s="276" t="s">
        <v>2</v>
      </c>
      <c r="D3" s="277"/>
      <c r="E3" s="277"/>
      <c r="F3" s="278"/>
      <c r="G3" s="278"/>
      <c r="H3" s="278"/>
      <c r="I3" s="278"/>
      <c r="J3" s="278"/>
      <c r="K3" s="294"/>
    </row>
    <row r="4" spans="1:12" ht="14.4" thickBot="1" x14ac:dyDescent="0.35">
      <c r="C4" s="295" t="s">
        <v>3</v>
      </c>
      <c r="D4" s="296"/>
      <c r="E4" s="296"/>
      <c r="F4" s="297"/>
      <c r="G4" s="297"/>
      <c r="H4" s="297"/>
      <c r="I4" s="297"/>
      <c r="J4" s="297"/>
      <c r="K4" s="298"/>
    </row>
    <row r="5" spans="1:12" ht="47.25" customHeight="1" x14ac:dyDescent="0.3">
      <c r="A5" s="3"/>
      <c r="B5" s="3"/>
      <c r="C5" s="4" t="s">
        <v>4</v>
      </c>
      <c r="D5" s="5" t="s">
        <v>5</v>
      </c>
      <c r="E5" s="5" t="s">
        <v>6</v>
      </c>
      <c r="F5" s="5" t="s">
        <v>7</v>
      </c>
      <c r="G5" s="6" t="s">
        <v>8</v>
      </c>
      <c r="H5" s="5" t="s">
        <v>9</v>
      </c>
      <c r="I5" s="5" t="s">
        <v>10</v>
      </c>
      <c r="J5" s="5" t="s">
        <v>11</v>
      </c>
      <c r="K5" s="7" t="s">
        <v>12</v>
      </c>
    </row>
    <row r="6" spans="1:12" s="2" customFormat="1" ht="92.4" x14ac:dyDescent="0.3">
      <c r="C6" s="8" t="s">
        <v>13</v>
      </c>
      <c r="D6" s="9" t="s">
        <v>14</v>
      </c>
      <c r="E6" s="10" t="s">
        <v>15</v>
      </c>
      <c r="F6" s="9" t="s">
        <v>16</v>
      </c>
      <c r="G6" s="11">
        <v>15</v>
      </c>
      <c r="H6" s="12">
        <v>200000</v>
      </c>
      <c r="I6" s="12">
        <f t="shared" ref="I6:I20" si="0">+H6*0.19</f>
        <v>38000</v>
      </c>
      <c r="J6" s="12">
        <f t="shared" ref="J6:J20" si="1">+H6+I6</f>
        <v>238000</v>
      </c>
      <c r="K6" s="13">
        <f t="shared" ref="K6:K20" si="2">+G6*J6</f>
        <v>3570000</v>
      </c>
      <c r="L6" s="14" t="s">
        <v>17</v>
      </c>
    </row>
    <row r="7" spans="1:12" ht="92.4" x14ac:dyDescent="0.3">
      <c r="C7" s="8" t="s">
        <v>18</v>
      </c>
      <c r="D7" s="9" t="s">
        <v>19</v>
      </c>
      <c r="E7" s="10" t="s">
        <v>20</v>
      </c>
      <c r="F7" s="9" t="s">
        <v>16</v>
      </c>
      <c r="G7" s="11">
        <v>150</v>
      </c>
      <c r="H7" s="12">
        <v>65000</v>
      </c>
      <c r="I7" s="12">
        <f t="shared" si="0"/>
        <v>12350</v>
      </c>
      <c r="J7" s="12">
        <f t="shared" si="1"/>
        <v>77350</v>
      </c>
      <c r="K7" s="13">
        <f t="shared" si="2"/>
        <v>11602500</v>
      </c>
      <c r="L7" s="14" t="s">
        <v>17</v>
      </c>
    </row>
    <row r="8" spans="1:12" ht="92.4" x14ac:dyDescent="0.3">
      <c r="C8" s="8" t="s">
        <v>21</v>
      </c>
      <c r="D8" s="9" t="s">
        <v>22</v>
      </c>
      <c r="E8" s="10" t="s">
        <v>23</v>
      </c>
      <c r="F8" s="9" t="s">
        <v>16</v>
      </c>
      <c r="G8" s="11">
        <v>1</v>
      </c>
      <c r="H8" s="12">
        <v>3500000</v>
      </c>
      <c r="I8" s="12">
        <f t="shared" si="0"/>
        <v>665000</v>
      </c>
      <c r="J8" s="12">
        <f t="shared" si="1"/>
        <v>4165000</v>
      </c>
      <c r="K8" s="13">
        <f t="shared" si="2"/>
        <v>4165000</v>
      </c>
      <c r="L8" s="14" t="s">
        <v>24</v>
      </c>
    </row>
    <row r="9" spans="1:12" ht="66" x14ac:dyDescent="0.3">
      <c r="C9" s="8" t="s">
        <v>25</v>
      </c>
      <c r="D9" s="9" t="s">
        <v>26</v>
      </c>
      <c r="E9" s="10" t="s">
        <v>27</v>
      </c>
      <c r="F9" s="9" t="s">
        <v>16</v>
      </c>
      <c r="G9" s="11">
        <v>1</v>
      </c>
      <c r="H9" s="12">
        <v>3200000</v>
      </c>
      <c r="I9" s="12">
        <f t="shared" si="0"/>
        <v>608000</v>
      </c>
      <c r="J9" s="12">
        <f t="shared" si="1"/>
        <v>3808000</v>
      </c>
      <c r="K9" s="13">
        <f t="shared" si="2"/>
        <v>3808000</v>
      </c>
      <c r="L9" s="14" t="s">
        <v>24</v>
      </c>
    </row>
    <row r="10" spans="1:12" ht="52.8" x14ac:dyDescent="0.3">
      <c r="C10" s="8" t="s">
        <v>28</v>
      </c>
      <c r="D10" s="9" t="s">
        <v>29</v>
      </c>
      <c r="E10" s="10" t="s">
        <v>30</v>
      </c>
      <c r="F10" s="9" t="s">
        <v>16</v>
      </c>
      <c r="G10" s="11">
        <v>1</v>
      </c>
      <c r="H10" s="12">
        <v>1600000</v>
      </c>
      <c r="I10" s="12">
        <f t="shared" si="0"/>
        <v>304000</v>
      </c>
      <c r="J10" s="12">
        <f t="shared" si="1"/>
        <v>1904000</v>
      </c>
      <c r="K10" s="13">
        <f t="shared" si="2"/>
        <v>1904000</v>
      </c>
      <c r="L10" s="14" t="s">
        <v>24</v>
      </c>
    </row>
    <row r="11" spans="1:12" s="2" customFormat="1" ht="52.8" x14ac:dyDescent="0.3">
      <c r="C11" s="8" t="s">
        <v>31</v>
      </c>
      <c r="D11" s="9" t="s">
        <v>32</v>
      </c>
      <c r="E11" s="10" t="s">
        <v>33</v>
      </c>
      <c r="F11" s="9" t="s">
        <v>16</v>
      </c>
      <c r="G11" s="11">
        <v>1</v>
      </c>
      <c r="H11" s="12">
        <v>3500000</v>
      </c>
      <c r="I11" s="12">
        <f t="shared" si="0"/>
        <v>665000</v>
      </c>
      <c r="J11" s="12">
        <f t="shared" si="1"/>
        <v>4165000</v>
      </c>
      <c r="K11" s="13">
        <f t="shared" si="2"/>
        <v>4165000</v>
      </c>
    </row>
    <row r="12" spans="1:12" s="2" customFormat="1" ht="26.4" x14ac:dyDescent="0.3">
      <c r="C12" s="8" t="s">
        <v>34</v>
      </c>
      <c r="D12" s="9" t="s">
        <v>35</v>
      </c>
      <c r="E12" s="10" t="s">
        <v>36</v>
      </c>
      <c r="F12" s="9" t="s">
        <v>16</v>
      </c>
      <c r="G12" s="11">
        <v>6</v>
      </c>
      <c r="H12" s="12">
        <v>300000</v>
      </c>
      <c r="I12" s="12">
        <f t="shared" si="0"/>
        <v>57000</v>
      </c>
      <c r="J12" s="12">
        <f t="shared" si="1"/>
        <v>357000</v>
      </c>
      <c r="K12" s="13">
        <f t="shared" si="2"/>
        <v>2142000</v>
      </c>
    </row>
    <row r="13" spans="1:12" s="2" customFormat="1" ht="39.6" x14ac:dyDescent="0.3">
      <c r="C13" s="8" t="s">
        <v>37</v>
      </c>
      <c r="D13" s="9" t="s">
        <v>38</v>
      </c>
      <c r="E13" s="10" t="s">
        <v>39</v>
      </c>
      <c r="F13" s="9" t="s">
        <v>16</v>
      </c>
      <c r="G13" s="11">
        <v>1</v>
      </c>
      <c r="H13" s="12">
        <v>1100000</v>
      </c>
      <c r="I13" s="12">
        <f t="shared" si="0"/>
        <v>209000</v>
      </c>
      <c r="J13" s="12">
        <f t="shared" si="1"/>
        <v>1309000</v>
      </c>
      <c r="K13" s="13">
        <f t="shared" si="2"/>
        <v>1309000</v>
      </c>
    </row>
    <row r="14" spans="1:12" s="2" customFormat="1" ht="26.4" x14ac:dyDescent="0.3">
      <c r="C14" s="8" t="s">
        <v>40</v>
      </c>
      <c r="D14" s="9" t="s">
        <v>41</v>
      </c>
      <c r="E14" s="10" t="s">
        <v>42</v>
      </c>
      <c r="F14" s="9" t="s">
        <v>16</v>
      </c>
      <c r="G14" s="11">
        <v>2</v>
      </c>
      <c r="H14" s="12">
        <v>350000</v>
      </c>
      <c r="I14" s="12">
        <f t="shared" si="0"/>
        <v>66500</v>
      </c>
      <c r="J14" s="12">
        <f t="shared" si="1"/>
        <v>416500</v>
      </c>
      <c r="K14" s="13">
        <f t="shared" si="2"/>
        <v>833000</v>
      </c>
    </row>
    <row r="15" spans="1:12" s="2" customFormat="1" ht="26.4" x14ac:dyDescent="0.3">
      <c r="C15" s="8" t="s">
        <v>43</v>
      </c>
      <c r="D15" s="9" t="s">
        <v>44</v>
      </c>
      <c r="E15" s="10" t="s">
        <v>45</v>
      </c>
      <c r="F15" s="9" t="s">
        <v>16</v>
      </c>
      <c r="G15" s="11">
        <v>4</v>
      </c>
      <c r="H15" s="12">
        <v>135000</v>
      </c>
      <c r="I15" s="12">
        <f t="shared" si="0"/>
        <v>25650</v>
      </c>
      <c r="J15" s="12">
        <f t="shared" si="1"/>
        <v>160650</v>
      </c>
      <c r="K15" s="13">
        <f t="shared" si="2"/>
        <v>642600</v>
      </c>
    </row>
    <row r="16" spans="1:12" s="2" customFormat="1" ht="26.4" x14ac:dyDescent="0.3">
      <c r="C16" s="8" t="s">
        <v>46</v>
      </c>
      <c r="D16" s="9" t="s">
        <v>47</v>
      </c>
      <c r="E16" s="10" t="s">
        <v>48</v>
      </c>
      <c r="F16" s="9" t="s">
        <v>16</v>
      </c>
      <c r="G16" s="11">
        <v>4</v>
      </c>
      <c r="H16" s="12">
        <v>260000</v>
      </c>
      <c r="I16" s="12">
        <f t="shared" si="0"/>
        <v>49400</v>
      </c>
      <c r="J16" s="12">
        <f t="shared" si="1"/>
        <v>309400</v>
      </c>
      <c r="K16" s="13">
        <f t="shared" si="2"/>
        <v>1237600</v>
      </c>
    </row>
    <row r="17" spans="3:14" s="2" customFormat="1" ht="79.2" x14ac:dyDescent="0.3">
      <c r="C17" s="8" t="s">
        <v>49</v>
      </c>
      <c r="D17" s="9" t="s">
        <v>50</v>
      </c>
      <c r="E17" s="10" t="s">
        <v>51</v>
      </c>
      <c r="F17" s="9" t="s">
        <v>16</v>
      </c>
      <c r="G17" s="11">
        <v>3</v>
      </c>
      <c r="H17" s="12">
        <v>500000</v>
      </c>
      <c r="I17" s="12">
        <f t="shared" si="0"/>
        <v>95000</v>
      </c>
      <c r="J17" s="12">
        <f t="shared" si="1"/>
        <v>595000</v>
      </c>
      <c r="K17" s="13">
        <f t="shared" si="2"/>
        <v>1785000</v>
      </c>
    </row>
    <row r="18" spans="3:14" s="2" customFormat="1" ht="26.4" x14ac:dyDescent="0.3">
      <c r="C18" s="8" t="s">
        <v>52</v>
      </c>
      <c r="D18" s="9" t="s">
        <v>53</v>
      </c>
      <c r="E18" s="10" t="s">
        <v>54</v>
      </c>
      <c r="F18" s="9" t="s">
        <v>16</v>
      </c>
      <c r="G18" s="11">
        <v>2</v>
      </c>
      <c r="H18" s="12">
        <v>300000</v>
      </c>
      <c r="I18" s="12">
        <f t="shared" si="0"/>
        <v>57000</v>
      </c>
      <c r="J18" s="12">
        <f t="shared" si="1"/>
        <v>357000</v>
      </c>
      <c r="K18" s="13">
        <f t="shared" si="2"/>
        <v>714000</v>
      </c>
    </row>
    <row r="19" spans="3:14" s="2" customFormat="1" ht="39.6" x14ac:dyDescent="0.3">
      <c r="C19" s="8" t="s">
        <v>55</v>
      </c>
      <c r="D19" s="9" t="s">
        <v>56</v>
      </c>
      <c r="E19" s="10" t="s">
        <v>57</v>
      </c>
      <c r="F19" s="9" t="s">
        <v>16</v>
      </c>
      <c r="G19" s="11">
        <v>3</v>
      </c>
      <c r="H19" s="12">
        <v>3000000</v>
      </c>
      <c r="I19" s="12">
        <f t="shared" si="0"/>
        <v>570000</v>
      </c>
      <c r="J19" s="12">
        <f t="shared" si="1"/>
        <v>3570000</v>
      </c>
      <c r="K19" s="13">
        <f t="shared" si="2"/>
        <v>10710000</v>
      </c>
    </row>
    <row r="20" spans="3:14" s="2" customFormat="1" ht="53.4" thickBot="1" x14ac:dyDescent="0.35">
      <c r="C20" s="15" t="s">
        <v>58</v>
      </c>
      <c r="D20" s="16" t="s">
        <v>59</v>
      </c>
      <c r="E20" s="17" t="s">
        <v>60</v>
      </c>
      <c r="F20" s="16" t="s">
        <v>16</v>
      </c>
      <c r="G20" s="18">
        <v>1</v>
      </c>
      <c r="H20" s="19">
        <v>3000000</v>
      </c>
      <c r="I20" s="19">
        <f t="shared" si="0"/>
        <v>570000</v>
      </c>
      <c r="J20" s="19">
        <f t="shared" si="1"/>
        <v>3570000</v>
      </c>
      <c r="K20" s="20">
        <f t="shared" si="2"/>
        <v>3570000</v>
      </c>
    </row>
    <row r="21" spans="3:14" s="2" customFormat="1" ht="13.2" customHeight="1" thickBot="1" x14ac:dyDescent="0.35">
      <c r="C21" s="299" t="s">
        <v>61</v>
      </c>
      <c r="D21" s="300"/>
      <c r="E21" s="300"/>
      <c r="F21" s="300"/>
      <c r="G21" s="300"/>
      <c r="H21" s="21"/>
      <c r="I21" s="21"/>
      <c r="J21" s="21"/>
      <c r="K21" s="22">
        <f>SUM(K6:K20)</f>
        <v>52157700</v>
      </c>
    </row>
    <row r="22" spans="3:14" ht="14.4" thickBot="1" x14ac:dyDescent="0.35">
      <c r="C22" s="301" t="s">
        <v>62</v>
      </c>
      <c r="D22" s="302"/>
      <c r="E22" s="302"/>
      <c r="F22" s="302"/>
      <c r="G22" s="302"/>
      <c r="H22" s="302"/>
      <c r="I22" s="302"/>
      <c r="J22" s="302"/>
      <c r="K22" s="303"/>
    </row>
    <row r="23" spans="3:14" ht="39.6" x14ac:dyDescent="0.3">
      <c r="C23" s="4" t="s">
        <v>4</v>
      </c>
      <c r="D23" s="5" t="s">
        <v>5</v>
      </c>
      <c r="E23" s="5" t="s">
        <v>6</v>
      </c>
      <c r="F23" s="5" t="s">
        <v>7</v>
      </c>
      <c r="G23" s="6" t="s">
        <v>8</v>
      </c>
      <c r="H23" s="5" t="s">
        <v>9</v>
      </c>
      <c r="I23" s="5" t="s">
        <v>10</v>
      </c>
      <c r="J23" s="5" t="s">
        <v>11</v>
      </c>
      <c r="K23" s="7" t="s">
        <v>12</v>
      </c>
    </row>
    <row r="24" spans="3:14" ht="145.19999999999999" x14ac:dyDescent="0.3">
      <c r="C24" s="8" t="s">
        <v>13</v>
      </c>
      <c r="D24" s="9" t="s">
        <v>63</v>
      </c>
      <c r="E24" s="10" t="s">
        <v>64</v>
      </c>
      <c r="F24" s="9" t="s">
        <v>16</v>
      </c>
      <c r="G24" s="11">
        <v>1</v>
      </c>
      <c r="H24" s="23">
        <v>4000000</v>
      </c>
      <c r="I24" s="24">
        <f t="shared" ref="I24:I42" si="3">+H24*0.19</f>
        <v>760000</v>
      </c>
      <c r="J24" s="24">
        <f t="shared" ref="J24:J45" si="4">+H24+I24</f>
        <v>4760000</v>
      </c>
      <c r="K24" s="25">
        <f t="shared" ref="K24:K42" si="5">+G24*J24</f>
        <v>4760000</v>
      </c>
      <c r="N24" s="26"/>
    </row>
    <row r="25" spans="3:14" ht="66" x14ac:dyDescent="0.3">
      <c r="C25" s="8" t="s">
        <v>18</v>
      </c>
      <c r="D25" s="9" t="s">
        <v>65</v>
      </c>
      <c r="E25" s="10" t="s">
        <v>66</v>
      </c>
      <c r="F25" s="9" t="s">
        <v>16</v>
      </c>
      <c r="G25" s="11">
        <v>1</v>
      </c>
      <c r="H25" s="23">
        <v>3200000</v>
      </c>
      <c r="I25" s="24">
        <f t="shared" si="3"/>
        <v>608000</v>
      </c>
      <c r="J25" s="24">
        <f t="shared" si="4"/>
        <v>3808000</v>
      </c>
      <c r="K25" s="25">
        <f t="shared" si="5"/>
        <v>3808000</v>
      </c>
      <c r="N25" s="26"/>
    </row>
    <row r="26" spans="3:14" ht="105.6" x14ac:dyDescent="0.3">
      <c r="C26" s="8" t="s">
        <v>21</v>
      </c>
      <c r="D26" s="9" t="s">
        <v>67</v>
      </c>
      <c r="E26" s="10" t="s">
        <v>68</v>
      </c>
      <c r="F26" s="9" t="s">
        <v>16</v>
      </c>
      <c r="G26" s="11">
        <v>1</v>
      </c>
      <c r="H26" s="23">
        <v>1500000</v>
      </c>
      <c r="I26" s="24">
        <f t="shared" si="3"/>
        <v>285000</v>
      </c>
      <c r="J26" s="24">
        <f t="shared" si="4"/>
        <v>1785000</v>
      </c>
      <c r="K26" s="25">
        <f t="shared" si="5"/>
        <v>1785000</v>
      </c>
      <c r="N26" s="26"/>
    </row>
    <row r="27" spans="3:14" ht="66" x14ac:dyDescent="0.3">
      <c r="C27" s="8" t="s">
        <v>25</v>
      </c>
      <c r="D27" s="9" t="s">
        <v>26</v>
      </c>
      <c r="E27" s="10" t="s">
        <v>27</v>
      </c>
      <c r="F27" s="9" t="s">
        <v>16</v>
      </c>
      <c r="G27" s="11">
        <v>1</v>
      </c>
      <c r="H27" s="12">
        <v>3200000</v>
      </c>
      <c r="I27" s="27">
        <f t="shared" si="3"/>
        <v>608000</v>
      </c>
      <c r="J27" s="27">
        <f t="shared" si="4"/>
        <v>3808000</v>
      </c>
      <c r="K27" s="13">
        <f t="shared" si="5"/>
        <v>3808000</v>
      </c>
      <c r="N27" s="26"/>
    </row>
    <row r="28" spans="3:14" ht="92.4" x14ac:dyDescent="0.3">
      <c r="C28" s="8" t="s">
        <v>28</v>
      </c>
      <c r="D28" s="9" t="s">
        <v>22</v>
      </c>
      <c r="E28" s="10" t="s">
        <v>23</v>
      </c>
      <c r="F28" s="9" t="s">
        <v>16</v>
      </c>
      <c r="G28" s="11">
        <v>1</v>
      </c>
      <c r="H28" s="12">
        <v>3500000</v>
      </c>
      <c r="I28" s="27">
        <f t="shared" si="3"/>
        <v>665000</v>
      </c>
      <c r="J28" s="27">
        <f t="shared" si="4"/>
        <v>4165000</v>
      </c>
      <c r="K28" s="13">
        <f t="shared" si="5"/>
        <v>4165000</v>
      </c>
      <c r="N28" s="26"/>
    </row>
    <row r="29" spans="3:14" s="2" customFormat="1" ht="26.4" x14ac:dyDescent="0.3">
      <c r="C29" s="8" t="s">
        <v>31</v>
      </c>
      <c r="D29" s="9" t="s">
        <v>35</v>
      </c>
      <c r="E29" s="10" t="s">
        <v>36</v>
      </c>
      <c r="F29" s="9" t="s">
        <v>16</v>
      </c>
      <c r="G29" s="11">
        <v>2</v>
      </c>
      <c r="H29" s="12">
        <v>300000</v>
      </c>
      <c r="I29" s="27">
        <f t="shared" si="3"/>
        <v>57000</v>
      </c>
      <c r="J29" s="27">
        <f t="shared" si="4"/>
        <v>357000</v>
      </c>
      <c r="K29" s="13">
        <f t="shared" si="5"/>
        <v>714000</v>
      </c>
      <c r="N29" s="26"/>
    </row>
    <row r="30" spans="3:14" s="2" customFormat="1" ht="39.6" x14ac:dyDescent="0.3">
      <c r="C30" s="8" t="s">
        <v>34</v>
      </c>
      <c r="D30" s="9" t="s">
        <v>14</v>
      </c>
      <c r="E30" s="10" t="s">
        <v>15</v>
      </c>
      <c r="F30" s="9" t="s">
        <v>16</v>
      </c>
      <c r="G30" s="11">
        <v>5</v>
      </c>
      <c r="H30" s="12">
        <v>200000</v>
      </c>
      <c r="I30" s="27">
        <f t="shared" si="3"/>
        <v>38000</v>
      </c>
      <c r="J30" s="27">
        <f t="shared" si="4"/>
        <v>238000</v>
      </c>
      <c r="K30" s="13">
        <f t="shared" si="5"/>
        <v>1190000</v>
      </c>
      <c r="N30" s="26"/>
    </row>
    <row r="31" spans="3:14" ht="26.4" x14ac:dyDescent="0.3">
      <c r="C31" s="8" t="s">
        <v>37</v>
      </c>
      <c r="D31" s="9" t="s">
        <v>19</v>
      </c>
      <c r="E31" s="10" t="s">
        <v>20</v>
      </c>
      <c r="F31" s="9" t="s">
        <v>16</v>
      </c>
      <c r="G31" s="11">
        <v>20</v>
      </c>
      <c r="H31" s="12">
        <v>65000</v>
      </c>
      <c r="I31" s="27">
        <f t="shared" si="3"/>
        <v>12350</v>
      </c>
      <c r="J31" s="27">
        <f t="shared" si="4"/>
        <v>77350</v>
      </c>
      <c r="K31" s="13">
        <f t="shared" si="5"/>
        <v>1547000</v>
      </c>
      <c r="N31" s="26"/>
    </row>
    <row r="32" spans="3:14" ht="66" x14ac:dyDescent="0.3">
      <c r="C32" s="8" t="s">
        <v>40</v>
      </c>
      <c r="D32" s="9" t="s">
        <v>69</v>
      </c>
      <c r="E32" s="10" t="s">
        <v>70</v>
      </c>
      <c r="F32" s="9" t="s">
        <v>16</v>
      </c>
      <c r="G32" s="11">
        <v>1</v>
      </c>
      <c r="H32" s="23">
        <v>1800000</v>
      </c>
      <c r="I32" s="24">
        <f t="shared" si="3"/>
        <v>342000</v>
      </c>
      <c r="J32" s="24">
        <f t="shared" si="4"/>
        <v>2142000</v>
      </c>
      <c r="K32" s="25">
        <f t="shared" si="5"/>
        <v>2142000</v>
      </c>
      <c r="N32" s="26"/>
    </row>
    <row r="33" spans="3:14" ht="105.6" x14ac:dyDescent="0.3">
      <c r="C33" s="8" t="s">
        <v>43</v>
      </c>
      <c r="D33" s="9" t="s">
        <v>71</v>
      </c>
      <c r="E33" s="10" t="s">
        <v>72</v>
      </c>
      <c r="F33" s="9" t="s">
        <v>16</v>
      </c>
      <c r="G33" s="11">
        <v>1</v>
      </c>
      <c r="H33" s="23">
        <v>300000</v>
      </c>
      <c r="I33" s="24">
        <f t="shared" si="3"/>
        <v>57000</v>
      </c>
      <c r="J33" s="24">
        <f t="shared" si="4"/>
        <v>357000</v>
      </c>
      <c r="K33" s="25">
        <f t="shared" si="5"/>
        <v>357000</v>
      </c>
      <c r="N33" s="26"/>
    </row>
    <row r="34" spans="3:14" ht="52.8" x14ac:dyDescent="0.3">
      <c r="C34" s="8" t="s">
        <v>46</v>
      </c>
      <c r="D34" s="9" t="s">
        <v>73</v>
      </c>
      <c r="E34" s="10" t="s">
        <v>74</v>
      </c>
      <c r="F34" s="9" t="s">
        <v>16</v>
      </c>
      <c r="G34" s="11">
        <v>1</v>
      </c>
      <c r="H34" s="23">
        <v>1600000</v>
      </c>
      <c r="I34" s="24">
        <f t="shared" si="3"/>
        <v>304000</v>
      </c>
      <c r="J34" s="24">
        <f t="shared" si="4"/>
        <v>1904000</v>
      </c>
      <c r="K34" s="25">
        <f t="shared" si="5"/>
        <v>1904000</v>
      </c>
      <c r="N34" s="26"/>
    </row>
    <row r="35" spans="3:14" ht="51.75" customHeight="1" x14ac:dyDescent="0.3">
      <c r="C35" s="8" t="s">
        <v>49</v>
      </c>
      <c r="D35" s="9" t="s">
        <v>75</v>
      </c>
      <c r="E35" s="10" t="s">
        <v>76</v>
      </c>
      <c r="F35" s="9" t="s">
        <v>16</v>
      </c>
      <c r="G35" s="11">
        <v>1</v>
      </c>
      <c r="H35" s="23">
        <v>500000</v>
      </c>
      <c r="I35" s="24">
        <f t="shared" si="3"/>
        <v>95000</v>
      </c>
      <c r="J35" s="24">
        <f t="shared" si="4"/>
        <v>595000</v>
      </c>
      <c r="K35" s="25">
        <f t="shared" si="5"/>
        <v>595000</v>
      </c>
      <c r="N35" s="26"/>
    </row>
    <row r="36" spans="3:14" ht="66" x14ac:dyDescent="0.3">
      <c r="C36" s="8" t="s">
        <v>52</v>
      </c>
      <c r="D36" s="9" t="s">
        <v>77</v>
      </c>
      <c r="E36" s="10" t="s">
        <v>78</v>
      </c>
      <c r="F36" s="9" t="s">
        <v>16</v>
      </c>
      <c r="G36" s="11">
        <v>1</v>
      </c>
      <c r="H36" s="23">
        <v>2500000</v>
      </c>
      <c r="I36" s="24">
        <f t="shared" si="3"/>
        <v>475000</v>
      </c>
      <c r="J36" s="24">
        <f t="shared" si="4"/>
        <v>2975000</v>
      </c>
      <c r="K36" s="25">
        <f t="shared" si="5"/>
        <v>2975000</v>
      </c>
      <c r="N36" s="26"/>
    </row>
    <row r="37" spans="3:14" ht="26.4" x14ac:dyDescent="0.3">
      <c r="C37" s="8" t="s">
        <v>55</v>
      </c>
      <c r="D37" s="9" t="s">
        <v>79</v>
      </c>
      <c r="E37" s="10" t="s">
        <v>80</v>
      </c>
      <c r="F37" s="9" t="s">
        <v>16</v>
      </c>
      <c r="G37" s="11">
        <v>2</v>
      </c>
      <c r="H37" s="23">
        <v>1300000</v>
      </c>
      <c r="I37" s="24">
        <f t="shared" si="3"/>
        <v>247000</v>
      </c>
      <c r="J37" s="24">
        <f t="shared" si="4"/>
        <v>1547000</v>
      </c>
      <c r="K37" s="25">
        <f t="shared" si="5"/>
        <v>3094000</v>
      </c>
      <c r="N37" s="26"/>
    </row>
    <row r="38" spans="3:14" ht="66" x14ac:dyDescent="0.3">
      <c r="C38" s="8" t="s">
        <v>58</v>
      </c>
      <c r="D38" s="9" t="s">
        <v>81</v>
      </c>
      <c r="E38" s="10" t="s">
        <v>82</v>
      </c>
      <c r="F38" s="9" t="s">
        <v>16</v>
      </c>
      <c r="G38" s="11">
        <v>2</v>
      </c>
      <c r="H38" s="23">
        <v>180000</v>
      </c>
      <c r="I38" s="24">
        <f t="shared" si="3"/>
        <v>34200</v>
      </c>
      <c r="J38" s="24">
        <f t="shared" si="4"/>
        <v>214200</v>
      </c>
      <c r="K38" s="25">
        <f t="shared" si="5"/>
        <v>428400</v>
      </c>
      <c r="N38" s="26"/>
    </row>
    <row r="39" spans="3:14" ht="39.6" x14ac:dyDescent="0.3">
      <c r="C39" s="8" t="s">
        <v>83</v>
      </c>
      <c r="D39" s="9" t="s">
        <v>84</v>
      </c>
      <c r="E39" s="10" t="s">
        <v>85</v>
      </c>
      <c r="F39" s="9" t="s">
        <v>16</v>
      </c>
      <c r="G39" s="11">
        <v>2</v>
      </c>
      <c r="H39" s="23">
        <v>650000</v>
      </c>
      <c r="I39" s="24">
        <f t="shared" si="3"/>
        <v>123500</v>
      </c>
      <c r="J39" s="24">
        <f t="shared" si="4"/>
        <v>773500</v>
      </c>
      <c r="K39" s="25">
        <f t="shared" si="5"/>
        <v>1547000</v>
      </c>
      <c r="N39" s="26"/>
    </row>
    <row r="40" spans="3:14" ht="39.6" x14ac:dyDescent="0.3">
      <c r="C40" s="8" t="s">
        <v>86</v>
      </c>
      <c r="D40" s="9" t="s">
        <v>87</v>
      </c>
      <c r="E40" s="10" t="s">
        <v>88</v>
      </c>
      <c r="F40" s="9" t="s">
        <v>16</v>
      </c>
      <c r="G40" s="11">
        <v>3</v>
      </c>
      <c r="H40" s="23">
        <v>1600000</v>
      </c>
      <c r="I40" s="24">
        <f t="shared" si="3"/>
        <v>304000</v>
      </c>
      <c r="J40" s="24">
        <f t="shared" si="4"/>
        <v>1904000</v>
      </c>
      <c r="K40" s="25">
        <f t="shared" si="5"/>
        <v>5712000</v>
      </c>
      <c r="N40" s="26"/>
    </row>
    <row r="41" spans="3:14" s="2" customFormat="1" ht="52.8" x14ac:dyDescent="0.3">
      <c r="C41" s="8" t="s">
        <v>89</v>
      </c>
      <c r="D41" s="9" t="s">
        <v>59</v>
      </c>
      <c r="E41" s="10" t="s">
        <v>60</v>
      </c>
      <c r="F41" s="9" t="s">
        <v>16</v>
      </c>
      <c r="G41" s="11">
        <v>1</v>
      </c>
      <c r="H41" s="12">
        <v>3000000</v>
      </c>
      <c r="I41" s="27">
        <f t="shared" si="3"/>
        <v>570000</v>
      </c>
      <c r="J41" s="27">
        <f t="shared" si="4"/>
        <v>3570000</v>
      </c>
      <c r="K41" s="13">
        <f t="shared" si="5"/>
        <v>3570000</v>
      </c>
      <c r="N41" s="26"/>
    </row>
    <row r="42" spans="3:14" s="2" customFormat="1" ht="39.6" x14ac:dyDescent="0.3">
      <c r="C42" s="8" t="s">
        <v>90</v>
      </c>
      <c r="D42" s="9" t="s">
        <v>91</v>
      </c>
      <c r="E42" s="10" t="s">
        <v>92</v>
      </c>
      <c r="F42" s="9" t="s">
        <v>16</v>
      </c>
      <c r="G42" s="11">
        <v>1</v>
      </c>
      <c r="H42" s="12">
        <v>3200000</v>
      </c>
      <c r="I42" s="27">
        <f t="shared" si="3"/>
        <v>608000</v>
      </c>
      <c r="J42" s="27">
        <f t="shared" si="4"/>
        <v>3808000</v>
      </c>
      <c r="K42" s="13">
        <f t="shared" si="5"/>
        <v>3808000</v>
      </c>
      <c r="N42" s="26"/>
    </row>
    <row r="43" spans="3:14" s="2" customFormat="1" ht="52.8" x14ac:dyDescent="0.3">
      <c r="C43" s="8" t="s">
        <v>93</v>
      </c>
      <c r="D43" s="9" t="s">
        <v>94</v>
      </c>
      <c r="E43" s="10" t="s">
        <v>95</v>
      </c>
      <c r="F43" s="9" t="s">
        <v>16</v>
      </c>
      <c r="G43" s="11">
        <v>1</v>
      </c>
      <c r="H43" s="12">
        <v>3500000</v>
      </c>
      <c r="I43" s="27">
        <f>+H43*19%</f>
        <v>665000</v>
      </c>
      <c r="J43" s="27">
        <f t="shared" si="4"/>
        <v>4165000</v>
      </c>
      <c r="K43" s="13">
        <f>+J43*G43</f>
        <v>4165000</v>
      </c>
      <c r="N43" s="26"/>
    </row>
    <row r="44" spans="3:14" s="2" customFormat="1" ht="66" x14ac:dyDescent="0.3">
      <c r="C44" s="8" t="s">
        <v>96</v>
      </c>
      <c r="D44" s="9" t="s">
        <v>97</v>
      </c>
      <c r="E44" s="10" t="s">
        <v>98</v>
      </c>
      <c r="F44" s="9" t="s">
        <v>16</v>
      </c>
      <c r="G44" s="11">
        <v>1</v>
      </c>
      <c r="H44" s="12">
        <v>1100000</v>
      </c>
      <c r="I44" s="27">
        <f>+H44*19%</f>
        <v>209000</v>
      </c>
      <c r="J44" s="27">
        <f t="shared" si="4"/>
        <v>1309000</v>
      </c>
      <c r="K44" s="13">
        <f>+J44*G44</f>
        <v>1309000</v>
      </c>
      <c r="N44" s="26"/>
    </row>
    <row r="45" spans="3:14" s="2" customFormat="1" ht="26.4" x14ac:dyDescent="0.3">
      <c r="C45" s="8" t="s">
        <v>99</v>
      </c>
      <c r="D45" s="9" t="s">
        <v>100</v>
      </c>
      <c r="E45" s="10" t="s">
        <v>101</v>
      </c>
      <c r="F45" s="9" t="s">
        <v>16</v>
      </c>
      <c r="G45" s="11">
        <v>1</v>
      </c>
      <c r="H45" s="12">
        <v>2000000</v>
      </c>
      <c r="I45" s="27">
        <f>+H45*0.19</f>
        <v>380000</v>
      </c>
      <c r="J45" s="27">
        <f t="shared" si="4"/>
        <v>2380000</v>
      </c>
      <c r="K45" s="13">
        <f>+G45*J45</f>
        <v>2380000</v>
      </c>
      <c r="N45" s="26"/>
    </row>
    <row r="46" spans="3:14" s="2" customFormat="1" ht="39.6" x14ac:dyDescent="0.3">
      <c r="C46" s="8" t="s">
        <v>102</v>
      </c>
      <c r="D46" s="9" t="s">
        <v>103</v>
      </c>
      <c r="E46" s="10" t="s">
        <v>104</v>
      </c>
      <c r="F46" s="9" t="s">
        <v>16</v>
      </c>
      <c r="G46" s="11">
        <v>1</v>
      </c>
      <c r="H46" s="12">
        <v>2000000</v>
      </c>
      <c r="I46" s="27">
        <f>+H46*19%</f>
        <v>380000</v>
      </c>
      <c r="J46" s="27">
        <f>+H46+I46</f>
        <v>2380000</v>
      </c>
      <c r="K46" s="13">
        <f>+J46*G46</f>
        <v>2380000</v>
      </c>
      <c r="N46" s="26"/>
    </row>
    <row r="47" spans="3:14" s="2" customFormat="1" ht="39.6" x14ac:dyDescent="0.3">
      <c r="C47" s="8" t="s">
        <v>105</v>
      </c>
      <c r="D47" s="9" t="s">
        <v>106</v>
      </c>
      <c r="E47" s="10" t="s">
        <v>107</v>
      </c>
      <c r="F47" s="9" t="s">
        <v>16</v>
      </c>
      <c r="G47" s="11">
        <v>1</v>
      </c>
      <c r="H47" s="12">
        <v>1500000</v>
      </c>
      <c r="I47" s="27">
        <f t="shared" ref="I47:I50" si="6">+H47*0.19</f>
        <v>285000</v>
      </c>
      <c r="J47" s="27">
        <f t="shared" ref="J47:J50" si="7">+H47+I47</f>
        <v>1785000</v>
      </c>
      <c r="K47" s="13">
        <f t="shared" ref="K47:K50" si="8">+G47*J47</f>
        <v>1785000</v>
      </c>
      <c r="N47" s="26"/>
    </row>
    <row r="48" spans="3:14" s="2" customFormat="1" x14ac:dyDescent="0.3">
      <c r="C48" s="8" t="s">
        <v>108</v>
      </c>
      <c r="D48" s="9" t="s">
        <v>109</v>
      </c>
      <c r="E48" s="10" t="s">
        <v>110</v>
      </c>
      <c r="F48" s="9" t="s">
        <v>16</v>
      </c>
      <c r="G48" s="11">
        <v>10</v>
      </c>
      <c r="H48" s="12">
        <v>90000</v>
      </c>
      <c r="I48" s="27">
        <f t="shared" si="6"/>
        <v>17100</v>
      </c>
      <c r="J48" s="27">
        <f t="shared" si="7"/>
        <v>107100</v>
      </c>
      <c r="K48" s="13">
        <f t="shared" si="8"/>
        <v>1071000</v>
      </c>
      <c r="N48" s="26"/>
    </row>
    <row r="49" spans="3:14" s="2" customFormat="1" ht="26.4" x14ac:dyDescent="0.3">
      <c r="C49" s="8" t="s">
        <v>111</v>
      </c>
      <c r="D49" s="9" t="s">
        <v>112</v>
      </c>
      <c r="E49" s="10" t="s">
        <v>113</v>
      </c>
      <c r="F49" s="9" t="s">
        <v>16</v>
      </c>
      <c r="G49" s="11">
        <v>10</v>
      </c>
      <c r="H49" s="12">
        <v>80000</v>
      </c>
      <c r="I49" s="27">
        <f t="shared" si="6"/>
        <v>15200</v>
      </c>
      <c r="J49" s="27">
        <f t="shared" si="7"/>
        <v>95200</v>
      </c>
      <c r="K49" s="13">
        <f t="shared" si="8"/>
        <v>952000</v>
      </c>
      <c r="N49" s="26"/>
    </row>
    <row r="50" spans="3:14" s="2" customFormat="1" ht="66.599999999999994" thickBot="1" x14ac:dyDescent="0.35">
      <c r="C50" s="8" t="s">
        <v>114</v>
      </c>
      <c r="D50" s="9" t="s">
        <v>115</v>
      </c>
      <c r="E50" s="10" t="s">
        <v>116</v>
      </c>
      <c r="F50" s="9" t="s">
        <v>16</v>
      </c>
      <c r="G50" s="11">
        <v>1</v>
      </c>
      <c r="H50" s="12">
        <v>600000</v>
      </c>
      <c r="I50" s="27">
        <f t="shared" si="6"/>
        <v>114000</v>
      </c>
      <c r="J50" s="27">
        <f t="shared" si="7"/>
        <v>714000</v>
      </c>
      <c r="K50" s="13">
        <f t="shared" si="8"/>
        <v>714000</v>
      </c>
      <c r="N50" s="26"/>
    </row>
    <row r="51" spans="3:14" ht="13.2" customHeight="1" thickBot="1" x14ac:dyDescent="0.35">
      <c r="C51" s="280" t="s">
        <v>117</v>
      </c>
      <c r="D51" s="281"/>
      <c r="E51" s="281"/>
      <c r="F51" s="281"/>
      <c r="G51" s="282"/>
      <c r="H51" s="21"/>
      <c r="I51" s="21"/>
      <c r="J51" s="21"/>
      <c r="K51" s="22">
        <f>SUM(K24:K50)</f>
        <v>62665400</v>
      </c>
      <c r="N51" s="26"/>
    </row>
    <row r="52" spans="3:14" ht="14.4" thickBot="1" x14ac:dyDescent="0.35">
      <c r="C52" s="289" t="s">
        <v>118</v>
      </c>
      <c r="D52" s="290"/>
      <c r="E52" s="290"/>
      <c r="F52" s="290"/>
      <c r="G52" s="290"/>
      <c r="H52" s="290"/>
      <c r="I52" s="290"/>
      <c r="J52" s="290"/>
      <c r="K52" s="291"/>
    </row>
    <row r="53" spans="3:14" ht="39.6" x14ac:dyDescent="0.3">
      <c r="C53" s="29" t="s">
        <v>4</v>
      </c>
      <c r="D53" s="30" t="s">
        <v>5</v>
      </c>
      <c r="E53" s="29" t="s">
        <v>6</v>
      </c>
      <c r="F53" s="31" t="s">
        <v>7</v>
      </c>
      <c r="G53" s="32" t="s">
        <v>8</v>
      </c>
      <c r="H53" s="31" t="s">
        <v>9</v>
      </c>
      <c r="I53" s="31" t="s">
        <v>10</v>
      </c>
      <c r="J53" s="31" t="s">
        <v>11</v>
      </c>
      <c r="K53" s="33" t="s">
        <v>12</v>
      </c>
    </row>
    <row r="54" spans="3:14" ht="26.4" x14ac:dyDescent="0.3">
      <c r="C54" s="8" t="s">
        <v>13</v>
      </c>
      <c r="D54" s="9" t="s">
        <v>119</v>
      </c>
      <c r="E54" s="10" t="s">
        <v>120</v>
      </c>
      <c r="F54" s="9" t="s">
        <v>16</v>
      </c>
      <c r="G54" s="11">
        <v>10</v>
      </c>
      <c r="H54" s="23">
        <v>120000</v>
      </c>
      <c r="I54" s="23">
        <f t="shared" ref="I54:I61" si="9">+H54*0.19</f>
        <v>22800</v>
      </c>
      <c r="J54" s="23">
        <f t="shared" ref="J54:J61" si="10">+H54+I54</f>
        <v>142800</v>
      </c>
      <c r="K54" s="25">
        <f>+J54*G54</f>
        <v>1428000</v>
      </c>
    </row>
    <row r="55" spans="3:14" ht="26.4" x14ac:dyDescent="0.3">
      <c r="C55" s="8" t="s">
        <v>18</v>
      </c>
      <c r="D55" s="9" t="s">
        <v>19</v>
      </c>
      <c r="E55" s="10" t="s">
        <v>20</v>
      </c>
      <c r="F55" s="9" t="s">
        <v>16</v>
      </c>
      <c r="G55" s="11">
        <v>40</v>
      </c>
      <c r="H55" s="23">
        <v>65000</v>
      </c>
      <c r="I55" s="23">
        <f t="shared" si="9"/>
        <v>12350</v>
      </c>
      <c r="J55" s="23">
        <f t="shared" si="10"/>
        <v>77350</v>
      </c>
      <c r="K55" s="25">
        <f t="shared" ref="K55:K61" si="11">+G55*J55</f>
        <v>3094000</v>
      </c>
    </row>
    <row r="56" spans="3:14" ht="92.4" x14ac:dyDescent="0.3">
      <c r="C56" s="8" t="s">
        <v>21</v>
      </c>
      <c r="D56" s="9" t="s">
        <v>22</v>
      </c>
      <c r="E56" s="10" t="s">
        <v>23</v>
      </c>
      <c r="F56" s="9" t="s">
        <v>16</v>
      </c>
      <c r="G56" s="11">
        <v>1</v>
      </c>
      <c r="H56" s="12">
        <v>3500000</v>
      </c>
      <c r="I56" s="12">
        <f t="shared" si="9"/>
        <v>665000</v>
      </c>
      <c r="J56" s="12">
        <f t="shared" si="10"/>
        <v>4165000</v>
      </c>
      <c r="K56" s="13">
        <f t="shared" si="11"/>
        <v>4165000</v>
      </c>
      <c r="N56" s="26"/>
    </row>
    <row r="57" spans="3:14" ht="66" x14ac:dyDescent="0.3">
      <c r="C57" s="8" t="s">
        <v>25</v>
      </c>
      <c r="D57" s="9" t="s">
        <v>65</v>
      </c>
      <c r="E57" s="10" t="s">
        <v>66</v>
      </c>
      <c r="F57" s="9" t="s">
        <v>16</v>
      </c>
      <c r="G57" s="11">
        <v>1</v>
      </c>
      <c r="H57" s="23">
        <v>3200000</v>
      </c>
      <c r="I57" s="23">
        <f t="shared" si="9"/>
        <v>608000</v>
      </c>
      <c r="J57" s="23">
        <f t="shared" si="10"/>
        <v>3808000</v>
      </c>
      <c r="K57" s="25">
        <f t="shared" si="11"/>
        <v>3808000</v>
      </c>
      <c r="N57" s="26"/>
    </row>
    <row r="58" spans="3:14" ht="145.19999999999999" x14ac:dyDescent="0.3">
      <c r="C58" s="8" t="s">
        <v>28</v>
      </c>
      <c r="D58" s="9" t="s">
        <v>63</v>
      </c>
      <c r="E58" s="10" t="s">
        <v>64</v>
      </c>
      <c r="F58" s="9" t="s">
        <v>16</v>
      </c>
      <c r="G58" s="11">
        <v>2</v>
      </c>
      <c r="H58" s="23">
        <v>4000000</v>
      </c>
      <c r="I58" s="23">
        <f t="shared" si="9"/>
        <v>760000</v>
      </c>
      <c r="J58" s="23">
        <f t="shared" si="10"/>
        <v>4760000</v>
      </c>
      <c r="K58" s="25">
        <f t="shared" si="11"/>
        <v>9520000</v>
      </c>
    </row>
    <row r="59" spans="3:14" s="2" customFormat="1" ht="39.6" x14ac:dyDescent="0.3">
      <c r="C59" s="8" t="s">
        <v>31</v>
      </c>
      <c r="D59" s="9" t="s">
        <v>56</v>
      </c>
      <c r="E59" s="10" t="s">
        <v>57</v>
      </c>
      <c r="F59" s="9" t="s">
        <v>16</v>
      </c>
      <c r="G59" s="11">
        <v>3</v>
      </c>
      <c r="H59" s="12">
        <v>3000000</v>
      </c>
      <c r="I59" s="12">
        <f t="shared" si="9"/>
        <v>570000</v>
      </c>
      <c r="J59" s="12">
        <f t="shared" si="10"/>
        <v>3570000</v>
      </c>
      <c r="K59" s="13">
        <f t="shared" si="11"/>
        <v>10710000</v>
      </c>
    </row>
    <row r="60" spans="3:14" s="2" customFormat="1" ht="52.8" x14ac:dyDescent="0.3">
      <c r="C60" s="8" t="s">
        <v>34</v>
      </c>
      <c r="D60" s="9" t="s">
        <v>59</v>
      </c>
      <c r="E60" s="10" t="s">
        <v>60</v>
      </c>
      <c r="F60" s="9" t="s">
        <v>16</v>
      </c>
      <c r="G60" s="11">
        <v>1</v>
      </c>
      <c r="H60" s="12">
        <v>3000000</v>
      </c>
      <c r="I60" s="12">
        <f t="shared" si="9"/>
        <v>570000</v>
      </c>
      <c r="J60" s="12">
        <f t="shared" si="10"/>
        <v>3570000</v>
      </c>
      <c r="K60" s="13">
        <f t="shared" si="11"/>
        <v>3570000</v>
      </c>
      <c r="N60" s="26"/>
    </row>
    <row r="61" spans="3:14" s="2" customFormat="1" ht="92.4" x14ac:dyDescent="0.3">
      <c r="C61" s="8" t="s">
        <v>37</v>
      </c>
      <c r="D61" s="9" t="s">
        <v>121</v>
      </c>
      <c r="E61" s="10" t="s">
        <v>122</v>
      </c>
      <c r="F61" s="9" t="s">
        <v>16</v>
      </c>
      <c r="G61" s="11">
        <v>1</v>
      </c>
      <c r="H61" s="12">
        <v>6000000</v>
      </c>
      <c r="I61" s="12">
        <f t="shared" si="9"/>
        <v>1140000</v>
      </c>
      <c r="J61" s="12">
        <f t="shared" si="10"/>
        <v>7140000</v>
      </c>
      <c r="K61" s="13">
        <f t="shared" si="11"/>
        <v>7140000</v>
      </c>
      <c r="N61" s="26"/>
    </row>
    <row r="62" spans="3:14" s="2" customFormat="1" ht="39.6" x14ac:dyDescent="0.3">
      <c r="C62" s="8" t="s">
        <v>40</v>
      </c>
      <c r="D62" s="9" t="s">
        <v>123</v>
      </c>
      <c r="E62" s="10" t="s">
        <v>124</v>
      </c>
      <c r="F62" s="9" t="s">
        <v>16</v>
      </c>
      <c r="G62" s="11">
        <v>4</v>
      </c>
      <c r="H62" s="12">
        <v>2000000</v>
      </c>
      <c r="I62" s="12">
        <f>+H62*19%</f>
        <v>380000</v>
      </c>
      <c r="J62" s="12">
        <f>+H62+I62</f>
        <v>2380000</v>
      </c>
      <c r="K62" s="13">
        <f>+J62*G62</f>
        <v>9520000</v>
      </c>
      <c r="N62" s="26"/>
    </row>
    <row r="63" spans="3:14" s="2" customFormat="1" ht="66" x14ac:dyDescent="0.3">
      <c r="C63" s="8" t="s">
        <v>43</v>
      </c>
      <c r="D63" s="9" t="s">
        <v>77</v>
      </c>
      <c r="E63" s="10" t="s">
        <v>125</v>
      </c>
      <c r="F63" s="9" t="s">
        <v>16</v>
      </c>
      <c r="G63" s="11">
        <v>1</v>
      </c>
      <c r="H63" s="12">
        <v>2500000</v>
      </c>
      <c r="I63" s="12">
        <f>+H63*19%</f>
        <v>475000</v>
      </c>
      <c r="J63" s="12">
        <f>+H63+I63</f>
        <v>2975000</v>
      </c>
      <c r="K63" s="13">
        <f>+J63*G63</f>
        <v>2975000</v>
      </c>
      <c r="N63" s="26"/>
    </row>
    <row r="64" spans="3:14" s="2" customFormat="1" ht="39.6" x14ac:dyDescent="0.3">
      <c r="C64" s="8" t="s">
        <v>46</v>
      </c>
      <c r="D64" s="9" t="s">
        <v>126</v>
      </c>
      <c r="E64" s="10" t="s">
        <v>127</v>
      </c>
      <c r="F64" s="9" t="s">
        <v>16</v>
      </c>
      <c r="G64" s="11">
        <v>6</v>
      </c>
      <c r="H64" s="12">
        <v>400000</v>
      </c>
      <c r="I64" s="12">
        <f>+H64*0.19</f>
        <v>76000</v>
      </c>
      <c r="J64" s="12">
        <f>+H64+I64</f>
        <v>476000</v>
      </c>
      <c r="K64" s="13">
        <f>+G64*J64</f>
        <v>2856000</v>
      </c>
      <c r="N64" s="26"/>
    </row>
    <row r="65" spans="3:14" ht="66" x14ac:dyDescent="0.3">
      <c r="C65" s="8" t="s">
        <v>49</v>
      </c>
      <c r="D65" s="9" t="s">
        <v>69</v>
      </c>
      <c r="E65" s="10" t="s">
        <v>70</v>
      </c>
      <c r="F65" s="9" t="s">
        <v>16</v>
      </c>
      <c r="G65" s="11">
        <v>2</v>
      </c>
      <c r="H65" s="23">
        <v>1800000</v>
      </c>
      <c r="I65" s="23">
        <f>+H65*0.19</f>
        <v>342000</v>
      </c>
      <c r="J65" s="23">
        <f>+H65+I65</f>
        <v>2142000</v>
      </c>
      <c r="K65" s="25">
        <f>+G65*J65</f>
        <v>4284000</v>
      </c>
    </row>
    <row r="66" spans="3:14" ht="106.2" thickBot="1" x14ac:dyDescent="0.35">
      <c r="C66" s="8" t="s">
        <v>52</v>
      </c>
      <c r="D66" s="9" t="s">
        <v>67</v>
      </c>
      <c r="E66" s="10" t="s">
        <v>68</v>
      </c>
      <c r="F66" s="9" t="s">
        <v>16</v>
      </c>
      <c r="G66" s="11">
        <v>1</v>
      </c>
      <c r="H66" s="23">
        <v>1500000</v>
      </c>
      <c r="I66" s="23">
        <f>+H66*0.19</f>
        <v>285000</v>
      </c>
      <c r="J66" s="23">
        <f>+H66+I66</f>
        <v>1785000</v>
      </c>
      <c r="K66" s="25">
        <f>+G66*J66</f>
        <v>1785000</v>
      </c>
    </row>
    <row r="67" spans="3:14" ht="13.2" customHeight="1" thickBot="1" x14ac:dyDescent="0.35">
      <c r="C67" s="280" t="s">
        <v>128</v>
      </c>
      <c r="D67" s="281"/>
      <c r="E67" s="282"/>
      <c r="F67" s="34"/>
      <c r="G67" s="34"/>
      <c r="H67" s="34"/>
      <c r="I67" s="34"/>
      <c r="J67" s="34"/>
      <c r="K67" s="22">
        <f>SUM(K54:K66)</f>
        <v>64855000</v>
      </c>
    </row>
    <row r="68" spans="3:14" ht="14.4" thickBot="1" x14ac:dyDescent="0.35">
      <c r="C68" s="289" t="s">
        <v>129</v>
      </c>
      <c r="D68" s="290"/>
      <c r="E68" s="290"/>
      <c r="F68" s="290"/>
      <c r="G68" s="290"/>
      <c r="H68" s="290"/>
      <c r="I68" s="290"/>
      <c r="J68" s="290"/>
      <c r="K68" s="291"/>
    </row>
    <row r="69" spans="3:14" ht="39.6" x14ac:dyDescent="0.3">
      <c r="C69" s="29" t="s">
        <v>4</v>
      </c>
      <c r="D69" s="30" t="s">
        <v>5</v>
      </c>
      <c r="E69" s="29" t="s">
        <v>6</v>
      </c>
      <c r="F69" s="31" t="s">
        <v>7</v>
      </c>
      <c r="G69" s="32" t="s">
        <v>8</v>
      </c>
      <c r="H69" s="31" t="s">
        <v>9</v>
      </c>
      <c r="I69" s="31" t="s">
        <v>10</v>
      </c>
      <c r="J69" s="31" t="s">
        <v>11</v>
      </c>
      <c r="K69" s="33" t="s">
        <v>12</v>
      </c>
    </row>
    <row r="70" spans="3:14" s="2" customFormat="1" ht="39.6" x14ac:dyDescent="0.3">
      <c r="C70" s="8" t="s">
        <v>13</v>
      </c>
      <c r="D70" s="9" t="s">
        <v>56</v>
      </c>
      <c r="E70" s="10" t="s">
        <v>57</v>
      </c>
      <c r="F70" s="9" t="s">
        <v>16</v>
      </c>
      <c r="G70" s="11">
        <v>8</v>
      </c>
      <c r="H70" s="12">
        <v>3000000</v>
      </c>
      <c r="I70" s="12">
        <f t="shared" ref="I70:I78" si="12">+H70*0.19</f>
        <v>570000</v>
      </c>
      <c r="J70" s="12">
        <f t="shared" ref="J70:J78" si="13">+H70+I70</f>
        <v>3570000</v>
      </c>
      <c r="K70" s="13">
        <f t="shared" ref="K70:K78" si="14">+G70*J70</f>
        <v>28560000</v>
      </c>
    </row>
    <row r="71" spans="3:14" s="2" customFormat="1" ht="39.6" x14ac:dyDescent="0.3">
      <c r="C71" s="8" t="s">
        <v>18</v>
      </c>
      <c r="D71" s="9" t="s">
        <v>91</v>
      </c>
      <c r="E71" s="10" t="s">
        <v>92</v>
      </c>
      <c r="F71" s="9" t="s">
        <v>16</v>
      </c>
      <c r="G71" s="11">
        <v>2</v>
      </c>
      <c r="H71" s="12">
        <v>3200000</v>
      </c>
      <c r="I71" s="27">
        <f>+H71*0.19</f>
        <v>608000</v>
      </c>
      <c r="J71" s="27">
        <f t="shared" si="13"/>
        <v>3808000</v>
      </c>
      <c r="K71" s="13">
        <f t="shared" si="14"/>
        <v>7616000</v>
      </c>
      <c r="N71" s="26"/>
    </row>
    <row r="72" spans="3:14" ht="39.6" x14ac:dyDescent="0.3">
      <c r="C72" s="8" t="s">
        <v>21</v>
      </c>
      <c r="D72" s="9" t="s">
        <v>29</v>
      </c>
      <c r="E72" s="10" t="s">
        <v>30</v>
      </c>
      <c r="F72" s="9" t="s">
        <v>16</v>
      </c>
      <c r="G72" s="11">
        <v>1</v>
      </c>
      <c r="H72" s="12">
        <v>1600000</v>
      </c>
      <c r="I72" s="12">
        <f>+H72*0.19</f>
        <v>304000</v>
      </c>
      <c r="J72" s="12">
        <f t="shared" si="13"/>
        <v>1904000</v>
      </c>
      <c r="K72" s="13">
        <f t="shared" si="14"/>
        <v>1904000</v>
      </c>
    </row>
    <row r="73" spans="3:14" s="2" customFormat="1" ht="52.8" x14ac:dyDescent="0.3">
      <c r="C73" s="8" t="s">
        <v>25</v>
      </c>
      <c r="D73" s="9" t="s">
        <v>59</v>
      </c>
      <c r="E73" s="10" t="s">
        <v>60</v>
      </c>
      <c r="F73" s="9" t="s">
        <v>16</v>
      </c>
      <c r="G73" s="11">
        <v>2</v>
      </c>
      <c r="H73" s="12">
        <v>3000000</v>
      </c>
      <c r="I73" s="12">
        <f>+H73*0.19</f>
        <v>570000</v>
      </c>
      <c r="J73" s="12">
        <f t="shared" si="13"/>
        <v>3570000</v>
      </c>
      <c r="K73" s="13">
        <f t="shared" si="14"/>
        <v>7140000</v>
      </c>
      <c r="N73" s="26"/>
    </row>
    <row r="74" spans="3:14" s="2" customFormat="1" ht="52.8" x14ac:dyDescent="0.3">
      <c r="C74" s="8" t="s">
        <v>28</v>
      </c>
      <c r="D74" s="9" t="s">
        <v>130</v>
      </c>
      <c r="E74" s="10" t="s">
        <v>131</v>
      </c>
      <c r="F74" s="9" t="s">
        <v>16</v>
      </c>
      <c r="G74" s="11">
        <v>2</v>
      </c>
      <c r="H74" s="12">
        <v>1800000</v>
      </c>
      <c r="I74" s="12">
        <f>+H74*0.19</f>
        <v>342000</v>
      </c>
      <c r="J74" s="12">
        <f t="shared" si="13"/>
        <v>2142000</v>
      </c>
      <c r="K74" s="13">
        <f t="shared" si="14"/>
        <v>4284000</v>
      </c>
      <c r="N74" s="26"/>
    </row>
    <row r="75" spans="3:14" s="2" customFormat="1" ht="26.4" x14ac:dyDescent="0.3">
      <c r="C75" s="8" t="s">
        <v>31</v>
      </c>
      <c r="D75" s="9" t="s">
        <v>132</v>
      </c>
      <c r="E75" s="10" t="s">
        <v>133</v>
      </c>
      <c r="F75" s="9" t="s">
        <v>16</v>
      </c>
      <c r="G75" s="11">
        <v>1</v>
      </c>
      <c r="H75" s="12">
        <v>6000000</v>
      </c>
      <c r="I75" s="12">
        <f>+H75*0.19</f>
        <v>1140000</v>
      </c>
      <c r="J75" s="12">
        <f t="shared" si="13"/>
        <v>7140000</v>
      </c>
      <c r="K75" s="13">
        <f t="shared" si="14"/>
        <v>7140000</v>
      </c>
      <c r="N75" s="26"/>
    </row>
    <row r="76" spans="3:14" s="2" customFormat="1" ht="92.4" x14ac:dyDescent="0.3">
      <c r="C76" s="8" t="s">
        <v>34</v>
      </c>
      <c r="D76" s="9" t="s">
        <v>121</v>
      </c>
      <c r="E76" s="10" t="s">
        <v>122</v>
      </c>
      <c r="F76" s="9" t="s">
        <v>16</v>
      </c>
      <c r="G76" s="11">
        <v>1</v>
      </c>
      <c r="H76" s="12">
        <v>6000000</v>
      </c>
      <c r="I76" s="12">
        <f t="shared" si="12"/>
        <v>1140000</v>
      </c>
      <c r="J76" s="12">
        <f t="shared" si="13"/>
        <v>7140000</v>
      </c>
      <c r="K76" s="13">
        <f t="shared" si="14"/>
        <v>7140000</v>
      </c>
      <c r="N76" s="26"/>
    </row>
    <row r="77" spans="3:14" s="2" customFormat="1" ht="39.6" x14ac:dyDescent="0.3">
      <c r="C77" s="8" t="s">
        <v>37</v>
      </c>
      <c r="D77" s="9" t="s">
        <v>134</v>
      </c>
      <c r="E77" s="10" t="s">
        <v>135</v>
      </c>
      <c r="F77" s="9" t="s">
        <v>16</v>
      </c>
      <c r="G77" s="11">
        <v>1</v>
      </c>
      <c r="H77" s="12">
        <v>1600000</v>
      </c>
      <c r="I77" s="12">
        <f t="shared" si="12"/>
        <v>304000</v>
      </c>
      <c r="J77" s="12">
        <f t="shared" si="13"/>
        <v>1904000</v>
      </c>
      <c r="K77" s="13">
        <f t="shared" si="14"/>
        <v>1904000</v>
      </c>
      <c r="N77" s="26"/>
    </row>
    <row r="78" spans="3:14" s="2" customFormat="1" ht="119.4" thickBot="1" x14ac:dyDescent="0.35">
      <c r="C78" s="8" t="s">
        <v>40</v>
      </c>
      <c r="D78" s="35" t="s">
        <v>136</v>
      </c>
      <c r="E78" s="36" t="s">
        <v>137</v>
      </c>
      <c r="F78" s="35" t="s">
        <v>16</v>
      </c>
      <c r="G78" s="37">
        <v>1</v>
      </c>
      <c r="H78" s="12">
        <v>2000000</v>
      </c>
      <c r="I78" s="12">
        <f t="shared" si="12"/>
        <v>380000</v>
      </c>
      <c r="J78" s="12">
        <f t="shared" si="13"/>
        <v>2380000</v>
      </c>
      <c r="K78" s="13">
        <f t="shared" si="14"/>
        <v>2380000</v>
      </c>
      <c r="N78" s="26"/>
    </row>
    <row r="79" spans="3:14" ht="13.2" customHeight="1" thickBot="1" x14ac:dyDescent="0.35">
      <c r="C79" s="280" t="s">
        <v>138</v>
      </c>
      <c r="D79" s="281"/>
      <c r="E79" s="282"/>
      <c r="F79" s="34"/>
      <c r="G79" s="34"/>
      <c r="H79" s="34"/>
      <c r="I79" s="34"/>
      <c r="J79" s="34"/>
      <c r="K79" s="22">
        <f>SUM(K70:K78)</f>
        <v>68068000</v>
      </c>
    </row>
    <row r="80" spans="3:14" ht="13.2" customHeight="1" thickBot="1" x14ac:dyDescent="0.35">
      <c r="C80" s="289" t="s">
        <v>139</v>
      </c>
      <c r="D80" s="290"/>
      <c r="E80" s="290"/>
      <c r="F80" s="290"/>
      <c r="G80" s="290"/>
      <c r="H80" s="290"/>
      <c r="I80" s="290"/>
      <c r="J80" s="290"/>
      <c r="K80" s="291"/>
    </row>
    <row r="81" spans="3:14" ht="39.6" x14ac:dyDescent="0.3">
      <c r="C81" s="29" t="s">
        <v>4</v>
      </c>
      <c r="D81" s="30" t="s">
        <v>5</v>
      </c>
      <c r="E81" s="29" t="s">
        <v>6</v>
      </c>
      <c r="F81" s="31" t="s">
        <v>7</v>
      </c>
      <c r="G81" s="32" t="s">
        <v>8</v>
      </c>
      <c r="H81" s="31" t="s">
        <v>9</v>
      </c>
      <c r="I81" s="31" t="s">
        <v>10</v>
      </c>
      <c r="J81" s="31" t="s">
        <v>11</v>
      </c>
      <c r="K81" s="33" t="s">
        <v>12</v>
      </c>
    </row>
    <row r="82" spans="3:14" ht="145.19999999999999" x14ac:dyDescent="0.3">
      <c r="C82" s="8" t="s">
        <v>13</v>
      </c>
      <c r="D82" s="9" t="s">
        <v>63</v>
      </c>
      <c r="E82" s="10" t="s">
        <v>64</v>
      </c>
      <c r="F82" s="9" t="s">
        <v>16</v>
      </c>
      <c r="G82" s="11">
        <v>8</v>
      </c>
      <c r="H82" s="23">
        <v>4000000</v>
      </c>
      <c r="I82" s="23">
        <f>+H82*0.19</f>
        <v>760000</v>
      </c>
      <c r="J82" s="23">
        <f>+H82+I82</f>
        <v>4760000</v>
      </c>
      <c r="K82" s="25">
        <f>+G82*J82</f>
        <v>38080000</v>
      </c>
    </row>
    <row r="83" spans="3:14" ht="105.6" x14ac:dyDescent="0.3">
      <c r="C83" s="8" t="s">
        <v>18</v>
      </c>
      <c r="D83" s="9" t="s">
        <v>71</v>
      </c>
      <c r="E83" s="10" t="s">
        <v>72</v>
      </c>
      <c r="F83" s="9" t="s">
        <v>16</v>
      </c>
      <c r="G83" s="11">
        <v>9</v>
      </c>
      <c r="H83" s="23">
        <v>300000</v>
      </c>
      <c r="I83" s="24">
        <f>+H83*0.19</f>
        <v>57000</v>
      </c>
      <c r="J83" s="24">
        <f>+H83+I83</f>
        <v>357000</v>
      </c>
      <c r="K83" s="25">
        <f>+G83*J83</f>
        <v>3213000</v>
      </c>
      <c r="N83" s="26"/>
    </row>
    <row r="84" spans="3:14" ht="66" x14ac:dyDescent="0.3">
      <c r="C84" s="8" t="s">
        <v>21</v>
      </c>
      <c r="D84" s="9" t="s">
        <v>69</v>
      </c>
      <c r="E84" s="10" t="s">
        <v>70</v>
      </c>
      <c r="F84" s="9" t="s">
        <v>16</v>
      </c>
      <c r="G84" s="11">
        <v>9</v>
      </c>
      <c r="H84" s="23">
        <v>1800000</v>
      </c>
      <c r="I84" s="23">
        <f>+H84*0.19</f>
        <v>342000</v>
      </c>
      <c r="J84" s="23">
        <f>+H84+I84</f>
        <v>2142000</v>
      </c>
      <c r="K84" s="25">
        <f>+G84*J84</f>
        <v>19278000</v>
      </c>
    </row>
    <row r="85" spans="3:14" ht="52.8" x14ac:dyDescent="0.3">
      <c r="C85" s="8" t="s">
        <v>25</v>
      </c>
      <c r="D85" s="9" t="s">
        <v>140</v>
      </c>
      <c r="E85" s="38" t="s">
        <v>141</v>
      </c>
      <c r="F85" s="9" t="s">
        <v>16</v>
      </c>
      <c r="G85" s="11">
        <v>1</v>
      </c>
      <c r="H85" s="12">
        <v>1100000</v>
      </c>
      <c r="I85" s="12">
        <f>+H85*0.19</f>
        <v>209000</v>
      </c>
      <c r="J85" s="12">
        <f>+H85+I85</f>
        <v>1309000</v>
      </c>
      <c r="K85" s="13">
        <f>+G85*J85</f>
        <v>1309000</v>
      </c>
    </row>
    <row r="86" spans="3:14" ht="53.4" thickBot="1" x14ac:dyDescent="0.35">
      <c r="C86" s="8" t="s">
        <v>28</v>
      </c>
      <c r="D86" s="9" t="s">
        <v>142</v>
      </c>
      <c r="E86" s="10" t="s">
        <v>143</v>
      </c>
      <c r="F86" s="9" t="s">
        <v>16</v>
      </c>
      <c r="G86" s="11">
        <v>1</v>
      </c>
      <c r="H86" s="12">
        <v>300000</v>
      </c>
      <c r="I86" s="12">
        <f>+H86*0.19</f>
        <v>57000</v>
      </c>
      <c r="J86" s="12">
        <f>+H86+I86</f>
        <v>357000</v>
      </c>
      <c r="K86" s="13">
        <f>+G86*J86</f>
        <v>357000</v>
      </c>
    </row>
    <row r="87" spans="3:14" ht="13.2" customHeight="1" thickBot="1" x14ac:dyDescent="0.35">
      <c r="C87" s="280" t="s">
        <v>144</v>
      </c>
      <c r="D87" s="281"/>
      <c r="E87" s="282"/>
      <c r="F87" s="34"/>
      <c r="G87" s="34"/>
      <c r="H87" s="34"/>
      <c r="I87" s="34"/>
      <c r="J87" s="34"/>
      <c r="K87" s="22">
        <f>SUM(K82:K86)</f>
        <v>62237000</v>
      </c>
    </row>
    <row r="88" spans="3:14" ht="13.2" customHeight="1" thickBot="1" x14ac:dyDescent="0.35">
      <c r="C88" s="289" t="s">
        <v>145</v>
      </c>
      <c r="D88" s="290"/>
      <c r="E88" s="290"/>
      <c r="F88" s="290"/>
      <c r="G88" s="290"/>
      <c r="H88" s="290"/>
      <c r="I88" s="290"/>
      <c r="J88" s="290"/>
      <c r="K88" s="291"/>
    </row>
    <row r="89" spans="3:14" ht="39.6" x14ac:dyDescent="0.3">
      <c r="C89" s="29" t="s">
        <v>4</v>
      </c>
      <c r="D89" s="30" t="s">
        <v>5</v>
      </c>
      <c r="E89" s="29" t="s">
        <v>6</v>
      </c>
      <c r="F89" s="31" t="s">
        <v>7</v>
      </c>
      <c r="G89" s="32" t="s">
        <v>8</v>
      </c>
      <c r="H89" s="31" t="s">
        <v>9</v>
      </c>
      <c r="I89" s="31" t="s">
        <v>10</v>
      </c>
      <c r="J89" s="31" t="s">
        <v>11</v>
      </c>
      <c r="K89" s="33" t="s">
        <v>12</v>
      </c>
    </row>
    <row r="90" spans="3:14" s="2" customFormat="1" ht="39.6" x14ac:dyDescent="0.3">
      <c r="C90" s="8" t="s">
        <v>13</v>
      </c>
      <c r="D90" s="9" t="s">
        <v>14</v>
      </c>
      <c r="E90" s="10" t="s">
        <v>15</v>
      </c>
      <c r="F90" s="9" t="s">
        <v>16</v>
      </c>
      <c r="G90" s="11">
        <v>10</v>
      </c>
      <c r="H90" s="23">
        <v>200000</v>
      </c>
      <c r="I90" s="12">
        <f>+H90*0.19</f>
        <v>38000</v>
      </c>
      <c r="J90" s="12">
        <f t="shared" ref="J90:J105" si="15">+H90+I90</f>
        <v>238000</v>
      </c>
      <c r="K90" s="13">
        <f>+G90*J90</f>
        <v>2380000</v>
      </c>
    </row>
    <row r="91" spans="3:14" ht="26.4" x14ac:dyDescent="0.3">
      <c r="C91" s="8" t="s">
        <v>18</v>
      </c>
      <c r="D91" s="9" t="s">
        <v>19</v>
      </c>
      <c r="E91" s="10" t="s">
        <v>20</v>
      </c>
      <c r="F91" s="9" t="s">
        <v>16</v>
      </c>
      <c r="G91" s="11">
        <v>50</v>
      </c>
      <c r="H91" s="23">
        <v>65000</v>
      </c>
      <c r="I91" s="23">
        <f>+H91*0.19</f>
        <v>12350</v>
      </c>
      <c r="J91" s="23">
        <f t="shared" si="15"/>
        <v>77350</v>
      </c>
      <c r="K91" s="25">
        <f>+G91*J91</f>
        <v>3867500</v>
      </c>
    </row>
    <row r="92" spans="3:14" s="2" customFormat="1" ht="39.6" x14ac:dyDescent="0.3">
      <c r="C92" s="8" t="s">
        <v>21</v>
      </c>
      <c r="D92" s="9" t="s">
        <v>123</v>
      </c>
      <c r="E92" s="10" t="s">
        <v>124</v>
      </c>
      <c r="F92" s="9" t="s">
        <v>16</v>
      </c>
      <c r="G92" s="11">
        <v>4</v>
      </c>
      <c r="H92" s="23">
        <v>2000000</v>
      </c>
      <c r="I92" s="12">
        <f>+H92*19%</f>
        <v>380000</v>
      </c>
      <c r="J92" s="12">
        <f t="shared" si="15"/>
        <v>2380000</v>
      </c>
      <c r="K92" s="13">
        <f>+J92*G92</f>
        <v>9520000</v>
      </c>
      <c r="N92" s="26"/>
    </row>
    <row r="93" spans="3:14" ht="66" x14ac:dyDescent="0.3">
      <c r="C93" s="8" t="s">
        <v>25</v>
      </c>
      <c r="D93" s="9" t="s">
        <v>65</v>
      </c>
      <c r="E93" s="10" t="s">
        <v>66</v>
      </c>
      <c r="F93" s="9" t="s">
        <v>16</v>
      </c>
      <c r="G93" s="11">
        <v>1</v>
      </c>
      <c r="H93" s="23">
        <v>3200000</v>
      </c>
      <c r="I93" s="23">
        <f t="shared" ref="I93:I98" si="16">+H93*0.19</f>
        <v>608000</v>
      </c>
      <c r="J93" s="23">
        <f t="shared" si="15"/>
        <v>3808000</v>
      </c>
      <c r="K93" s="25">
        <f t="shared" ref="K93:K98" si="17">+G93*J93</f>
        <v>3808000</v>
      </c>
      <c r="N93" s="26"/>
    </row>
    <row r="94" spans="3:14" ht="118.8" x14ac:dyDescent="0.3">
      <c r="C94" s="8" t="s">
        <v>28</v>
      </c>
      <c r="D94" s="9" t="s">
        <v>146</v>
      </c>
      <c r="E94" s="10" t="s">
        <v>147</v>
      </c>
      <c r="F94" s="9" t="s">
        <v>16</v>
      </c>
      <c r="G94" s="39">
        <v>2</v>
      </c>
      <c r="H94" s="23">
        <v>3800000</v>
      </c>
      <c r="I94" s="23">
        <f t="shared" si="16"/>
        <v>722000</v>
      </c>
      <c r="J94" s="23">
        <f t="shared" si="15"/>
        <v>4522000</v>
      </c>
      <c r="K94" s="25">
        <f t="shared" si="17"/>
        <v>9044000</v>
      </c>
    </row>
    <row r="95" spans="3:14" ht="105.6" x14ac:dyDescent="0.3">
      <c r="C95" s="8" t="s">
        <v>31</v>
      </c>
      <c r="D95" s="9" t="s">
        <v>67</v>
      </c>
      <c r="E95" s="10" t="s">
        <v>68</v>
      </c>
      <c r="F95" s="9" t="s">
        <v>16</v>
      </c>
      <c r="G95" s="11">
        <v>1</v>
      </c>
      <c r="H95" s="23">
        <v>1500000</v>
      </c>
      <c r="I95" s="23">
        <f t="shared" si="16"/>
        <v>285000</v>
      </c>
      <c r="J95" s="23">
        <f t="shared" si="15"/>
        <v>1785000</v>
      </c>
      <c r="K95" s="25">
        <f t="shared" si="17"/>
        <v>1785000</v>
      </c>
    </row>
    <row r="96" spans="3:14" ht="66" x14ac:dyDescent="0.3">
      <c r="C96" s="8" t="s">
        <v>34</v>
      </c>
      <c r="D96" s="9" t="s">
        <v>69</v>
      </c>
      <c r="E96" s="10" t="s">
        <v>70</v>
      </c>
      <c r="F96" s="9" t="s">
        <v>16</v>
      </c>
      <c r="G96" s="11">
        <v>2</v>
      </c>
      <c r="H96" s="23">
        <v>1800000</v>
      </c>
      <c r="I96" s="23">
        <f t="shared" si="16"/>
        <v>342000</v>
      </c>
      <c r="J96" s="23">
        <f t="shared" si="15"/>
        <v>2142000</v>
      </c>
      <c r="K96" s="25">
        <f t="shared" si="17"/>
        <v>4284000</v>
      </c>
    </row>
    <row r="97" spans="1:14" ht="105.6" x14ac:dyDescent="0.3">
      <c r="C97" s="8" t="s">
        <v>37</v>
      </c>
      <c r="D97" s="9" t="s">
        <v>71</v>
      </c>
      <c r="E97" s="10" t="s">
        <v>72</v>
      </c>
      <c r="F97" s="9" t="s">
        <v>16</v>
      </c>
      <c r="G97" s="11">
        <v>2</v>
      </c>
      <c r="H97" s="23">
        <v>300000</v>
      </c>
      <c r="I97" s="24">
        <f t="shared" si="16"/>
        <v>57000</v>
      </c>
      <c r="J97" s="24">
        <f t="shared" si="15"/>
        <v>357000</v>
      </c>
      <c r="K97" s="25">
        <f t="shared" si="17"/>
        <v>714000</v>
      </c>
      <c r="N97" s="26"/>
    </row>
    <row r="98" spans="1:14" s="2" customFormat="1" ht="66" x14ac:dyDescent="0.3">
      <c r="C98" s="8" t="s">
        <v>40</v>
      </c>
      <c r="D98" s="9" t="s">
        <v>148</v>
      </c>
      <c r="E98" s="10" t="s">
        <v>149</v>
      </c>
      <c r="F98" s="9" t="s">
        <v>16</v>
      </c>
      <c r="G98" s="11">
        <v>1</v>
      </c>
      <c r="H98" s="23">
        <v>1200000</v>
      </c>
      <c r="I98" s="24">
        <f t="shared" si="16"/>
        <v>228000</v>
      </c>
      <c r="J98" s="24">
        <f t="shared" si="15"/>
        <v>1428000</v>
      </c>
      <c r="K98" s="25">
        <f t="shared" si="17"/>
        <v>1428000</v>
      </c>
    </row>
    <row r="99" spans="1:14" s="2" customFormat="1" ht="66" x14ac:dyDescent="0.3">
      <c r="C99" s="8" t="s">
        <v>43</v>
      </c>
      <c r="D99" s="9" t="s">
        <v>77</v>
      </c>
      <c r="E99" s="10" t="s">
        <v>125</v>
      </c>
      <c r="F99" s="9" t="s">
        <v>16</v>
      </c>
      <c r="G99" s="11">
        <v>1</v>
      </c>
      <c r="H99" s="23">
        <v>2500000</v>
      </c>
      <c r="I99" s="12">
        <f>+H99*19%</f>
        <v>475000</v>
      </c>
      <c r="J99" s="12">
        <f t="shared" si="15"/>
        <v>2975000</v>
      </c>
      <c r="K99" s="13">
        <f>+J99*G99</f>
        <v>2975000</v>
      </c>
      <c r="N99" s="26"/>
    </row>
    <row r="100" spans="1:14" ht="92.4" x14ac:dyDescent="0.3">
      <c r="C100" s="8" t="s">
        <v>46</v>
      </c>
      <c r="D100" s="9" t="s">
        <v>22</v>
      </c>
      <c r="E100" s="10" t="s">
        <v>23</v>
      </c>
      <c r="F100" s="9" t="s">
        <v>16</v>
      </c>
      <c r="G100" s="11">
        <v>1</v>
      </c>
      <c r="H100" s="23">
        <v>3500000</v>
      </c>
      <c r="I100" s="12">
        <f>+H100*0.19</f>
        <v>665000</v>
      </c>
      <c r="J100" s="12">
        <f t="shared" si="15"/>
        <v>4165000</v>
      </c>
      <c r="K100" s="13">
        <f>+G100*J100</f>
        <v>4165000</v>
      </c>
      <c r="N100" s="26"/>
    </row>
    <row r="101" spans="1:14" ht="52.8" x14ac:dyDescent="0.3">
      <c r="C101" s="8" t="s">
        <v>49</v>
      </c>
      <c r="D101" s="9" t="s">
        <v>73</v>
      </c>
      <c r="E101" s="10" t="s">
        <v>74</v>
      </c>
      <c r="F101" s="9" t="s">
        <v>16</v>
      </c>
      <c r="G101" s="11">
        <v>1</v>
      </c>
      <c r="H101" s="23">
        <v>1600000</v>
      </c>
      <c r="I101" s="24">
        <f>+H101*0.19</f>
        <v>304000</v>
      </c>
      <c r="J101" s="24">
        <f t="shared" si="15"/>
        <v>1904000</v>
      </c>
      <c r="K101" s="25">
        <f>+G101*J101</f>
        <v>1904000</v>
      </c>
      <c r="N101" s="26"/>
    </row>
    <row r="102" spans="1:14" s="2" customFormat="1" ht="52.8" x14ac:dyDescent="0.3">
      <c r="C102" s="8" t="s">
        <v>52</v>
      </c>
      <c r="D102" s="9" t="s">
        <v>94</v>
      </c>
      <c r="E102" s="10" t="s">
        <v>95</v>
      </c>
      <c r="F102" s="9" t="s">
        <v>16</v>
      </c>
      <c r="G102" s="11">
        <v>1</v>
      </c>
      <c r="H102" s="23">
        <v>3500000</v>
      </c>
      <c r="I102" s="27">
        <f>+H102*19%</f>
        <v>665000</v>
      </c>
      <c r="J102" s="27">
        <f t="shared" si="15"/>
        <v>4165000</v>
      </c>
      <c r="K102" s="13">
        <f>+J102*G102</f>
        <v>4165000</v>
      </c>
      <c r="N102" s="26"/>
    </row>
    <row r="103" spans="1:14" ht="79.2" x14ac:dyDescent="0.3">
      <c r="C103" s="8" t="s">
        <v>55</v>
      </c>
      <c r="D103" s="9" t="s">
        <v>150</v>
      </c>
      <c r="E103" s="38" t="s">
        <v>151</v>
      </c>
      <c r="F103" s="9" t="s">
        <v>16</v>
      </c>
      <c r="G103" s="11">
        <v>1</v>
      </c>
      <c r="H103" s="23">
        <v>1000000</v>
      </c>
      <c r="I103" s="12">
        <f>+H103*0.19</f>
        <v>190000</v>
      </c>
      <c r="J103" s="12">
        <f t="shared" si="15"/>
        <v>1190000</v>
      </c>
      <c r="K103" s="13">
        <f>+G103*J103</f>
        <v>1190000</v>
      </c>
    </row>
    <row r="104" spans="1:14" ht="51.75" customHeight="1" x14ac:dyDescent="0.3">
      <c r="C104" s="8" t="s">
        <v>58</v>
      </c>
      <c r="D104" s="9" t="s">
        <v>75</v>
      </c>
      <c r="E104" s="10" t="s">
        <v>76</v>
      </c>
      <c r="F104" s="9" t="s">
        <v>16</v>
      </c>
      <c r="G104" s="11">
        <v>1</v>
      </c>
      <c r="H104" s="23">
        <v>500000</v>
      </c>
      <c r="I104" s="24">
        <f>+H104*0.19</f>
        <v>95000</v>
      </c>
      <c r="J104" s="24">
        <f t="shared" si="15"/>
        <v>595000</v>
      </c>
      <c r="K104" s="25">
        <f>+G104*J104</f>
        <v>595000</v>
      </c>
      <c r="N104" s="26"/>
    </row>
    <row r="105" spans="1:14" s="2" customFormat="1" ht="27" thickBot="1" x14ac:dyDescent="0.35">
      <c r="C105" s="8" t="s">
        <v>83</v>
      </c>
      <c r="D105" s="9" t="s">
        <v>41</v>
      </c>
      <c r="E105" s="10" t="s">
        <v>42</v>
      </c>
      <c r="F105" s="9" t="s">
        <v>16</v>
      </c>
      <c r="G105" s="11">
        <v>1</v>
      </c>
      <c r="H105" s="23">
        <v>350000</v>
      </c>
      <c r="I105" s="23">
        <f>+H105*0.19</f>
        <v>66500</v>
      </c>
      <c r="J105" s="23">
        <f t="shared" si="15"/>
        <v>416500</v>
      </c>
      <c r="K105" s="13">
        <f>+G105*J105</f>
        <v>416500</v>
      </c>
    </row>
    <row r="106" spans="1:14" ht="13.2" customHeight="1" thickBot="1" x14ac:dyDescent="0.35">
      <c r="C106" s="280" t="s">
        <v>152</v>
      </c>
      <c r="D106" s="281"/>
      <c r="E106" s="282"/>
      <c r="F106" s="34"/>
      <c r="G106" s="34"/>
      <c r="H106" s="34"/>
      <c r="I106" s="34"/>
      <c r="J106" s="34"/>
      <c r="K106" s="22">
        <f>SUM(K90:K105)</f>
        <v>52241000</v>
      </c>
    </row>
    <row r="107" spans="1:14" ht="13.2" customHeight="1" thickBot="1" x14ac:dyDescent="0.35">
      <c r="C107" s="289" t="s">
        <v>153</v>
      </c>
      <c r="D107" s="290"/>
      <c r="E107" s="290"/>
      <c r="F107" s="290"/>
      <c r="G107" s="290"/>
      <c r="H107" s="290"/>
      <c r="I107" s="290"/>
      <c r="J107" s="290"/>
      <c r="K107" s="291"/>
    </row>
    <row r="108" spans="1:14" ht="47.25" customHeight="1" x14ac:dyDescent="0.3">
      <c r="A108" s="3"/>
      <c r="B108" s="3"/>
      <c r="C108" s="4" t="s">
        <v>4</v>
      </c>
      <c r="D108" s="5" t="s">
        <v>5</v>
      </c>
      <c r="E108" s="5" t="s">
        <v>6</v>
      </c>
      <c r="F108" s="5" t="s">
        <v>7</v>
      </c>
      <c r="G108" s="6" t="s">
        <v>8</v>
      </c>
      <c r="H108" s="5" t="s">
        <v>9</v>
      </c>
      <c r="I108" s="5" t="s">
        <v>10</v>
      </c>
      <c r="J108" s="5" t="s">
        <v>11</v>
      </c>
      <c r="K108" s="7" t="s">
        <v>12</v>
      </c>
    </row>
    <row r="109" spans="1:14" ht="118.8" x14ac:dyDescent="0.3">
      <c r="C109" s="8" t="s">
        <v>13</v>
      </c>
      <c r="D109" s="9" t="s">
        <v>146</v>
      </c>
      <c r="E109" s="10" t="s">
        <v>147</v>
      </c>
      <c r="F109" s="9" t="s">
        <v>16</v>
      </c>
      <c r="G109" s="39">
        <v>2</v>
      </c>
      <c r="H109" s="23">
        <v>3800000</v>
      </c>
      <c r="I109" s="23">
        <f t="shared" ref="I109:I112" si="18">+H109*0.19</f>
        <v>722000</v>
      </c>
      <c r="J109" s="23">
        <f t="shared" ref="J109:J122" si="19">+H109+I109</f>
        <v>4522000</v>
      </c>
      <c r="K109" s="25">
        <f t="shared" ref="K109:K112" si="20">+G109*J109</f>
        <v>9044000</v>
      </c>
    </row>
    <row r="110" spans="1:14" ht="66" x14ac:dyDescent="0.3">
      <c r="C110" s="8" t="s">
        <v>18</v>
      </c>
      <c r="D110" s="9" t="s">
        <v>69</v>
      </c>
      <c r="E110" s="10" t="s">
        <v>70</v>
      </c>
      <c r="F110" s="9" t="s">
        <v>16</v>
      </c>
      <c r="G110" s="11">
        <v>2</v>
      </c>
      <c r="H110" s="23">
        <v>1800000</v>
      </c>
      <c r="I110" s="23">
        <f t="shared" si="18"/>
        <v>342000</v>
      </c>
      <c r="J110" s="23">
        <f t="shared" si="19"/>
        <v>2142000</v>
      </c>
      <c r="K110" s="25">
        <f t="shared" si="20"/>
        <v>4284000</v>
      </c>
    </row>
    <row r="111" spans="1:14" ht="105.6" x14ac:dyDescent="0.3">
      <c r="C111" s="8" t="s">
        <v>21</v>
      </c>
      <c r="D111" s="9" t="s">
        <v>71</v>
      </c>
      <c r="E111" s="10" t="s">
        <v>72</v>
      </c>
      <c r="F111" s="9" t="s">
        <v>16</v>
      </c>
      <c r="G111" s="11">
        <v>2</v>
      </c>
      <c r="H111" s="23">
        <v>300000</v>
      </c>
      <c r="I111" s="24">
        <f t="shared" si="18"/>
        <v>57000</v>
      </c>
      <c r="J111" s="24">
        <f t="shared" si="19"/>
        <v>357000</v>
      </c>
      <c r="K111" s="25">
        <f t="shared" si="20"/>
        <v>714000</v>
      </c>
      <c r="N111" s="26"/>
    </row>
    <row r="112" spans="1:14" ht="105.6" x14ac:dyDescent="0.3">
      <c r="C112" s="8" t="s">
        <v>25</v>
      </c>
      <c r="D112" s="9" t="s">
        <v>67</v>
      </c>
      <c r="E112" s="10" t="s">
        <v>68</v>
      </c>
      <c r="F112" s="9" t="s">
        <v>16</v>
      </c>
      <c r="G112" s="11">
        <v>1</v>
      </c>
      <c r="H112" s="23">
        <v>1500000</v>
      </c>
      <c r="I112" s="23">
        <f t="shared" si="18"/>
        <v>285000</v>
      </c>
      <c r="J112" s="23">
        <f t="shared" si="19"/>
        <v>1785000</v>
      </c>
      <c r="K112" s="25">
        <f t="shared" si="20"/>
        <v>1785000</v>
      </c>
    </row>
    <row r="113" spans="1:14" s="2" customFormat="1" ht="39.6" x14ac:dyDescent="0.3">
      <c r="C113" s="8" t="s">
        <v>28</v>
      </c>
      <c r="D113" s="9" t="s">
        <v>14</v>
      </c>
      <c r="E113" s="10" t="s">
        <v>15</v>
      </c>
      <c r="F113" s="9" t="s">
        <v>16</v>
      </c>
      <c r="G113" s="11">
        <v>4</v>
      </c>
      <c r="H113" s="23">
        <v>200000</v>
      </c>
      <c r="I113" s="12">
        <f>+H113*0.19</f>
        <v>38000</v>
      </c>
      <c r="J113" s="12">
        <f t="shared" si="19"/>
        <v>238000</v>
      </c>
      <c r="K113" s="13">
        <f>+G113*J113</f>
        <v>952000</v>
      </c>
    </row>
    <row r="114" spans="1:14" ht="26.4" x14ac:dyDescent="0.3">
      <c r="C114" s="8" t="s">
        <v>31</v>
      </c>
      <c r="D114" s="9" t="s">
        <v>154</v>
      </c>
      <c r="E114" s="10" t="s">
        <v>155</v>
      </c>
      <c r="F114" s="9" t="s">
        <v>16</v>
      </c>
      <c r="G114" s="11">
        <v>20</v>
      </c>
      <c r="H114" s="23">
        <v>65000</v>
      </c>
      <c r="I114" s="23">
        <f>+H114*0.19</f>
        <v>12350</v>
      </c>
      <c r="J114" s="23">
        <f t="shared" si="19"/>
        <v>77350</v>
      </c>
      <c r="K114" s="25">
        <f>+G114*J114</f>
        <v>1547000</v>
      </c>
    </row>
    <row r="115" spans="1:14" s="2" customFormat="1" ht="39.6" x14ac:dyDescent="0.3">
      <c r="C115" s="8" t="s">
        <v>34</v>
      </c>
      <c r="D115" s="9" t="s">
        <v>56</v>
      </c>
      <c r="E115" s="10" t="s">
        <v>57</v>
      </c>
      <c r="F115" s="9" t="s">
        <v>16</v>
      </c>
      <c r="G115" s="11">
        <v>2</v>
      </c>
      <c r="H115" s="12">
        <v>3000000</v>
      </c>
      <c r="I115" s="12">
        <f t="shared" ref="I115" si="21">+H115*0.19</f>
        <v>570000</v>
      </c>
      <c r="J115" s="12">
        <f t="shared" si="19"/>
        <v>3570000</v>
      </c>
      <c r="K115" s="13">
        <f t="shared" ref="K115:K118" si="22">+G115*J115</f>
        <v>7140000</v>
      </c>
    </row>
    <row r="116" spans="1:14" s="2" customFormat="1" ht="52.8" x14ac:dyDescent="0.3">
      <c r="C116" s="8" t="s">
        <v>37</v>
      </c>
      <c r="D116" s="9" t="s">
        <v>59</v>
      </c>
      <c r="E116" s="10" t="s">
        <v>60</v>
      </c>
      <c r="F116" s="9" t="s">
        <v>16</v>
      </c>
      <c r="G116" s="11">
        <v>1</v>
      </c>
      <c r="H116" s="12">
        <v>3000000</v>
      </c>
      <c r="I116" s="12">
        <f>+H116*0.19</f>
        <v>570000</v>
      </c>
      <c r="J116" s="12">
        <f t="shared" si="19"/>
        <v>3570000</v>
      </c>
      <c r="K116" s="13">
        <f t="shared" si="22"/>
        <v>3570000</v>
      </c>
      <c r="N116" s="26"/>
    </row>
    <row r="117" spans="1:14" s="2" customFormat="1" ht="39.6" x14ac:dyDescent="0.3">
      <c r="C117" s="8" t="s">
        <v>40</v>
      </c>
      <c r="D117" s="9" t="s">
        <v>91</v>
      </c>
      <c r="E117" s="10" t="s">
        <v>92</v>
      </c>
      <c r="F117" s="9" t="s">
        <v>16</v>
      </c>
      <c r="G117" s="11">
        <v>2</v>
      </c>
      <c r="H117" s="12">
        <v>3200000</v>
      </c>
      <c r="I117" s="27">
        <f>+H117*0.19</f>
        <v>608000</v>
      </c>
      <c r="J117" s="27">
        <f t="shared" si="19"/>
        <v>3808000</v>
      </c>
      <c r="K117" s="13">
        <f t="shared" si="22"/>
        <v>7616000</v>
      </c>
      <c r="N117" s="26"/>
    </row>
    <row r="118" spans="1:14" s="2" customFormat="1" ht="39.6" x14ac:dyDescent="0.3">
      <c r="C118" s="8" t="s">
        <v>43</v>
      </c>
      <c r="D118" s="9" t="s">
        <v>134</v>
      </c>
      <c r="E118" s="10" t="s">
        <v>135</v>
      </c>
      <c r="F118" s="9" t="s">
        <v>16</v>
      </c>
      <c r="G118" s="11">
        <v>1</v>
      </c>
      <c r="H118" s="12">
        <v>1600000</v>
      </c>
      <c r="I118" s="12">
        <f t="shared" ref="I118" si="23">+H118*0.19</f>
        <v>304000</v>
      </c>
      <c r="J118" s="12">
        <f t="shared" si="19"/>
        <v>1904000</v>
      </c>
      <c r="K118" s="13">
        <f t="shared" si="22"/>
        <v>1904000</v>
      </c>
      <c r="N118" s="26"/>
    </row>
    <row r="119" spans="1:14" ht="26.4" x14ac:dyDescent="0.3">
      <c r="C119" s="8" t="s">
        <v>46</v>
      </c>
      <c r="D119" s="9" t="s">
        <v>156</v>
      </c>
      <c r="E119" s="10" t="s">
        <v>157</v>
      </c>
      <c r="F119" s="9" t="s">
        <v>16</v>
      </c>
      <c r="G119" s="11">
        <v>2</v>
      </c>
      <c r="H119" s="23">
        <v>1300000</v>
      </c>
      <c r="I119" s="12">
        <f>+H119*19%</f>
        <v>247000</v>
      </c>
      <c r="J119" s="12">
        <f t="shared" si="19"/>
        <v>1547000</v>
      </c>
      <c r="K119" s="13">
        <f>+J119*G119</f>
        <v>3094000</v>
      </c>
      <c r="N119" s="26"/>
    </row>
    <row r="120" spans="1:14" ht="39.6" x14ac:dyDescent="0.3">
      <c r="C120" s="8" t="s">
        <v>49</v>
      </c>
      <c r="D120" s="9" t="s">
        <v>38</v>
      </c>
      <c r="E120" s="10" t="s">
        <v>39</v>
      </c>
      <c r="F120" s="9" t="s">
        <v>16</v>
      </c>
      <c r="G120" s="11">
        <v>1</v>
      </c>
      <c r="H120" s="12">
        <v>1100000</v>
      </c>
      <c r="I120" s="12">
        <f t="shared" ref="I120:I122" si="24">+H120*0.19</f>
        <v>209000</v>
      </c>
      <c r="J120" s="12">
        <f t="shared" si="19"/>
        <v>1309000</v>
      </c>
      <c r="K120" s="13">
        <f t="shared" ref="K120:K122" si="25">+G120*J120</f>
        <v>1309000</v>
      </c>
      <c r="N120" s="26"/>
    </row>
    <row r="121" spans="1:14" ht="39.6" x14ac:dyDescent="0.3">
      <c r="C121" s="8" t="s">
        <v>52</v>
      </c>
      <c r="D121" s="9" t="s">
        <v>158</v>
      </c>
      <c r="E121" s="10" t="s">
        <v>159</v>
      </c>
      <c r="F121" s="9" t="s">
        <v>16</v>
      </c>
      <c r="G121" s="11">
        <v>1</v>
      </c>
      <c r="H121" s="23">
        <v>5000000</v>
      </c>
      <c r="I121" s="12">
        <f t="shared" si="24"/>
        <v>950000</v>
      </c>
      <c r="J121" s="12">
        <f t="shared" si="19"/>
        <v>5950000</v>
      </c>
      <c r="K121" s="13">
        <f t="shared" si="25"/>
        <v>5950000</v>
      </c>
      <c r="N121" s="26"/>
    </row>
    <row r="122" spans="1:14" ht="93" thickBot="1" x14ac:dyDescent="0.35">
      <c r="C122" s="8" t="s">
        <v>55</v>
      </c>
      <c r="D122" s="9" t="s">
        <v>22</v>
      </c>
      <c r="E122" s="10" t="s">
        <v>23</v>
      </c>
      <c r="F122" s="9" t="s">
        <v>16</v>
      </c>
      <c r="G122" s="11">
        <v>1</v>
      </c>
      <c r="H122" s="12">
        <v>3500000</v>
      </c>
      <c r="I122" s="12">
        <f t="shared" si="24"/>
        <v>665000</v>
      </c>
      <c r="J122" s="12">
        <f t="shared" si="19"/>
        <v>4165000</v>
      </c>
      <c r="K122" s="13">
        <f t="shared" si="25"/>
        <v>4165000</v>
      </c>
      <c r="N122" s="26"/>
    </row>
    <row r="123" spans="1:14" ht="13.2" customHeight="1" thickBot="1" x14ac:dyDescent="0.35">
      <c r="C123" s="280" t="s">
        <v>160</v>
      </c>
      <c r="D123" s="281"/>
      <c r="E123" s="282"/>
      <c r="F123" s="34"/>
      <c r="G123" s="34"/>
      <c r="H123" s="34"/>
      <c r="I123" s="34"/>
      <c r="J123" s="34"/>
      <c r="K123" s="22">
        <f>SUM(K109:K122)</f>
        <v>53074000</v>
      </c>
    </row>
    <row r="124" spans="1:14" ht="13.2" customHeight="1" thickBot="1" x14ac:dyDescent="0.35">
      <c r="C124" s="289" t="s">
        <v>161</v>
      </c>
      <c r="D124" s="290"/>
      <c r="E124" s="290"/>
      <c r="F124" s="290"/>
      <c r="G124" s="290"/>
      <c r="H124" s="290"/>
      <c r="I124" s="290"/>
      <c r="J124" s="290"/>
      <c r="K124" s="291"/>
    </row>
    <row r="125" spans="1:14" ht="47.25" customHeight="1" x14ac:dyDescent="0.3">
      <c r="A125" s="3"/>
      <c r="B125" s="3"/>
      <c r="C125" s="4" t="s">
        <v>4</v>
      </c>
      <c r="D125" s="5" t="s">
        <v>5</v>
      </c>
      <c r="E125" s="5" t="s">
        <v>6</v>
      </c>
      <c r="F125" s="5" t="s">
        <v>7</v>
      </c>
      <c r="G125" s="6" t="s">
        <v>8</v>
      </c>
      <c r="H125" s="5" t="s">
        <v>9</v>
      </c>
      <c r="I125" s="5" t="s">
        <v>10</v>
      </c>
      <c r="J125" s="5" t="s">
        <v>11</v>
      </c>
      <c r="K125" s="7" t="s">
        <v>12</v>
      </c>
    </row>
    <row r="126" spans="1:14" ht="66" x14ac:dyDescent="0.3">
      <c r="C126" s="8" t="s">
        <v>13</v>
      </c>
      <c r="D126" s="9" t="s">
        <v>69</v>
      </c>
      <c r="E126" s="10" t="s">
        <v>70</v>
      </c>
      <c r="F126" s="9" t="s">
        <v>16</v>
      </c>
      <c r="G126" s="11">
        <v>2</v>
      </c>
      <c r="H126" s="23">
        <v>1800000</v>
      </c>
      <c r="I126" s="23">
        <f>+H126*0.19</f>
        <v>342000</v>
      </c>
      <c r="J126" s="23">
        <f>+H126+I126</f>
        <v>2142000</v>
      </c>
      <c r="K126" s="25">
        <f>+G126*J126</f>
        <v>4284000</v>
      </c>
    </row>
    <row r="127" spans="1:14" ht="105.6" x14ac:dyDescent="0.3">
      <c r="C127" s="8" t="s">
        <v>18</v>
      </c>
      <c r="D127" s="9" t="s">
        <v>71</v>
      </c>
      <c r="E127" s="10" t="s">
        <v>72</v>
      </c>
      <c r="F127" s="9" t="s">
        <v>16</v>
      </c>
      <c r="G127" s="11">
        <v>2</v>
      </c>
      <c r="H127" s="23">
        <v>300000</v>
      </c>
      <c r="I127" s="24">
        <f>+H127*0.19</f>
        <v>57000</v>
      </c>
      <c r="J127" s="24">
        <f>+H127+I127</f>
        <v>357000</v>
      </c>
      <c r="K127" s="25">
        <f t="shared" ref="K127:K141" si="26">+G127*J127</f>
        <v>714000</v>
      </c>
      <c r="N127" s="26"/>
    </row>
    <row r="128" spans="1:14" ht="79.2" x14ac:dyDescent="0.3">
      <c r="C128" s="40" t="s">
        <v>21</v>
      </c>
      <c r="D128" s="41" t="s">
        <v>162</v>
      </c>
      <c r="E128" s="42" t="s">
        <v>163</v>
      </c>
      <c r="F128" s="41" t="s">
        <v>16</v>
      </c>
      <c r="G128" s="43">
        <v>2</v>
      </c>
      <c r="H128" s="44">
        <v>1900000</v>
      </c>
      <c r="I128" s="44">
        <f>+H128*0.19</f>
        <v>361000</v>
      </c>
      <c r="J128" s="44">
        <f>+H128+I128</f>
        <v>2261000</v>
      </c>
      <c r="K128" s="45">
        <f t="shared" si="26"/>
        <v>4522000</v>
      </c>
      <c r="N128" s="26"/>
    </row>
    <row r="129" spans="3:14" ht="79.2" x14ac:dyDescent="0.3">
      <c r="C129" s="8" t="s">
        <v>25</v>
      </c>
      <c r="D129" s="9" t="s">
        <v>164</v>
      </c>
      <c r="E129" s="10" t="s">
        <v>165</v>
      </c>
      <c r="F129" s="9" t="s">
        <v>16</v>
      </c>
      <c r="G129" s="11">
        <v>1</v>
      </c>
      <c r="H129" s="23">
        <v>600000</v>
      </c>
      <c r="I129" s="24">
        <f t="shared" ref="I129:I142" si="27">+H129*0.19</f>
        <v>114000</v>
      </c>
      <c r="J129" s="24">
        <f t="shared" ref="J129:J142" si="28">+H129+I129</f>
        <v>714000</v>
      </c>
      <c r="K129" s="25">
        <f t="shared" si="26"/>
        <v>714000</v>
      </c>
    </row>
    <row r="130" spans="3:14" ht="39.6" x14ac:dyDescent="0.3">
      <c r="C130" s="40" t="s">
        <v>28</v>
      </c>
      <c r="D130" s="41" t="s">
        <v>158</v>
      </c>
      <c r="E130" s="42" t="s">
        <v>159</v>
      </c>
      <c r="F130" s="41" t="s">
        <v>16</v>
      </c>
      <c r="G130" s="43">
        <v>1</v>
      </c>
      <c r="H130" s="44">
        <v>5000000</v>
      </c>
      <c r="I130" s="44">
        <f t="shared" si="27"/>
        <v>950000</v>
      </c>
      <c r="J130" s="44">
        <f t="shared" si="28"/>
        <v>5950000</v>
      </c>
      <c r="K130" s="45">
        <f t="shared" si="26"/>
        <v>5950000</v>
      </c>
    </row>
    <row r="131" spans="3:14" ht="79.2" x14ac:dyDescent="0.3">
      <c r="C131" s="8" t="s">
        <v>31</v>
      </c>
      <c r="D131" s="9" t="s">
        <v>166</v>
      </c>
      <c r="E131" s="10" t="s">
        <v>167</v>
      </c>
      <c r="F131" s="9" t="s">
        <v>16</v>
      </c>
      <c r="G131" s="11">
        <v>1</v>
      </c>
      <c r="H131" s="23">
        <v>2600000</v>
      </c>
      <c r="I131" s="24">
        <f t="shared" si="27"/>
        <v>494000</v>
      </c>
      <c r="J131" s="24">
        <f t="shared" si="28"/>
        <v>3094000</v>
      </c>
      <c r="K131" s="25">
        <f t="shared" si="26"/>
        <v>3094000</v>
      </c>
    </row>
    <row r="132" spans="3:14" ht="52.8" x14ac:dyDescent="0.3">
      <c r="C132" s="8" t="s">
        <v>34</v>
      </c>
      <c r="D132" s="9" t="s">
        <v>73</v>
      </c>
      <c r="E132" s="10" t="s">
        <v>74</v>
      </c>
      <c r="F132" s="9" t="s">
        <v>16</v>
      </c>
      <c r="G132" s="11">
        <v>2</v>
      </c>
      <c r="H132" s="23">
        <v>1600000</v>
      </c>
      <c r="I132" s="24">
        <f t="shared" si="27"/>
        <v>304000</v>
      </c>
      <c r="J132" s="24">
        <f t="shared" si="28"/>
        <v>1904000</v>
      </c>
      <c r="K132" s="25">
        <f t="shared" si="26"/>
        <v>3808000</v>
      </c>
      <c r="N132" s="26"/>
    </row>
    <row r="133" spans="3:14" s="2" customFormat="1" ht="66" x14ac:dyDescent="0.3">
      <c r="C133" s="8" t="s">
        <v>37</v>
      </c>
      <c r="D133" s="9" t="s">
        <v>148</v>
      </c>
      <c r="E133" s="10" t="s">
        <v>149</v>
      </c>
      <c r="F133" s="9" t="s">
        <v>16</v>
      </c>
      <c r="G133" s="11">
        <v>2</v>
      </c>
      <c r="H133" s="23">
        <v>1200000</v>
      </c>
      <c r="I133" s="24">
        <f t="shared" si="27"/>
        <v>228000</v>
      </c>
      <c r="J133" s="24">
        <f t="shared" si="28"/>
        <v>1428000</v>
      </c>
      <c r="K133" s="25">
        <f t="shared" si="26"/>
        <v>2856000</v>
      </c>
    </row>
    <row r="134" spans="3:14" ht="51.75" customHeight="1" x14ac:dyDescent="0.3">
      <c r="C134" s="8" t="s">
        <v>40</v>
      </c>
      <c r="D134" s="9" t="s">
        <v>75</v>
      </c>
      <c r="E134" s="10" t="s">
        <v>76</v>
      </c>
      <c r="F134" s="9" t="s">
        <v>16</v>
      </c>
      <c r="G134" s="11">
        <v>4</v>
      </c>
      <c r="H134" s="23">
        <v>500000</v>
      </c>
      <c r="I134" s="24">
        <f t="shared" si="27"/>
        <v>95000</v>
      </c>
      <c r="J134" s="24">
        <f t="shared" si="28"/>
        <v>595000</v>
      </c>
      <c r="K134" s="25">
        <f t="shared" si="26"/>
        <v>2380000</v>
      </c>
      <c r="N134" s="26"/>
    </row>
    <row r="135" spans="3:14" ht="52.8" x14ac:dyDescent="0.3">
      <c r="C135" s="8" t="s">
        <v>43</v>
      </c>
      <c r="D135" s="9" t="s">
        <v>142</v>
      </c>
      <c r="E135" s="10" t="s">
        <v>143</v>
      </c>
      <c r="F135" s="9" t="s">
        <v>16</v>
      </c>
      <c r="G135" s="11">
        <v>1</v>
      </c>
      <c r="H135" s="12">
        <v>300000</v>
      </c>
      <c r="I135" s="12">
        <f t="shared" si="27"/>
        <v>57000</v>
      </c>
      <c r="J135" s="12">
        <f t="shared" si="28"/>
        <v>357000</v>
      </c>
      <c r="K135" s="25">
        <f t="shared" si="26"/>
        <v>357000</v>
      </c>
    </row>
    <row r="136" spans="3:14" ht="145.19999999999999" x14ac:dyDescent="0.3">
      <c r="C136" s="8" t="s">
        <v>46</v>
      </c>
      <c r="D136" s="9" t="s">
        <v>63</v>
      </c>
      <c r="E136" s="10" t="s">
        <v>64</v>
      </c>
      <c r="F136" s="9" t="s">
        <v>16</v>
      </c>
      <c r="G136" s="11">
        <v>2</v>
      </c>
      <c r="H136" s="23">
        <v>4000000</v>
      </c>
      <c r="I136" s="23">
        <f t="shared" si="27"/>
        <v>760000</v>
      </c>
      <c r="J136" s="23">
        <f t="shared" si="28"/>
        <v>4760000</v>
      </c>
      <c r="K136" s="25">
        <f t="shared" si="26"/>
        <v>9520000</v>
      </c>
    </row>
    <row r="137" spans="3:14" ht="39.6" x14ac:dyDescent="0.3">
      <c r="C137" s="40" t="s">
        <v>49</v>
      </c>
      <c r="D137" s="41" t="s">
        <v>38</v>
      </c>
      <c r="E137" s="42" t="s">
        <v>39</v>
      </c>
      <c r="F137" s="41" t="s">
        <v>16</v>
      </c>
      <c r="G137" s="46">
        <v>2</v>
      </c>
      <c r="H137" s="44">
        <v>1100000</v>
      </c>
      <c r="I137" s="44">
        <f t="shared" si="27"/>
        <v>209000</v>
      </c>
      <c r="J137" s="44">
        <f t="shared" si="28"/>
        <v>1309000</v>
      </c>
      <c r="K137" s="45">
        <f t="shared" si="26"/>
        <v>2618000</v>
      </c>
    </row>
    <row r="138" spans="3:14" ht="105.6" x14ac:dyDescent="0.3">
      <c r="C138" s="8" t="s">
        <v>52</v>
      </c>
      <c r="D138" s="9" t="s">
        <v>67</v>
      </c>
      <c r="E138" s="10" t="s">
        <v>68</v>
      </c>
      <c r="F138" s="9" t="s">
        <v>16</v>
      </c>
      <c r="G138" s="11">
        <v>1</v>
      </c>
      <c r="H138" s="23">
        <v>1500000</v>
      </c>
      <c r="I138" s="23">
        <f t="shared" si="27"/>
        <v>285000</v>
      </c>
      <c r="J138" s="23">
        <f t="shared" si="28"/>
        <v>1785000</v>
      </c>
      <c r="K138" s="25">
        <f t="shared" si="26"/>
        <v>1785000</v>
      </c>
    </row>
    <row r="139" spans="3:14" ht="66" x14ac:dyDescent="0.3">
      <c r="C139" s="8" t="s">
        <v>55</v>
      </c>
      <c r="D139" s="9" t="s">
        <v>65</v>
      </c>
      <c r="E139" s="10" t="s">
        <v>66</v>
      </c>
      <c r="F139" s="9" t="s">
        <v>16</v>
      </c>
      <c r="G139" s="11">
        <v>1</v>
      </c>
      <c r="H139" s="23">
        <v>3200000</v>
      </c>
      <c r="I139" s="23">
        <f t="shared" si="27"/>
        <v>608000</v>
      </c>
      <c r="J139" s="23">
        <f t="shared" si="28"/>
        <v>3808000</v>
      </c>
      <c r="K139" s="25">
        <f t="shared" si="26"/>
        <v>3808000</v>
      </c>
      <c r="N139" s="26"/>
    </row>
    <row r="140" spans="3:14" ht="92.4" x14ac:dyDescent="0.3">
      <c r="C140" s="8" t="s">
        <v>58</v>
      </c>
      <c r="D140" s="9" t="s">
        <v>22</v>
      </c>
      <c r="E140" s="10" t="s">
        <v>23</v>
      </c>
      <c r="F140" s="9" t="s">
        <v>16</v>
      </c>
      <c r="G140" s="11">
        <v>1</v>
      </c>
      <c r="H140" s="23">
        <v>3500000</v>
      </c>
      <c r="I140" s="12">
        <f t="shared" si="27"/>
        <v>665000</v>
      </c>
      <c r="J140" s="12">
        <f t="shared" si="28"/>
        <v>4165000</v>
      </c>
      <c r="K140" s="25">
        <f t="shared" si="26"/>
        <v>4165000</v>
      </c>
      <c r="N140" s="26"/>
    </row>
    <row r="141" spans="3:14" ht="26.4" x14ac:dyDescent="0.3">
      <c r="C141" s="8" t="s">
        <v>83</v>
      </c>
      <c r="D141" s="9" t="s">
        <v>168</v>
      </c>
      <c r="E141" s="10" t="s">
        <v>169</v>
      </c>
      <c r="F141" s="9" t="s">
        <v>16</v>
      </c>
      <c r="G141" s="11">
        <v>4</v>
      </c>
      <c r="H141" s="23">
        <v>200000</v>
      </c>
      <c r="I141" s="24">
        <f t="shared" si="27"/>
        <v>38000</v>
      </c>
      <c r="J141" s="24">
        <f t="shared" si="28"/>
        <v>238000</v>
      </c>
      <c r="K141" s="25">
        <f t="shared" si="26"/>
        <v>952000</v>
      </c>
    </row>
    <row r="142" spans="3:14" ht="27" thickBot="1" x14ac:dyDescent="0.35">
      <c r="C142" s="8" t="s">
        <v>86</v>
      </c>
      <c r="D142" s="9" t="s">
        <v>170</v>
      </c>
      <c r="E142" s="10" t="s">
        <v>171</v>
      </c>
      <c r="F142" s="9" t="s">
        <v>16</v>
      </c>
      <c r="G142" s="11">
        <v>1</v>
      </c>
      <c r="H142" s="23">
        <v>500000</v>
      </c>
      <c r="I142" s="24">
        <f t="shared" si="27"/>
        <v>95000</v>
      </c>
      <c r="J142" s="24">
        <f t="shared" si="28"/>
        <v>595000</v>
      </c>
      <c r="K142" s="25">
        <f>+G142*J142</f>
        <v>595000</v>
      </c>
    </row>
    <row r="143" spans="3:14" ht="13.2" customHeight="1" thickBot="1" x14ac:dyDescent="0.35">
      <c r="C143" s="280" t="s">
        <v>172</v>
      </c>
      <c r="D143" s="281"/>
      <c r="E143" s="282"/>
      <c r="F143" s="34"/>
      <c r="G143" s="34"/>
      <c r="H143" s="34"/>
      <c r="I143" s="34"/>
      <c r="J143" s="34"/>
      <c r="K143" s="22">
        <f>SUM(K126:K142)</f>
        <v>52122000</v>
      </c>
    </row>
    <row r="144" spans="3:14" ht="13.2" customHeight="1" thickBot="1" x14ac:dyDescent="0.35">
      <c r="C144" s="289" t="s">
        <v>173</v>
      </c>
      <c r="D144" s="290"/>
      <c r="E144" s="290"/>
      <c r="F144" s="290"/>
      <c r="G144" s="290"/>
      <c r="H144" s="290"/>
      <c r="I144" s="290"/>
      <c r="J144" s="290"/>
      <c r="K144" s="291"/>
    </row>
    <row r="145" spans="1:14" ht="47.25" customHeight="1" x14ac:dyDescent="0.3">
      <c r="A145" s="3"/>
      <c r="B145" s="3"/>
      <c r="C145" s="4" t="s">
        <v>4</v>
      </c>
      <c r="D145" s="5" t="s">
        <v>5</v>
      </c>
      <c r="E145" s="5" t="s">
        <v>6</v>
      </c>
      <c r="F145" s="5" t="s">
        <v>7</v>
      </c>
      <c r="G145" s="6" t="s">
        <v>8</v>
      </c>
      <c r="H145" s="5" t="s">
        <v>9</v>
      </c>
      <c r="I145" s="5" t="s">
        <v>10</v>
      </c>
      <c r="J145" s="5" t="s">
        <v>11</v>
      </c>
      <c r="K145" s="7" t="s">
        <v>12</v>
      </c>
    </row>
    <row r="146" spans="1:14" ht="39.6" x14ac:dyDescent="0.3">
      <c r="C146" s="8" t="s">
        <v>13</v>
      </c>
      <c r="D146" s="9" t="s">
        <v>87</v>
      </c>
      <c r="E146" s="10" t="s">
        <v>88</v>
      </c>
      <c r="F146" s="9" t="s">
        <v>16</v>
      </c>
      <c r="G146" s="11">
        <v>5</v>
      </c>
      <c r="H146" s="23">
        <v>1600000</v>
      </c>
      <c r="I146" s="24">
        <f t="shared" ref="I146:I154" si="29">+H146*0.19</f>
        <v>304000</v>
      </c>
      <c r="J146" s="24">
        <f t="shared" ref="J146:J154" si="30">+H146+I146</f>
        <v>1904000</v>
      </c>
      <c r="K146" s="25">
        <f t="shared" ref="K146:K154" si="31">+G146*J146</f>
        <v>9520000</v>
      </c>
      <c r="N146" s="26"/>
    </row>
    <row r="147" spans="1:14" s="2" customFormat="1" ht="39.6" x14ac:dyDescent="0.3">
      <c r="C147" s="8" t="s">
        <v>18</v>
      </c>
      <c r="D147" s="9" t="s">
        <v>56</v>
      </c>
      <c r="E147" s="10" t="s">
        <v>57</v>
      </c>
      <c r="F147" s="9" t="s">
        <v>16</v>
      </c>
      <c r="G147" s="11">
        <v>3</v>
      </c>
      <c r="H147" s="12">
        <v>3000000</v>
      </c>
      <c r="I147" s="12">
        <f t="shared" si="29"/>
        <v>570000</v>
      </c>
      <c r="J147" s="12">
        <f t="shared" si="30"/>
        <v>3570000</v>
      </c>
      <c r="K147" s="13">
        <f t="shared" si="31"/>
        <v>10710000</v>
      </c>
    </row>
    <row r="148" spans="1:14" s="2" customFormat="1" ht="39.6" x14ac:dyDescent="0.3">
      <c r="C148" s="8" t="s">
        <v>21</v>
      </c>
      <c r="D148" s="9" t="s">
        <v>91</v>
      </c>
      <c r="E148" s="10" t="s">
        <v>92</v>
      </c>
      <c r="F148" s="9" t="s">
        <v>16</v>
      </c>
      <c r="G148" s="11">
        <v>3</v>
      </c>
      <c r="H148" s="12">
        <v>3200000</v>
      </c>
      <c r="I148" s="27">
        <f t="shared" si="29"/>
        <v>608000</v>
      </c>
      <c r="J148" s="27">
        <f t="shared" si="30"/>
        <v>3808000</v>
      </c>
      <c r="K148" s="13">
        <f t="shared" si="31"/>
        <v>11424000</v>
      </c>
      <c r="N148" s="26"/>
    </row>
    <row r="149" spans="1:14" s="2" customFormat="1" ht="52.8" x14ac:dyDescent="0.3">
      <c r="C149" s="8" t="s">
        <v>25</v>
      </c>
      <c r="D149" s="9" t="s">
        <v>59</v>
      </c>
      <c r="E149" s="10" t="s">
        <v>60</v>
      </c>
      <c r="F149" s="9" t="s">
        <v>16</v>
      </c>
      <c r="G149" s="11">
        <v>3</v>
      </c>
      <c r="H149" s="12">
        <v>3000000</v>
      </c>
      <c r="I149" s="12">
        <f t="shared" si="29"/>
        <v>570000</v>
      </c>
      <c r="J149" s="12">
        <f t="shared" si="30"/>
        <v>3570000</v>
      </c>
      <c r="K149" s="13">
        <f t="shared" si="31"/>
        <v>10710000</v>
      </c>
      <c r="N149" s="26"/>
    </row>
    <row r="150" spans="1:14" s="2" customFormat="1" ht="39.6" x14ac:dyDescent="0.3">
      <c r="C150" s="8" t="s">
        <v>28</v>
      </c>
      <c r="D150" s="9" t="s">
        <v>134</v>
      </c>
      <c r="E150" s="10" t="s">
        <v>135</v>
      </c>
      <c r="F150" s="9" t="s">
        <v>16</v>
      </c>
      <c r="G150" s="11">
        <v>2</v>
      </c>
      <c r="H150" s="12">
        <v>1600000</v>
      </c>
      <c r="I150" s="12">
        <f t="shared" si="29"/>
        <v>304000</v>
      </c>
      <c r="J150" s="12">
        <f t="shared" si="30"/>
        <v>1904000</v>
      </c>
      <c r="K150" s="13">
        <f t="shared" si="31"/>
        <v>3808000</v>
      </c>
      <c r="N150" s="26"/>
    </row>
    <row r="151" spans="1:14" ht="26.4" x14ac:dyDescent="0.3">
      <c r="C151" s="8" t="s">
        <v>31</v>
      </c>
      <c r="D151" s="9" t="s">
        <v>174</v>
      </c>
      <c r="E151" s="10" t="s">
        <v>175</v>
      </c>
      <c r="F151" s="9" t="s">
        <v>16</v>
      </c>
      <c r="G151" s="11">
        <v>5</v>
      </c>
      <c r="H151" s="23">
        <v>100000</v>
      </c>
      <c r="I151" s="24">
        <f t="shared" si="29"/>
        <v>19000</v>
      </c>
      <c r="J151" s="24">
        <f t="shared" si="30"/>
        <v>119000</v>
      </c>
      <c r="K151" s="25">
        <f t="shared" si="31"/>
        <v>595000</v>
      </c>
    </row>
    <row r="152" spans="1:14" x14ac:dyDescent="0.3">
      <c r="C152" s="8" t="s">
        <v>34</v>
      </c>
      <c r="D152" s="9" t="s">
        <v>176</v>
      </c>
      <c r="E152" s="10" t="s">
        <v>177</v>
      </c>
      <c r="F152" s="9" t="s">
        <v>16</v>
      </c>
      <c r="G152" s="11">
        <v>20</v>
      </c>
      <c r="H152" s="23">
        <v>20000</v>
      </c>
      <c r="I152" s="24">
        <f t="shared" si="29"/>
        <v>3800</v>
      </c>
      <c r="J152" s="24">
        <f t="shared" si="30"/>
        <v>23800</v>
      </c>
      <c r="K152" s="25">
        <f t="shared" si="31"/>
        <v>476000</v>
      </c>
    </row>
    <row r="153" spans="1:14" x14ac:dyDescent="0.3">
      <c r="C153" s="8" t="s">
        <v>37</v>
      </c>
      <c r="D153" s="9" t="s">
        <v>178</v>
      </c>
      <c r="E153" s="10" t="s">
        <v>179</v>
      </c>
      <c r="F153" s="9" t="s">
        <v>16</v>
      </c>
      <c r="G153" s="11">
        <v>10</v>
      </c>
      <c r="H153" s="23">
        <v>50000</v>
      </c>
      <c r="I153" s="24">
        <f t="shared" si="29"/>
        <v>9500</v>
      </c>
      <c r="J153" s="24">
        <f t="shared" si="30"/>
        <v>59500</v>
      </c>
      <c r="K153" s="25">
        <f t="shared" si="31"/>
        <v>595000</v>
      </c>
    </row>
    <row r="154" spans="1:14" ht="39.6" x14ac:dyDescent="0.3">
      <c r="C154" s="8" t="s">
        <v>40</v>
      </c>
      <c r="D154" s="9" t="s">
        <v>29</v>
      </c>
      <c r="E154" s="10" t="s">
        <v>30</v>
      </c>
      <c r="F154" s="9" t="s">
        <v>16</v>
      </c>
      <c r="G154" s="11">
        <v>2</v>
      </c>
      <c r="H154" s="12">
        <v>1600000</v>
      </c>
      <c r="I154" s="12">
        <f t="shared" si="29"/>
        <v>304000</v>
      </c>
      <c r="J154" s="12">
        <f t="shared" si="30"/>
        <v>1904000</v>
      </c>
      <c r="K154" s="13">
        <f t="shared" si="31"/>
        <v>3808000</v>
      </c>
    </row>
    <row r="155" spans="1:14" s="2" customFormat="1" ht="39.6" x14ac:dyDescent="0.3">
      <c r="C155" s="8" t="s">
        <v>43</v>
      </c>
      <c r="D155" s="9" t="s">
        <v>14</v>
      </c>
      <c r="E155" s="10" t="s">
        <v>15</v>
      </c>
      <c r="F155" s="9" t="s">
        <v>16</v>
      </c>
      <c r="G155" s="11">
        <v>5</v>
      </c>
      <c r="H155" s="23">
        <v>200000</v>
      </c>
      <c r="I155" s="12">
        <f>+H155*0.19</f>
        <v>38000</v>
      </c>
      <c r="J155" s="12">
        <f>+H155+I155</f>
        <v>238000</v>
      </c>
      <c r="K155" s="13">
        <f>+G155*J155</f>
        <v>1190000</v>
      </c>
    </row>
    <row r="156" spans="1:14" ht="145.19999999999999" x14ac:dyDescent="0.3">
      <c r="C156" s="8" t="s">
        <v>46</v>
      </c>
      <c r="D156" s="9" t="s">
        <v>63</v>
      </c>
      <c r="E156" s="10" t="s">
        <v>64</v>
      </c>
      <c r="F156" s="9" t="s">
        <v>16</v>
      </c>
      <c r="G156" s="11">
        <v>2</v>
      </c>
      <c r="H156" s="23">
        <v>4000000</v>
      </c>
      <c r="I156" s="23">
        <f t="shared" ref="I156" si="32">+H156*0.19</f>
        <v>760000</v>
      </c>
      <c r="J156" s="23">
        <f t="shared" ref="J156:J158" si="33">+H156+I156</f>
        <v>4760000</v>
      </c>
      <c r="K156" s="25">
        <f t="shared" ref="K156" si="34">+G156*J156</f>
        <v>9520000</v>
      </c>
    </row>
    <row r="157" spans="1:14" ht="26.4" x14ac:dyDescent="0.3">
      <c r="C157" s="8" t="s">
        <v>49</v>
      </c>
      <c r="D157" s="9" t="s">
        <v>19</v>
      </c>
      <c r="E157" s="10" t="s">
        <v>20</v>
      </c>
      <c r="F157" s="9" t="s">
        <v>16</v>
      </c>
      <c r="G157" s="11">
        <v>50</v>
      </c>
      <c r="H157" s="23">
        <v>65000</v>
      </c>
      <c r="I157" s="23">
        <f>+H157*0.19</f>
        <v>12350</v>
      </c>
      <c r="J157" s="23">
        <f t="shared" si="33"/>
        <v>77350</v>
      </c>
      <c r="K157" s="25">
        <f>+G157*J157</f>
        <v>3867500</v>
      </c>
    </row>
    <row r="158" spans="1:14" ht="40.200000000000003" thickBot="1" x14ac:dyDescent="0.35">
      <c r="C158" s="8" t="s">
        <v>52</v>
      </c>
      <c r="D158" s="9" t="s">
        <v>119</v>
      </c>
      <c r="E158" s="10" t="s">
        <v>180</v>
      </c>
      <c r="F158" s="9" t="s">
        <v>16</v>
      </c>
      <c r="G158" s="11">
        <v>15</v>
      </c>
      <c r="H158" s="23">
        <v>120000</v>
      </c>
      <c r="I158" s="23">
        <f>+H158*0.19</f>
        <v>22800</v>
      </c>
      <c r="J158" s="23">
        <f t="shared" si="33"/>
        <v>142800</v>
      </c>
      <c r="K158" s="25">
        <f>+G158*J158</f>
        <v>2142000</v>
      </c>
    </row>
    <row r="159" spans="1:14" ht="13.2" customHeight="1" thickBot="1" x14ac:dyDescent="0.35">
      <c r="C159" s="280" t="s">
        <v>181</v>
      </c>
      <c r="D159" s="281"/>
      <c r="E159" s="282"/>
      <c r="F159" s="34"/>
      <c r="G159" s="34"/>
      <c r="H159" s="34"/>
      <c r="I159" s="34"/>
      <c r="J159" s="34"/>
      <c r="K159" s="22">
        <f>SUM(K146:K158)</f>
        <v>68365500</v>
      </c>
    </row>
    <row r="160" spans="1:14" ht="13.2" customHeight="1" thickBot="1" x14ac:dyDescent="0.35">
      <c r="C160" s="289" t="s">
        <v>182</v>
      </c>
      <c r="D160" s="290"/>
      <c r="E160" s="290"/>
      <c r="F160" s="290"/>
      <c r="G160" s="290"/>
      <c r="H160" s="290"/>
      <c r="I160" s="290"/>
      <c r="J160" s="290"/>
      <c r="K160" s="291"/>
    </row>
    <row r="161" spans="1:14" ht="47.25" customHeight="1" x14ac:dyDescent="0.3">
      <c r="A161" s="3"/>
      <c r="B161" s="3"/>
      <c r="C161" s="4" t="s">
        <v>4</v>
      </c>
      <c r="D161" s="5" t="s">
        <v>5</v>
      </c>
      <c r="E161" s="5" t="s">
        <v>6</v>
      </c>
      <c r="F161" s="5" t="s">
        <v>7</v>
      </c>
      <c r="G161" s="6" t="s">
        <v>8</v>
      </c>
      <c r="H161" s="5" t="s">
        <v>9</v>
      </c>
      <c r="I161" s="5" t="s">
        <v>10</v>
      </c>
      <c r="J161" s="5" t="s">
        <v>11</v>
      </c>
      <c r="K161" s="7" t="s">
        <v>12</v>
      </c>
    </row>
    <row r="162" spans="1:14" ht="118.8" x14ac:dyDescent="0.3">
      <c r="C162" s="8" t="s">
        <v>13</v>
      </c>
      <c r="D162" s="9" t="s">
        <v>146</v>
      </c>
      <c r="E162" s="10" t="s">
        <v>147</v>
      </c>
      <c r="F162" s="9" t="s">
        <v>16</v>
      </c>
      <c r="G162" s="39">
        <v>1</v>
      </c>
      <c r="H162" s="23">
        <v>3800000</v>
      </c>
      <c r="I162" s="23">
        <f t="shared" ref="I162:I177" si="35">+H162*0.19</f>
        <v>722000</v>
      </c>
      <c r="J162" s="23">
        <f t="shared" ref="J162" si="36">+H162+I162</f>
        <v>4522000</v>
      </c>
      <c r="K162" s="25">
        <f t="shared" ref="K162:K164" si="37">+G162*J162</f>
        <v>4522000</v>
      </c>
    </row>
    <row r="163" spans="1:14" ht="66" x14ac:dyDescent="0.3">
      <c r="C163" s="8" t="s">
        <v>18</v>
      </c>
      <c r="D163" s="9" t="s">
        <v>65</v>
      </c>
      <c r="E163" s="10" t="s">
        <v>66</v>
      </c>
      <c r="F163" s="9" t="s">
        <v>16</v>
      </c>
      <c r="G163" s="11">
        <v>1</v>
      </c>
      <c r="H163" s="23">
        <v>3200000</v>
      </c>
      <c r="I163" s="23">
        <f t="shared" si="35"/>
        <v>608000</v>
      </c>
      <c r="J163" s="23">
        <f>+H163+I163</f>
        <v>3808000</v>
      </c>
      <c r="K163" s="25">
        <f t="shared" si="37"/>
        <v>3808000</v>
      </c>
      <c r="N163" s="26"/>
    </row>
    <row r="164" spans="1:14" ht="92.4" x14ac:dyDescent="0.3">
      <c r="C164" s="8" t="s">
        <v>21</v>
      </c>
      <c r="D164" s="9" t="s">
        <v>22</v>
      </c>
      <c r="E164" s="10" t="s">
        <v>23</v>
      </c>
      <c r="F164" s="9" t="s">
        <v>16</v>
      </c>
      <c r="G164" s="11">
        <v>1</v>
      </c>
      <c r="H164" s="23">
        <v>3500000</v>
      </c>
      <c r="I164" s="12">
        <f t="shared" si="35"/>
        <v>665000</v>
      </c>
      <c r="J164" s="12">
        <f>+H164+I164</f>
        <v>4165000</v>
      </c>
      <c r="K164" s="13">
        <f t="shared" si="37"/>
        <v>4165000</v>
      </c>
      <c r="N164" s="26"/>
    </row>
    <row r="165" spans="1:14" ht="66" x14ac:dyDescent="0.3">
      <c r="C165" s="8" t="s">
        <v>25</v>
      </c>
      <c r="D165" s="9" t="s">
        <v>69</v>
      </c>
      <c r="E165" s="10" t="s">
        <v>70</v>
      </c>
      <c r="F165" s="9" t="s">
        <v>16</v>
      </c>
      <c r="G165" s="11">
        <v>1</v>
      </c>
      <c r="H165" s="23">
        <v>1800000</v>
      </c>
      <c r="I165" s="23">
        <f t="shared" si="35"/>
        <v>342000</v>
      </c>
      <c r="J165" s="23">
        <f>+H165+I165</f>
        <v>2142000</v>
      </c>
      <c r="K165" s="25">
        <f>+G165*J165</f>
        <v>2142000</v>
      </c>
    </row>
    <row r="166" spans="1:14" ht="105.6" x14ac:dyDescent="0.3">
      <c r="C166" s="8" t="s">
        <v>28</v>
      </c>
      <c r="D166" s="9" t="s">
        <v>71</v>
      </c>
      <c r="E166" s="10" t="s">
        <v>72</v>
      </c>
      <c r="F166" s="9" t="s">
        <v>16</v>
      </c>
      <c r="G166" s="11">
        <v>1</v>
      </c>
      <c r="H166" s="23">
        <v>300000</v>
      </c>
      <c r="I166" s="24">
        <f t="shared" si="35"/>
        <v>57000</v>
      </c>
      <c r="J166" s="24">
        <f>+H166+I166</f>
        <v>357000</v>
      </c>
      <c r="K166" s="25">
        <f>+G166*J166</f>
        <v>357000</v>
      </c>
      <c r="N166" s="26"/>
    </row>
    <row r="167" spans="1:14" ht="26.4" x14ac:dyDescent="0.3">
      <c r="C167" s="8" t="s">
        <v>31</v>
      </c>
      <c r="D167" s="9" t="s">
        <v>19</v>
      </c>
      <c r="E167" s="10" t="s">
        <v>20</v>
      </c>
      <c r="F167" s="9" t="s">
        <v>16</v>
      </c>
      <c r="G167" s="11">
        <v>50</v>
      </c>
      <c r="H167" s="23">
        <v>65000</v>
      </c>
      <c r="I167" s="23">
        <f t="shared" si="35"/>
        <v>12350</v>
      </c>
      <c r="J167" s="23">
        <f t="shared" ref="J167:J177" si="38">+H167+I167</f>
        <v>77350</v>
      </c>
      <c r="K167" s="25">
        <f>+G167*J167</f>
        <v>3867500</v>
      </c>
    </row>
    <row r="168" spans="1:14" ht="39.6" x14ac:dyDescent="0.3">
      <c r="C168" s="8" t="s">
        <v>34</v>
      </c>
      <c r="D168" s="9" t="s">
        <v>119</v>
      </c>
      <c r="E168" s="10" t="s">
        <v>180</v>
      </c>
      <c r="F168" s="9" t="s">
        <v>16</v>
      </c>
      <c r="G168" s="11">
        <v>12</v>
      </c>
      <c r="H168" s="23">
        <v>120000</v>
      </c>
      <c r="I168" s="23">
        <f t="shared" si="35"/>
        <v>22800</v>
      </c>
      <c r="J168" s="23">
        <f t="shared" si="38"/>
        <v>142800</v>
      </c>
      <c r="K168" s="25">
        <f>+G168*J168</f>
        <v>1713600</v>
      </c>
    </row>
    <row r="169" spans="1:14" ht="39.6" x14ac:dyDescent="0.3">
      <c r="C169" s="8" t="s">
        <v>37</v>
      </c>
      <c r="D169" s="9" t="s">
        <v>29</v>
      </c>
      <c r="E169" s="10" t="s">
        <v>30</v>
      </c>
      <c r="F169" s="9" t="s">
        <v>16</v>
      </c>
      <c r="G169" s="11">
        <v>2</v>
      </c>
      <c r="H169" s="12">
        <v>1600000</v>
      </c>
      <c r="I169" s="12">
        <f t="shared" si="35"/>
        <v>304000</v>
      </c>
      <c r="J169" s="12">
        <f t="shared" si="38"/>
        <v>1904000</v>
      </c>
      <c r="K169" s="13">
        <f t="shared" ref="K169:K177" si="39">+G169*J169</f>
        <v>3808000</v>
      </c>
    </row>
    <row r="170" spans="1:14" s="2" customFormat="1" ht="39.6" x14ac:dyDescent="0.3">
      <c r="C170" s="8" t="s">
        <v>40</v>
      </c>
      <c r="D170" s="9" t="s">
        <v>14</v>
      </c>
      <c r="E170" s="10" t="s">
        <v>15</v>
      </c>
      <c r="F170" s="9" t="s">
        <v>16</v>
      </c>
      <c r="G170" s="11">
        <v>8</v>
      </c>
      <c r="H170" s="23">
        <v>200000</v>
      </c>
      <c r="I170" s="12">
        <f t="shared" si="35"/>
        <v>38000</v>
      </c>
      <c r="J170" s="12">
        <f t="shared" si="38"/>
        <v>238000</v>
      </c>
      <c r="K170" s="13">
        <f t="shared" si="39"/>
        <v>1904000</v>
      </c>
    </row>
    <row r="171" spans="1:14" ht="39.6" x14ac:dyDescent="0.3">
      <c r="C171" s="8" t="s">
        <v>43</v>
      </c>
      <c r="D171" s="9" t="s">
        <v>87</v>
      </c>
      <c r="E171" s="10" t="s">
        <v>88</v>
      </c>
      <c r="F171" s="9" t="s">
        <v>16</v>
      </c>
      <c r="G171" s="11">
        <v>2</v>
      </c>
      <c r="H171" s="23">
        <v>1600000</v>
      </c>
      <c r="I171" s="24">
        <f t="shared" si="35"/>
        <v>304000</v>
      </c>
      <c r="J171" s="24">
        <f t="shared" si="38"/>
        <v>1904000</v>
      </c>
      <c r="K171" s="25">
        <f t="shared" si="39"/>
        <v>3808000</v>
      </c>
      <c r="N171" s="26"/>
    </row>
    <row r="172" spans="1:14" s="2" customFormat="1" ht="39.6" x14ac:dyDescent="0.3">
      <c r="C172" s="8" t="s">
        <v>46</v>
      </c>
      <c r="D172" s="9" t="s">
        <v>56</v>
      </c>
      <c r="E172" s="10" t="s">
        <v>57</v>
      </c>
      <c r="F172" s="9" t="s">
        <v>16</v>
      </c>
      <c r="G172" s="11">
        <v>1</v>
      </c>
      <c r="H172" s="12">
        <v>3000000</v>
      </c>
      <c r="I172" s="12">
        <f t="shared" si="35"/>
        <v>570000</v>
      </c>
      <c r="J172" s="12">
        <f t="shared" si="38"/>
        <v>3570000</v>
      </c>
      <c r="K172" s="13">
        <f t="shared" si="39"/>
        <v>3570000</v>
      </c>
    </row>
    <row r="173" spans="1:14" s="2" customFormat="1" ht="39.6" x14ac:dyDescent="0.3">
      <c r="C173" s="8" t="s">
        <v>49</v>
      </c>
      <c r="D173" s="9" t="s">
        <v>91</v>
      </c>
      <c r="E173" s="10" t="s">
        <v>92</v>
      </c>
      <c r="F173" s="9" t="s">
        <v>16</v>
      </c>
      <c r="G173" s="11">
        <v>1</v>
      </c>
      <c r="H173" s="12">
        <v>3200000</v>
      </c>
      <c r="I173" s="27">
        <f t="shared" si="35"/>
        <v>608000</v>
      </c>
      <c r="J173" s="27">
        <f t="shared" si="38"/>
        <v>3808000</v>
      </c>
      <c r="K173" s="13">
        <f t="shared" si="39"/>
        <v>3808000</v>
      </c>
      <c r="N173" s="26"/>
    </row>
    <row r="174" spans="1:14" s="2" customFormat="1" ht="52.8" x14ac:dyDescent="0.3">
      <c r="C174" s="8" t="s">
        <v>52</v>
      </c>
      <c r="D174" s="9" t="s">
        <v>59</v>
      </c>
      <c r="E174" s="10" t="s">
        <v>60</v>
      </c>
      <c r="F174" s="9" t="s">
        <v>16</v>
      </c>
      <c r="G174" s="11">
        <v>1</v>
      </c>
      <c r="H174" s="12">
        <v>3000000</v>
      </c>
      <c r="I174" s="12">
        <f t="shared" si="35"/>
        <v>570000</v>
      </c>
      <c r="J174" s="12">
        <f t="shared" si="38"/>
        <v>3570000</v>
      </c>
      <c r="K174" s="13">
        <f t="shared" si="39"/>
        <v>3570000</v>
      </c>
      <c r="N174" s="26"/>
    </row>
    <row r="175" spans="1:14" s="2" customFormat="1" ht="39.6" x14ac:dyDescent="0.3">
      <c r="C175" s="8" t="s">
        <v>55</v>
      </c>
      <c r="D175" s="9" t="s">
        <v>134</v>
      </c>
      <c r="E175" s="10" t="s">
        <v>135</v>
      </c>
      <c r="F175" s="9" t="s">
        <v>16</v>
      </c>
      <c r="G175" s="11">
        <v>1</v>
      </c>
      <c r="H175" s="12">
        <v>1600000</v>
      </c>
      <c r="I175" s="12">
        <f t="shared" si="35"/>
        <v>304000</v>
      </c>
      <c r="J175" s="12">
        <f t="shared" si="38"/>
        <v>1904000</v>
      </c>
      <c r="K175" s="13">
        <f t="shared" si="39"/>
        <v>1904000</v>
      </c>
      <c r="N175" s="26"/>
    </row>
    <row r="176" spans="1:14" s="2" customFormat="1" ht="92.4" x14ac:dyDescent="0.3">
      <c r="C176" s="8" t="s">
        <v>58</v>
      </c>
      <c r="D176" s="9" t="s">
        <v>121</v>
      </c>
      <c r="E176" s="10" t="s">
        <v>122</v>
      </c>
      <c r="F176" s="9" t="s">
        <v>16</v>
      </c>
      <c r="G176" s="11">
        <v>1</v>
      </c>
      <c r="H176" s="12">
        <v>6000000</v>
      </c>
      <c r="I176" s="12">
        <f t="shared" si="35"/>
        <v>1140000</v>
      </c>
      <c r="J176" s="12">
        <f t="shared" si="38"/>
        <v>7140000</v>
      </c>
      <c r="K176" s="13">
        <f t="shared" si="39"/>
        <v>7140000</v>
      </c>
      <c r="N176" s="26"/>
    </row>
    <row r="177" spans="1:14" s="2" customFormat="1" ht="118.8" x14ac:dyDescent="0.3">
      <c r="C177" s="8" t="s">
        <v>83</v>
      </c>
      <c r="D177" s="35" t="s">
        <v>136</v>
      </c>
      <c r="E177" s="36" t="s">
        <v>137</v>
      </c>
      <c r="F177" s="35" t="s">
        <v>16</v>
      </c>
      <c r="G177" s="37">
        <v>1</v>
      </c>
      <c r="H177" s="12">
        <v>2000000</v>
      </c>
      <c r="I177" s="12">
        <f t="shared" si="35"/>
        <v>380000</v>
      </c>
      <c r="J177" s="12">
        <f t="shared" si="38"/>
        <v>2380000</v>
      </c>
      <c r="K177" s="13">
        <f t="shared" si="39"/>
        <v>2380000</v>
      </c>
      <c r="N177" s="26"/>
    </row>
    <row r="178" spans="1:14" x14ac:dyDescent="0.3">
      <c r="C178" s="8" t="s">
        <v>86</v>
      </c>
      <c r="D178" s="9" t="s">
        <v>176</v>
      </c>
      <c r="E178" s="10" t="s">
        <v>177</v>
      </c>
      <c r="F178" s="9" t="s">
        <v>16</v>
      </c>
      <c r="G178" s="11">
        <v>5</v>
      </c>
      <c r="H178" s="23">
        <v>20000</v>
      </c>
      <c r="I178" s="24">
        <f>+H178*0.19</f>
        <v>3800</v>
      </c>
      <c r="J178" s="24">
        <f>+H178+I178</f>
        <v>23800</v>
      </c>
      <c r="K178" s="25">
        <f>+G178*J178</f>
        <v>119000</v>
      </c>
    </row>
    <row r="179" spans="1:14" ht="13.8" thickBot="1" x14ac:dyDescent="0.35">
      <c r="C179" s="8" t="s">
        <v>89</v>
      </c>
      <c r="D179" s="9" t="s">
        <v>178</v>
      </c>
      <c r="E179" s="10" t="s">
        <v>179</v>
      </c>
      <c r="F179" s="9" t="s">
        <v>16</v>
      </c>
      <c r="G179" s="11">
        <v>5</v>
      </c>
      <c r="H179" s="23">
        <v>50000</v>
      </c>
      <c r="I179" s="24">
        <f>+H179*0.19</f>
        <v>9500</v>
      </c>
      <c r="J179" s="24">
        <f>+H179+I179</f>
        <v>59500</v>
      </c>
      <c r="K179" s="25">
        <f>+G179*J179</f>
        <v>297500</v>
      </c>
    </row>
    <row r="180" spans="1:14" ht="13.2" customHeight="1" thickBot="1" x14ac:dyDescent="0.35">
      <c r="C180" s="280" t="s">
        <v>183</v>
      </c>
      <c r="D180" s="281"/>
      <c r="E180" s="282"/>
      <c r="F180" s="34"/>
      <c r="G180" s="34"/>
      <c r="H180" s="34"/>
      <c r="I180" s="34"/>
      <c r="J180" s="34"/>
      <c r="K180" s="22">
        <f>SUM(K162:K179)</f>
        <v>52883600</v>
      </c>
    </row>
    <row r="181" spans="1:14" ht="13.2" customHeight="1" thickBot="1" x14ac:dyDescent="0.35">
      <c r="C181" s="289" t="s">
        <v>184</v>
      </c>
      <c r="D181" s="290"/>
      <c r="E181" s="290"/>
      <c r="F181" s="290"/>
      <c r="G181" s="290"/>
      <c r="H181" s="290"/>
      <c r="I181" s="290"/>
      <c r="J181" s="290"/>
      <c r="K181" s="291"/>
    </row>
    <row r="182" spans="1:14" ht="47.25" customHeight="1" x14ac:dyDescent="0.3">
      <c r="A182" s="3"/>
      <c r="B182" s="3"/>
      <c r="C182" s="4" t="s">
        <v>4</v>
      </c>
      <c r="D182" s="5" t="s">
        <v>5</v>
      </c>
      <c r="E182" s="5" t="s">
        <v>6</v>
      </c>
      <c r="F182" s="5" t="s">
        <v>7</v>
      </c>
      <c r="G182" s="6" t="s">
        <v>8</v>
      </c>
      <c r="H182" s="5" t="s">
        <v>9</v>
      </c>
      <c r="I182" s="5" t="s">
        <v>10</v>
      </c>
      <c r="J182" s="5" t="s">
        <v>11</v>
      </c>
      <c r="K182" s="7" t="s">
        <v>12</v>
      </c>
    </row>
    <row r="183" spans="1:14" ht="39.6" x14ac:dyDescent="0.3">
      <c r="C183" s="8" t="s">
        <v>13</v>
      </c>
      <c r="D183" s="9" t="s">
        <v>185</v>
      </c>
      <c r="E183" s="10" t="s">
        <v>186</v>
      </c>
      <c r="F183" s="9" t="s">
        <v>16</v>
      </c>
      <c r="G183" s="39">
        <v>10</v>
      </c>
      <c r="H183" s="23">
        <v>200000</v>
      </c>
      <c r="I183" s="24">
        <f>+H183*0.19</f>
        <v>38000</v>
      </c>
      <c r="J183" s="24">
        <f>+H183+I183</f>
        <v>238000</v>
      </c>
      <c r="K183" s="25">
        <f>+G183*J183</f>
        <v>2380000</v>
      </c>
    </row>
    <row r="184" spans="1:14" ht="26.4" x14ac:dyDescent="0.3">
      <c r="C184" s="8" t="s">
        <v>18</v>
      </c>
      <c r="D184" s="9" t="s">
        <v>187</v>
      </c>
      <c r="E184" s="10" t="s">
        <v>188</v>
      </c>
      <c r="F184" s="9" t="s">
        <v>16</v>
      </c>
      <c r="G184" s="11">
        <v>20</v>
      </c>
      <c r="H184" s="23">
        <v>50000</v>
      </c>
      <c r="I184" s="24">
        <f t="shared" ref="I184:I188" si="40">+H184*0.19</f>
        <v>9500</v>
      </c>
      <c r="J184" s="24">
        <f t="shared" ref="J184:J190" si="41">+H184+I184</f>
        <v>59500</v>
      </c>
      <c r="K184" s="25">
        <f t="shared" ref="K184:K188" si="42">+G184*J184</f>
        <v>1190000</v>
      </c>
    </row>
    <row r="185" spans="1:14" x14ac:dyDescent="0.3">
      <c r="C185" s="8" t="s">
        <v>21</v>
      </c>
      <c r="D185" s="9" t="s">
        <v>189</v>
      </c>
      <c r="E185" s="10" t="s">
        <v>190</v>
      </c>
      <c r="F185" s="9" t="s">
        <v>16</v>
      </c>
      <c r="G185" s="11">
        <v>20</v>
      </c>
      <c r="H185" s="23">
        <v>35000</v>
      </c>
      <c r="I185" s="24">
        <f t="shared" si="40"/>
        <v>6650</v>
      </c>
      <c r="J185" s="24">
        <f t="shared" si="41"/>
        <v>41650</v>
      </c>
      <c r="K185" s="25">
        <f t="shared" si="42"/>
        <v>833000</v>
      </c>
    </row>
    <row r="186" spans="1:14" ht="39.6" x14ac:dyDescent="0.3">
      <c r="C186" s="8" t="s">
        <v>25</v>
      </c>
      <c r="D186" s="9" t="s">
        <v>191</v>
      </c>
      <c r="E186" s="10" t="s">
        <v>192</v>
      </c>
      <c r="F186" s="9" t="s">
        <v>16</v>
      </c>
      <c r="G186" s="11">
        <v>20</v>
      </c>
      <c r="H186" s="23">
        <v>20000</v>
      </c>
      <c r="I186" s="24">
        <f t="shared" si="40"/>
        <v>3800</v>
      </c>
      <c r="J186" s="24">
        <f t="shared" si="41"/>
        <v>23800</v>
      </c>
      <c r="K186" s="25">
        <f t="shared" si="42"/>
        <v>476000</v>
      </c>
    </row>
    <row r="187" spans="1:14" ht="26.4" x14ac:dyDescent="0.3">
      <c r="C187" s="8" t="s">
        <v>28</v>
      </c>
      <c r="D187" s="9" t="s">
        <v>193</v>
      </c>
      <c r="E187" s="10" t="s">
        <v>194</v>
      </c>
      <c r="F187" s="9" t="s">
        <v>16</v>
      </c>
      <c r="G187" s="11">
        <v>20</v>
      </c>
      <c r="H187" s="23">
        <v>150000</v>
      </c>
      <c r="I187" s="24">
        <f t="shared" si="40"/>
        <v>28500</v>
      </c>
      <c r="J187" s="24">
        <f t="shared" si="41"/>
        <v>178500</v>
      </c>
      <c r="K187" s="25">
        <f t="shared" si="42"/>
        <v>3570000</v>
      </c>
    </row>
    <row r="188" spans="1:14" ht="66" x14ac:dyDescent="0.3">
      <c r="C188" s="8" t="s">
        <v>31</v>
      </c>
      <c r="D188" s="9" t="s">
        <v>195</v>
      </c>
      <c r="E188" s="10" t="s">
        <v>196</v>
      </c>
      <c r="F188" s="9" t="s">
        <v>16</v>
      </c>
      <c r="G188" s="11">
        <v>2</v>
      </c>
      <c r="H188" s="23">
        <v>180000</v>
      </c>
      <c r="I188" s="23">
        <f t="shared" si="40"/>
        <v>34200</v>
      </c>
      <c r="J188" s="23">
        <f t="shared" si="41"/>
        <v>214200</v>
      </c>
      <c r="K188" s="25">
        <f t="shared" si="42"/>
        <v>428400</v>
      </c>
    </row>
    <row r="189" spans="1:14" ht="26.4" x14ac:dyDescent="0.3">
      <c r="C189" s="8" t="s">
        <v>34</v>
      </c>
      <c r="D189" s="9" t="s">
        <v>19</v>
      </c>
      <c r="E189" s="10" t="s">
        <v>20</v>
      </c>
      <c r="F189" s="9" t="s">
        <v>16</v>
      </c>
      <c r="G189" s="11">
        <v>50</v>
      </c>
      <c r="H189" s="23">
        <v>65000</v>
      </c>
      <c r="I189" s="23">
        <f>+H189*0.19</f>
        <v>12350</v>
      </c>
      <c r="J189" s="23">
        <f t="shared" si="41"/>
        <v>77350</v>
      </c>
      <c r="K189" s="25">
        <f>+G189*J189</f>
        <v>3867500</v>
      </c>
    </row>
    <row r="190" spans="1:14" ht="39.6" x14ac:dyDescent="0.3">
      <c r="C190" s="8" t="s">
        <v>37</v>
      </c>
      <c r="D190" s="9" t="s">
        <v>119</v>
      </c>
      <c r="E190" s="10" t="s">
        <v>180</v>
      </c>
      <c r="F190" s="9" t="s">
        <v>16</v>
      </c>
      <c r="G190" s="11">
        <v>12</v>
      </c>
      <c r="H190" s="23">
        <v>120000</v>
      </c>
      <c r="I190" s="23">
        <f>+H190*0.19</f>
        <v>22800</v>
      </c>
      <c r="J190" s="23">
        <f t="shared" si="41"/>
        <v>142800</v>
      </c>
      <c r="K190" s="25">
        <f>+G190*J190</f>
        <v>1713600</v>
      </c>
    </row>
    <row r="191" spans="1:14" s="2" customFormat="1" ht="39.6" x14ac:dyDescent="0.3">
      <c r="C191" s="8" t="s">
        <v>40</v>
      </c>
      <c r="D191" s="9" t="s">
        <v>14</v>
      </c>
      <c r="E191" s="10" t="s">
        <v>15</v>
      </c>
      <c r="F191" s="9" t="s">
        <v>16</v>
      </c>
      <c r="G191" s="11">
        <v>8</v>
      </c>
      <c r="H191" s="23">
        <v>200000</v>
      </c>
      <c r="I191" s="12">
        <f>+H191*0.19</f>
        <v>38000</v>
      </c>
      <c r="J191" s="12">
        <f>+H191+I191</f>
        <v>238000</v>
      </c>
      <c r="K191" s="13">
        <f>+G191*J191</f>
        <v>1904000</v>
      </c>
    </row>
    <row r="192" spans="1:14" s="2" customFormat="1" ht="39.6" x14ac:dyDescent="0.3">
      <c r="C192" s="8" t="s">
        <v>43</v>
      </c>
      <c r="D192" s="9" t="s">
        <v>123</v>
      </c>
      <c r="E192" s="10" t="s">
        <v>124</v>
      </c>
      <c r="F192" s="9" t="s">
        <v>16</v>
      </c>
      <c r="G192" s="11">
        <v>6</v>
      </c>
      <c r="H192" s="12">
        <v>2000000</v>
      </c>
      <c r="I192" s="12">
        <f>+H192*19%</f>
        <v>380000</v>
      </c>
      <c r="J192" s="12">
        <f>+H192+I192</f>
        <v>2380000</v>
      </c>
      <c r="K192" s="13">
        <f>+J192*G192</f>
        <v>14280000</v>
      </c>
      <c r="N192" s="26"/>
    </row>
    <row r="193" spans="1:14" ht="145.19999999999999" x14ac:dyDescent="0.3">
      <c r="C193" s="8" t="s">
        <v>46</v>
      </c>
      <c r="D193" s="9" t="s">
        <v>63</v>
      </c>
      <c r="E193" s="10" t="s">
        <v>64</v>
      </c>
      <c r="F193" s="9" t="s">
        <v>16</v>
      </c>
      <c r="G193" s="11">
        <v>3</v>
      </c>
      <c r="H193" s="23">
        <v>4000000</v>
      </c>
      <c r="I193" s="23">
        <f t="shared" ref="I193" si="43">+H193*0.19</f>
        <v>760000</v>
      </c>
      <c r="J193" s="23">
        <f t="shared" ref="J193" si="44">+H193+I193</f>
        <v>4760000</v>
      </c>
      <c r="K193" s="25">
        <f t="shared" ref="K193:K194" si="45">+G193*J193</f>
        <v>14280000</v>
      </c>
    </row>
    <row r="194" spans="1:14" ht="106.2" thickBot="1" x14ac:dyDescent="0.35">
      <c r="C194" s="8" t="s">
        <v>49</v>
      </c>
      <c r="D194" s="9" t="s">
        <v>67</v>
      </c>
      <c r="E194" s="10" t="s">
        <v>68</v>
      </c>
      <c r="F194" s="9" t="s">
        <v>16</v>
      </c>
      <c r="G194" s="11">
        <v>1</v>
      </c>
      <c r="H194" s="23">
        <v>1500000</v>
      </c>
      <c r="I194" s="23">
        <f>+H194*0.19</f>
        <v>285000</v>
      </c>
      <c r="J194" s="23">
        <f>+H194+I194</f>
        <v>1785000</v>
      </c>
      <c r="K194" s="25">
        <f t="shared" si="45"/>
        <v>1785000</v>
      </c>
    </row>
    <row r="195" spans="1:14" ht="13.2" customHeight="1" thickBot="1" x14ac:dyDescent="0.35">
      <c r="C195" s="280" t="s">
        <v>197</v>
      </c>
      <c r="D195" s="281"/>
      <c r="E195" s="282"/>
      <c r="F195" s="34"/>
      <c r="G195" s="34"/>
      <c r="H195" s="34"/>
      <c r="I195" s="34"/>
      <c r="J195" s="34"/>
      <c r="K195" s="22">
        <f>SUM(K183:K194)</f>
        <v>46707500</v>
      </c>
    </row>
    <row r="196" spans="1:14" ht="13.2" customHeight="1" thickBot="1" x14ac:dyDescent="0.35">
      <c r="C196" s="289" t="s">
        <v>198</v>
      </c>
      <c r="D196" s="290"/>
      <c r="E196" s="290"/>
      <c r="F196" s="290"/>
      <c r="G196" s="290"/>
      <c r="H196" s="290"/>
      <c r="I196" s="290"/>
      <c r="J196" s="290"/>
      <c r="K196" s="291"/>
    </row>
    <row r="197" spans="1:14" ht="47.25" customHeight="1" x14ac:dyDescent="0.3">
      <c r="A197" s="3"/>
      <c r="B197" s="3"/>
      <c r="C197" s="4" t="s">
        <v>4</v>
      </c>
      <c r="D197" s="5" t="s">
        <v>5</v>
      </c>
      <c r="E197" s="5" t="s">
        <v>6</v>
      </c>
      <c r="F197" s="5" t="s">
        <v>7</v>
      </c>
      <c r="G197" s="6" t="s">
        <v>8</v>
      </c>
      <c r="H197" s="5" t="s">
        <v>9</v>
      </c>
      <c r="I197" s="5" t="s">
        <v>10</v>
      </c>
      <c r="J197" s="5" t="s">
        <v>11</v>
      </c>
      <c r="K197" s="7" t="s">
        <v>12</v>
      </c>
    </row>
    <row r="198" spans="1:14" s="2" customFormat="1" ht="39.6" x14ac:dyDescent="0.3">
      <c r="C198" s="8" t="s">
        <v>13</v>
      </c>
      <c r="D198" s="9" t="s">
        <v>91</v>
      </c>
      <c r="E198" s="10" t="s">
        <v>92</v>
      </c>
      <c r="F198" s="9" t="s">
        <v>16</v>
      </c>
      <c r="G198" s="11">
        <v>1</v>
      </c>
      <c r="H198" s="12">
        <v>3200000</v>
      </c>
      <c r="I198" s="27">
        <f>+H198*0.19</f>
        <v>608000</v>
      </c>
      <c r="J198" s="27">
        <f>+H198+I198</f>
        <v>3808000</v>
      </c>
      <c r="K198" s="13">
        <f>+G198*J198</f>
        <v>3808000</v>
      </c>
      <c r="N198" s="26"/>
    </row>
    <row r="199" spans="1:14" s="2" customFormat="1" ht="39.6" x14ac:dyDescent="0.3">
      <c r="C199" s="8" t="s">
        <v>18</v>
      </c>
      <c r="D199" s="9" t="s">
        <v>56</v>
      </c>
      <c r="E199" s="10" t="s">
        <v>57</v>
      </c>
      <c r="F199" s="9" t="s">
        <v>16</v>
      </c>
      <c r="G199" s="11">
        <v>2</v>
      </c>
      <c r="H199" s="12">
        <v>3000000</v>
      </c>
      <c r="I199" s="12">
        <f>+H199*0.19</f>
        <v>570000</v>
      </c>
      <c r="J199" s="12">
        <f>+H199+I199</f>
        <v>3570000</v>
      </c>
      <c r="K199" s="13">
        <f>+G199*J199</f>
        <v>7140000</v>
      </c>
    </row>
    <row r="200" spans="1:14" s="2" customFormat="1" ht="52.8" x14ac:dyDescent="0.3">
      <c r="C200" s="8" t="s">
        <v>21</v>
      </c>
      <c r="D200" s="9" t="s">
        <v>59</v>
      </c>
      <c r="E200" s="10" t="s">
        <v>60</v>
      </c>
      <c r="F200" s="9" t="s">
        <v>16</v>
      </c>
      <c r="G200" s="11">
        <v>2</v>
      </c>
      <c r="H200" s="12">
        <v>3000000</v>
      </c>
      <c r="I200" s="12">
        <f>+H200*0.19</f>
        <v>570000</v>
      </c>
      <c r="J200" s="12">
        <f>+H200+I200</f>
        <v>3570000</v>
      </c>
      <c r="K200" s="13">
        <f>+G200*J200</f>
        <v>7140000</v>
      </c>
      <c r="N200" s="26"/>
    </row>
    <row r="201" spans="1:14" s="2" customFormat="1" ht="39.6" x14ac:dyDescent="0.3">
      <c r="C201" s="8" t="s">
        <v>25</v>
      </c>
      <c r="D201" s="9" t="s">
        <v>134</v>
      </c>
      <c r="E201" s="10" t="s">
        <v>135</v>
      </c>
      <c r="F201" s="9" t="s">
        <v>16</v>
      </c>
      <c r="G201" s="11">
        <v>1</v>
      </c>
      <c r="H201" s="12">
        <v>1600000</v>
      </c>
      <c r="I201" s="12">
        <f>+H201*0.19</f>
        <v>304000</v>
      </c>
      <c r="J201" s="12">
        <f>+H201+I201</f>
        <v>1904000</v>
      </c>
      <c r="K201" s="13">
        <f>+G201*J201</f>
        <v>1904000</v>
      </c>
      <c r="N201" s="26"/>
    </row>
    <row r="202" spans="1:14" ht="39.6" x14ac:dyDescent="0.3">
      <c r="C202" s="8" t="s">
        <v>28</v>
      </c>
      <c r="D202" s="9" t="s">
        <v>29</v>
      </c>
      <c r="E202" s="10" t="s">
        <v>30</v>
      </c>
      <c r="F202" s="9" t="s">
        <v>16</v>
      </c>
      <c r="G202" s="11">
        <v>1</v>
      </c>
      <c r="H202" s="12">
        <v>1600000</v>
      </c>
      <c r="I202" s="12">
        <f t="shared" ref="I202:I203" si="46">+H202*0.19</f>
        <v>304000</v>
      </c>
      <c r="J202" s="12">
        <f t="shared" ref="J202:J212" si="47">+H202+I202</f>
        <v>1904000</v>
      </c>
      <c r="K202" s="13">
        <f t="shared" ref="K202:K203" si="48">+G202*J202</f>
        <v>1904000</v>
      </c>
    </row>
    <row r="203" spans="1:14" ht="66" x14ac:dyDescent="0.3">
      <c r="C203" s="8" t="s">
        <v>31</v>
      </c>
      <c r="D203" s="9" t="s">
        <v>199</v>
      </c>
      <c r="E203" s="10" t="s">
        <v>200</v>
      </c>
      <c r="F203" s="9" t="s">
        <v>16</v>
      </c>
      <c r="G203" s="11">
        <v>1</v>
      </c>
      <c r="H203" s="23">
        <v>1500000</v>
      </c>
      <c r="I203" s="23">
        <f t="shared" si="46"/>
        <v>285000</v>
      </c>
      <c r="J203" s="23">
        <f t="shared" si="47"/>
        <v>1785000</v>
      </c>
      <c r="K203" s="25">
        <f t="shared" si="48"/>
        <v>1785000</v>
      </c>
    </row>
    <row r="204" spans="1:14" s="2" customFormat="1" ht="39.6" x14ac:dyDescent="0.3">
      <c r="C204" s="8" t="s">
        <v>34</v>
      </c>
      <c r="D204" s="9" t="s">
        <v>103</v>
      </c>
      <c r="E204" s="10" t="s">
        <v>104</v>
      </c>
      <c r="F204" s="9" t="s">
        <v>16</v>
      </c>
      <c r="G204" s="11">
        <v>1</v>
      </c>
      <c r="H204" s="12">
        <v>2000000</v>
      </c>
      <c r="I204" s="27">
        <f>+H204*19%</f>
        <v>380000</v>
      </c>
      <c r="J204" s="27">
        <f t="shared" si="47"/>
        <v>2380000</v>
      </c>
      <c r="K204" s="13">
        <f>+J204*G204</f>
        <v>2380000</v>
      </c>
      <c r="N204" s="26"/>
    </row>
    <row r="205" spans="1:14" s="2" customFormat="1" ht="39.6" x14ac:dyDescent="0.3">
      <c r="C205" s="8" t="s">
        <v>37</v>
      </c>
      <c r="D205" s="9" t="s">
        <v>106</v>
      </c>
      <c r="E205" s="10" t="s">
        <v>107</v>
      </c>
      <c r="F205" s="9" t="s">
        <v>16</v>
      </c>
      <c r="G205" s="11">
        <v>1</v>
      </c>
      <c r="H205" s="12">
        <v>1500000</v>
      </c>
      <c r="I205" s="27">
        <f t="shared" ref="I205:I212" si="49">+H205*0.19</f>
        <v>285000</v>
      </c>
      <c r="J205" s="27">
        <f t="shared" si="47"/>
        <v>1785000</v>
      </c>
      <c r="K205" s="13">
        <f t="shared" ref="K205:K212" si="50">+G205*J205</f>
        <v>1785000</v>
      </c>
      <c r="N205" s="26"/>
    </row>
    <row r="206" spans="1:14" ht="52.8" x14ac:dyDescent="0.3">
      <c r="C206" s="8" t="s">
        <v>40</v>
      </c>
      <c r="D206" s="9" t="s">
        <v>201</v>
      </c>
      <c r="E206" s="10" t="s">
        <v>202</v>
      </c>
      <c r="F206" s="9" t="s">
        <v>16</v>
      </c>
      <c r="G206" s="11">
        <v>1</v>
      </c>
      <c r="H206" s="23">
        <v>200000</v>
      </c>
      <c r="I206" s="27">
        <f t="shared" si="49"/>
        <v>38000</v>
      </c>
      <c r="J206" s="27">
        <f t="shared" si="47"/>
        <v>238000</v>
      </c>
      <c r="K206" s="13">
        <f t="shared" si="50"/>
        <v>238000</v>
      </c>
    </row>
    <row r="207" spans="1:14" ht="66" x14ac:dyDescent="0.3">
      <c r="C207" s="8" t="s">
        <v>43</v>
      </c>
      <c r="D207" s="9" t="s">
        <v>203</v>
      </c>
      <c r="E207" s="10" t="s">
        <v>204</v>
      </c>
      <c r="F207" s="9" t="s">
        <v>16</v>
      </c>
      <c r="G207" s="11">
        <v>1</v>
      </c>
      <c r="H207" s="23">
        <v>190000</v>
      </c>
      <c r="I207" s="27">
        <f t="shared" ref="I207" si="51">+H207*19%</f>
        <v>36100</v>
      </c>
      <c r="J207" s="27">
        <f t="shared" si="47"/>
        <v>226100</v>
      </c>
      <c r="K207" s="13">
        <f t="shared" ref="K207" si="52">+J207*G207</f>
        <v>226100</v>
      </c>
    </row>
    <row r="208" spans="1:14" ht="39.6" x14ac:dyDescent="0.3">
      <c r="C208" s="8" t="s">
        <v>46</v>
      </c>
      <c r="D208" s="9" t="s">
        <v>205</v>
      </c>
      <c r="E208" s="10" t="s">
        <v>206</v>
      </c>
      <c r="F208" s="9" t="s">
        <v>16</v>
      </c>
      <c r="G208" s="11">
        <v>2</v>
      </c>
      <c r="H208" s="23">
        <v>450000</v>
      </c>
      <c r="I208" s="27">
        <f t="shared" si="49"/>
        <v>85500</v>
      </c>
      <c r="J208" s="27">
        <f t="shared" si="47"/>
        <v>535500</v>
      </c>
      <c r="K208" s="13">
        <f t="shared" si="50"/>
        <v>1071000</v>
      </c>
    </row>
    <row r="209" spans="1:14" ht="66" x14ac:dyDescent="0.3">
      <c r="C209" s="8" t="s">
        <v>49</v>
      </c>
      <c r="D209" s="9" t="s">
        <v>26</v>
      </c>
      <c r="E209" s="10" t="s">
        <v>27</v>
      </c>
      <c r="F209" s="9" t="s">
        <v>16</v>
      </c>
      <c r="G209" s="11">
        <v>1</v>
      </c>
      <c r="H209" s="12">
        <v>3200000</v>
      </c>
      <c r="I209" s="12">
        <f t="shared" si="49"/>
        <v>608000</v>
      </c>
      <c r="J209" s="12">
        <f t="shared" si="47"/>
        <v>3808000</v>
      </c>
      <c r="K209" s="13">
        <f t="shared" si="50"/>
        <v>3808000</v>
      </c>
    </row>
    <row r="210" spans="1:14" ht="39.6" x14ac:dyDescent="0.3">
      <c r="C210" s="8" t="s">
        <v>52</v>
      </c>
      <c r="D210" s="9" t="s">
        <v>207</v>
      </c>
      <c r="E210" s="10" t="s">
        <v>208</v>
      </c>
      <c r="F210" s="9" t="s">
        <v>16</v>
      </c>
      <c r="G210" s="11">
        <v>2</v>
      </c>
      <c r="H210" s="23">
        <v>4200000</v>
      </c>
      <c r="I210" s="27">
        <f t="shared" si="49"/>
        <v>798000</v>
      </c>
      <c r="J210" s="27">
        <f t="shared" si="47"/>
        <v>4998000</v>
      </c>
      <c r="K210" s="13">
        <f t="shared" si="50"/>
        <v>9996000</v>
      </c>
    </row>
    <row r="211" spans="1:14" ht="26.4" x14ac:dyDescent="0.3">
      <c r="C211" s="8" t="s">
        <v>55</v>
      </c>
      <c r="D211" s="9" t="s">
        <v>209</v>
      </c>
      <c r="E211" s="10" t="s">
        <v>210</v>
      </c>
      <c r="F211" s="9" t="s">
        <v>16</v>
      </c>
      <c r="G211" s="11">
        <v>1</v>
      </c>
      <c r="H211" s="23">
        <v>350000</v>
      </c>
      <c r="I211" s="27">
        <f t="shared" si="49"/>
        <v>66500</v>
      </c>
      <c r="J211" s="27">
        <f t="shared" si="47"/>
        <v>416500</v>
      </c>
      <c r="K211" s="13">
        <f t="shared" si="50"/>
        <v>416500</v>
      </c>
    </row>
    <row r="212" spans="1:14" ht="145.19999999999999" x14ac:dyDescent="0.3">
      <c r="C212" s="8" t="s">
        <v>58</v>
      </c>
      <c r="D212" s="9" t="s">
        <v>63</v>
      </c>
      <c r="E212" s="10" t="s">
        <v>64</v>
      </c>
      <c r="F212" s="9" t="s">
        <v>16</v>
      </c>
      <c r="G212" s="11">
        <v>2</v>
      </c>
      <c r="H212" s="23">
        <v>4000000</v>
      </c>
      <c r="I212" s="23">
        <f t="shared" si="49"/>
        <v>760000</v>
      </c>
      <c r="J212" s="23">
        <f t="shared" si="47"/>
        <v>4760000</v>
      </c>
      <c r="K212" s="25">
        <f t="shared" si="50"/>
        <v>9520000</v>
      </c>
    </row>
    <row r="213" spans="1:14" ht="66" x14ac:dyDescent="0.3">
      <c r="C213" s="8" t="s">
        <v>83</v>
      </c>
      <c r="D213" s="9" t="s">
        <v>69</v>
      </c>
      <c r="E213" s="10" t="s">
        <v>70</v>
      </c>
      <c r="F213" s="9" t="s">
        <v>16</v>
      </c>
      <c r="G213" s="11">
        <v>2</v>
      </c>
      <c r="H213" s="23">
        <v>1800000</v>
      </c>
      <c r="I213" s="23">
        <f>+H213*0.19</f>
        <v>342000</v>
      </c>
      <c r="J213" s="23">
        <f>+H213+I213</f>
        <v>2142000</v>
      </c>
      <c r="K213" s="25">
        <f>+G213*J213</f>
        <v>4284000</v>
      </c>
    </row>
    <row r="214" spans="1:14" ht="106.2" thickBot="1" x14ac:dyDescent="0.35">
      <c r="C214" s="8" t="s">
        <v>86</v>
      </c>
      <c r="D214" s="9" t="s">
        <v>71</v>
      </c>
      <c r="E214" s="10" t="s">
        <v>72</v>
      </c>
      <c r="F214" s="9" t="s">
        <v>16</v>
      </c>
      <c r="G214" s="11">
        <v>2</v>
      </c>
      <c r="H214" s="23">
        <v>300000</v>
      </c>
      <c r="I214" s="24">
        <f>+H214*0.19</f>
        <v>57000</v>
      </c>
      <c r="J214" s="24">
        <f>+H214+I214</f>
        <v>357000</v>
      </c>
      <c r="K214" s="25">
        <f>+G214*J214</f>
        <v>714000</v>
      </c>
      <c r="N214" s="26"/>
    </row>
    <row r="215" spans="1:14" ht="13.2" customHeight="1" thickBot="1" x14ac:dyDescent="0.35">
      <c r="C215" s="280" t="s">
        <v>211</v>
      </c>
      <c r="D215" s="281"/>
      <c r="E215" s="282"/>
      <c r="F215" s="34"/>
      <c r="G215" s="34"/>
      <c r="H215" s="34"/>
      <c r="I215" s="34"/>
      <c r="J215" s="34"/>
      <c r="K215" s="22">
        <f>SUM(K198:K214)</f>
        <v>58119600</v>
      </c>
    </row>
    <row r="216" spans="1:14" ht="13.2" customHeight="1" thickBot="1" x14ac:dyDescent="0.35">
      <c r="C216" s="289" t="s">
        <v>212</v>
      </c>
      <c r="D216" s="290"/>
      <c r="E216" s="290"/>
      <c r="F216" s="290"/>
      <c r="G216" s="290"/>
      <c r="H216" s="290"/>
      <c r="I216" s="290"/>
      <c r="J216" s="290"/>
      <c r="K216" s="291"/>
    </row>
    <row r="217" spans="1:14" ht="47.25" customHeight="1" x14ac:dyDescent="0.3">
      <c r="A217" s="3"/>
      <c r="B217" s="3"/>
      <c r="C217" s="4" t="s">
        <v>4</v>
      </c>
      <c r="D217" s="5" t="s">
        <v>5</v>
      </c>
      <c r="E217" s="5" t="s">
        <v>6</v>
      </c>
      <c r="F217" s="5" t="s">
        <v>7</v>
      </c>
      <c r="G217" s="6" t="s">
        <v>8</v>
      </c>
      <c r="H217" s="5" t="s">
        <v>9</v>
      </c>
      <c r="I217" s="5" t="s">
        <v>10</v>
      </c>
      <c r="J217" s="5" t="s">
        <v>11</v>
      </c>
      <c r="K217" s="7" t="s">
        <v>12</v>
      </c>
    </row>
    <row r="218" spans="1:14" ht="118.8" x14ac:dyDescent="0.3">
      <c r="C218" s="8" t="s">
        <v>13</v>
      </c>
      <c r="D218" s="9" t="s">
        <v>146</v>
      </c>
      <c r="E218" s="10" t="s">
        <v>147</v>
      </c>
      <c r="F218" s="9" t="s">
        <v>16</v>
      </c>
      <c r="G218" s="39">
        <v>1</v>
      </c>
      <c r="H218" s="23">
        <v>3800000</v>
      </c>
      <c r="I218" s="23">
        <f t="shared" ref="I218" si="53">+H218*0.19</f>
        <v>722000</v>
      </c>
      <c r="J218" s="23">
        <f t="shared" ref="J218" si="54">+H218+I218</f>
        <v>4522000</v>
      </c>
      <c r="K218" s="25">
        <f t="shared" ref="K218:K222" si="55">+G218*J218</f>
        <v>4522000</v>
      </c>
    </row>
    <row r="219" spans="1:14" ht="105.6" x14ac:dyDescent="0.3">
      <c r="C219" s="8" t="s">
        <v>18</v>
      </c>
      <c r="D219" s="9" t="s">
        <v>67</v>
      </c>
      <c r="E219" s="10" t="s">
        <v>68</v>
      </c>
      <c r="F219" s="9" t="s">
        <v>16</v>
      </c>
      <c r="G219" s="11">
        <v>1</v>
      </c>
      <c r="H219" s="23">
        <v>1500000</v>
      </c>
      <c r="I219" s="23">
        <f>+H219*0.19</f>
        <v>285000</v>
      </c>
      <c r="J219" s="23">
        <f>+H219+I219</f>
        <v>1785000</v>
      </c>
      <c r="K219" s="25">
        <f t="shared" si="55"/>
        <v>1785000</v>
      </c>
    </row>
    <row r="220" spans="1:14" ht="66" x14ac:dyDescent="0.3">
      <c r="C220" s="8" t="s">
        <v>21</v>
      </c>
      <c r="D220" s="9" t="s">
        <v>65</v>
      </c>
      <c r="E220" s="10" t="s">
        <v>66</v>
      </c>
      <c r="F220" s="9" t="s">
        <v>16</v>
      </c>
      <c r="G220" s="11">
        <v>1</v>
      </c>
      <c r="H220" s="23">
        <v>3200000</v>
      </c>
      <c r="I220" s="23">
        <f>+H220*0.19</f>
        <v>608000</v>
      </c>
      <c r="J220" s="23">
        <f>+H220+I220</f>
        <v>3808000</v>
      </c>
      <c r="K220" s="25">
        <f t="shared" si="55"/>
        <v>3808000</v>
      </c>
      <c r="N220" s="26"/>
    </row>
    <row r="221" spans="1:14" ht="66" x14ac:dyDescent="0.3">
      <c r="C221" s="8" t="s">
        <v>25</v>
      </c>
      <c r="D221" s="9" t="s">
        <v>26</v>
      </c>
      <c r="E221" s="10" t="s">
        <v>27</v>
      </c>
      <c r="F221" s="9" t="s">
        <v>16</v>
      </c>
      <c r="G221" s="11">
        <v>1</v>
      </c>
      <c r="H221" s="12">
        <v>3200000</v>
      </c>
      <c r="I221" s="12">
        <f t="shared" ref="I221" si="56">+H221*0.19</f>
        <v>608000</v>
      </c>
      <c r="J221" s="12">
        <f t="shared" ref="J221" si="57">+H221+I221</f>
        <v>3808000</v>
      </c>
      <c r="K221" s="13">
        <f t="shared" si="55"/>
        <v>3808000</v>
      </c>
    </row>
    <row r="222" spans="1:14" ht="92.4" x14ac:dyDescent="0.3">
      <c r="C222" s="8" t="s">
        <v>28</v>
      </c>
      <c r="D222" s="9" t="s">
        <v>22</v>
      </c>
      <c r="E222" s="10" t="s">
        <v>23</v>
      </c>
      <c r="F222" s="9" t="s">
        <v>16</v>
      </c>
      <c r="G222" s="11">
        <v>1</v>
      </c>
      <c r="H222" s="23">
        <v>3500000</v>
      </c>
      <c r="I222" s="12">
        <f>+H222*0.19</f>
        <v>665000</v>
      </c>
      <c r="J222" s="12">
        <f>+H222+I222</f>
        <v>4165000</v>
      </c>
      <c r="K222" s="13">
        <f t="shared" si="55"/>
        <v>4165000</v>
      </c>
      <c r="N222" s="26"/>
    </row>
    <row r="223" spans="1:14" ht="66" x14ac:dyDescent="0.3">
      <c r="C223" s="8" t="s">
        <v>31</v>
      </c>
      <c r="D223" s="9" t="s">
        <v>69</v>
      </c>
      <c r="E223" s="10" t="s">
        <v>70</v>
      </c>
      <c r="F223" s="9" t="s">
        <v>16</v>
      </c>
      <c r="G223" s="11">
        <v>1</v>
      </c>
      <c r="H223" s="23">
        <v>1800000</v>
      </c>
      <c r="I223" s="23">
        <f>+H223*0.19</f>
        <v>342000</v>
      </c>
      <c r="J223" s="23">
        <f>+H223+I223</f>
        <v>2142000</v>
      </c>
      <c r="K223" s="25">
        <f>+G223*J223</f>
        <v>2142000</v>
      </c>
    </row>
    <row r="224" spans="1:14" ht="105.6" x14ac:dyDescent="0.3">
      <c r="C224" s="8" t="s">
        <v>34</v>
      </c>
      <c r="D224" s="9" t="s">
        <v>71</v>
      </c>
      <c r="E224" s="10" t="s">
        <v>72</v>
      </c>
      <c r="F224" s="9" t="s">
        <v>16</v>
      </c>
      <c r="G224" s="11">
        <v>1</v>
      </c>
      <c r="H224" s="23">
        <v>300000</v>
      </c>
      <c r="I224" s="24">
        <f>+H224*0.19</f>
        <v>57000</v>
      </c>
      <c r="J224" s="24">
        <f>+H224+I224</f>
        <v>357000</v>
      </c>
      <c r="K224" s="25">
        <f>+G224*J224</f>
        <v>357000</v>
      </c>
      <c r="N224" s="26"/>
    </row>
    <row r="225" spans="3:14" ht="26.4" x14ac:dyDescent="0.3">
      <c r="C225" s="8" t="s">
        <v>37</v>
      </c>
      <c r="D225" s="9" t="s">
        <v>19</v>
      </c>
      <c r="E225" s="10" t="s">
        <v>20</v>
      </c>
      <c r="F225" s="9" t="s">
        <v>16</v>
      </c>
      <c r="G225" s="11">
        <v>50</v>
      </c>
      <c r="H225" s="23">
        <v>65000</v>
      </c>
      <c r="I225" s="23">
        <f>+H225*0.19</f>
        <v>12350</v>
      </c>
      <c r="J225" s="23">
        <f t="shared" ref="J225:J227" si="58">+H225+I225</f>
        <v>77350</v>
      </c>
      <c r="K225" s="25">
        <f>+G225*J225</f>
        <v>3867500</v>
      </c>
    </row>
    <row r="226" spans="3:14" ht="39.6" x14ac:dyDescent="0.3">
      <c r="C226" s="8" t="s">
        <v>40</v>
      </c>
      <c r="D226" s="9" t="s">
        <v>119</v>
      </c>
      <c r="E226" s="10" t="s">
        <v>180</v>
      </c>
      <c r="F226" s="9" t="s">
        <v>16</v>
      </c>
      <c r="G226" s="11">
        <v>10</v>
      </c>
      <c r="H226" s="23">
        <v>120000</v>
      </c>
      <c r="I226" s="23">
        <f>+H226*0.19</f>
        <v>22800</v>
      </c>
      <c r="J226" s="23">
        <f t="shared" si="58"/>
        <v>142800</v>
      </c>
      <c r="K226" s="25">
        <f>+G226*J226</f>
        <v>1428000</v>
      </c>
    </row>
    <row r="227" spans="3:14" ht="39.6" x14ac:dyDescent="0.3">
      <c r="C227" s="8" t="s">
        <v>43</v>
      </c>
      <c r="D227" s="9" t="s">
        <v>29</v>
      </c>
      <c r="E227" s="10" t="s">
        <v>30</v>
      </c>
      <c r="F227" s="9" t="s">
        <v>16</v>
      </c>
      <c r="G227" s="11">
        <v>1</v>
      </c>
      <c r="H227" s="12">
        <v>1600000</v>
      </c>
      <c r="I227" s="12">
        <f t="shared" ref="I227" si="59">+H227*0.19</f>
        <v>304000</v>
      </c>
      <c r="J227" s="12">
        <f t="shared" si="58"/>
        <v>1904000</v>
      </c>
      <c r="K227" s="13">
        <f t="shared" ref="K227" si="60">+G227*J227</f>
        <v>1904000</v>
      </c>
    </row>
    <row r="228" spans="3:14" s="2" customFormat="1" ht="39.6" x14ac:dyDescent="0.3">
      <c r="C228" s="8" t="s">
        <v>46</v>
      </c>
      <c r="D228" s="9" t="s">
        <v>14</v>
      </c>
      <c r="E228" s="10" t="s">
        <v>15</v>
      </c>
      <c r="F228" s="9" t="s">
        <v>16</v>
      </c>
      <c r="G228" s="11">
        <v>4</v>
      </c>
      <c r="H228" s="23">
        <v>200000</v>
      </c>
      <c r="I228" s="12">
        <f>+H228*0.19</f>
        <v>38000</v>
      </c>
      <c r="J228" s="12">
        <f>+H228+I228</f>
        <v>238000</v>
      </c>
      <c r="K228" s="13">
        <f>+G228*J228</f>
        <v>952000</v>
      </c>
    </row>
    <row r="229" spans="3:14" ht="51.75" customHeight="1" x14ac:dyDescent="0.3">
      <c r="C229" s="8" t="s">
        <v>49</v>
      </c>
      <c r="D229" s="9" t="s">
        <v>75</v>
      </c>
      <c r="E229" s="10" t="s">
        <v>76</v>
      </c>
      <c r="F229" s="9" t="s">
        <v>16</v>
      </c>
      <c r="G229" s="11">
        <v>1</v>
      </c>
      <c r="H229" s="23">
        <v>500000</v>
      </c>
      <c r="I229" s="24">
        <f>+H229*0.19</f>
        <v>95000</v>
      </c>
      <c r="J229" s="24">
        <f t="shared" ref="J229:J238" si="61">+H229+I229</f>
        <v>595000</v>
      </c>
      <c r="K229" s="25">
        <f>+G229*J229</f>
        <v>595000</v>
      </c>
      <c r="N229" s="26"/>
    </row>
    <row r="230" spans="3:14" ht="52.8" x14ac:dyDescent="0.3">
      <c r="C230" s="8" t="s">
        <v>52</v>
      </c>
      <c r="D230" s="9" t="s">
        <v>73</v>
      </c>
      <c r="E230" s="10" t="s">
        <v>74</v>
      </c>
      <c r="F230" s="9" t="s">
        <v>16</v>
      </c>
      <c r="G230" s="11">
        <v>3</v>
      </c>
      <c r="H230" s="23">
        <v>1600000</v>
      </c>
      <c r="I230" s="24">
        <f t="shared" ref="I230" si="62">+H230*0.19</f>
        <v>304000</v>
      </c>
      <c r="J230" s="24">
        <f t="shared" si="61"/>
        <v>1904000</v>
      </c>
      <c r="K230" s="25">
        <f t="shared" ref="K230" si="63">+G230*J230</f>
        <v>5712000</v>
      </c>
      <c r="N230" s="26"/>
    </row>
    <row r="231" spans="3:14" ht="39.6" x14ac:dyDescent="0.3">
      <c r="C231" s="8" t="s">
        <v>55</v>
      </c>
      <c r="D231" s="9" t="s">
        <v>87</v>
      </c>
      <c r="E231" s="10" t="s">
        <v>88</v>
      </c>
      <c r="F231" s="9" t="s">
        <v>16</v>
      </c>
      <c r="G231" s="11">
        <v>1</v>
      </c>
      <c r="H231" s="23">
        <v>1600000</v>
      </c>
      <c r="I231" s="24">
        <f>+H231*0.19</f>
        <v>304000</v>
      </c>
      <c r="J231" s="24">
        <f t="shared" si="61"/>
        <v>1904000</v>
      </c>
      <c r="K231" s="25">
        <f>+G231*J231</f>
        <v>1904000</v>
      </c>
      <c r="N231" s="26"/>
    </row>
    <row r="232" spans="3:14" s="2" customFormat="1" ht="39.6" x14ac:dyDescent="0.3">
      <c r="C232" s="8" t="s">
        <v>58</v>
      </c>
      <c r="D232" s="9" t="s">
        <v>56</v>
      </c>
      <c r="E232" s="10" t="s">
        <v>57</v>
      </c>
      <c r="F232" s="9" t="s">
        <v>16</v>
      </c>
      <c r="G232" s="11">
        <v>1</v>
      </c>
      <c r="H232" s="12">
        <v>3000000</v>
      </c>
      <c r="I232" s="12">
        <f>+H232*0.19</f>
        <v>570000</v>
      </c>
      <c r="J232" s="12">
        <f t="shared" si="61"/>
        <v>3570000</v>
      </c>
      <c r="K232" s="13">
        <f>+G232*J232</f>
        <v>3570000</v>
      </c>
    </row>
    <row r="233" spans="3:14" s="2" customFormat="1" ht="39.6" x14ac:dyDescent="0.3">
      <c r="C233" s="8" t="s">
        <v>83</v>
      </c>
      <c r="D233" s="9" t="s">
        <v>91</v>
      </c>
      <c r="E233" s="10" t="s">
        <v>92</v>
      </c>
      <c r="F233" s="9" t="s">
        <v>16</v>
      </c>
      <c r="G233" s="11">
        <v>1</v>
      </c>
      <c r="H233" s="12">
        <v>3200000</v>
      </c>
      <c r="I233" s="27">
        <f>+H233*0.19</f>
        <v>608000</v>
      </c>
      <c r="J233" s="27">
        <f t="shared" si="61"/>
        <v>3808000</v>
      </c>
      <c r="K233" s="13">
        <f>+G233*J233</f>
        <v>3808000</v>
      </c>
      <c r="N233" s="26"/>
    </row>
    <row r="234" spans="3:14" s="2" customFormat="1" ht="52.8" x14ac:dyDescent="0.3">
      <c r="C234" s="8" t="s">
        <v>86</v>
      </c>
      <c r="D234" s="9" t="s">
        <v>59</v>
      </c>
      <c r="E234" s="10" t="s">
        <v>60</v>
      </c>
      <c r="F234" s="9" t="s">
        <v>16</v>
      </c>
      <c r="G234" s="11">
        <v>1</v>
      </c>
      <c r="H234" s="12">
        <v>3000000</v>
      </c>
      <c r="I234" s="12">
        <f>+H234*0.19</f>
        <v>570000</v>
      </c>
      <c r="J234" s="12">
        <f t="shared" si="61"/>
        <v>3570000</v>
      </c>
      <c r="K234" s="13">
        <f>+G234*J234</f>
        <v>3570000</v>
      </c>
      <c r="N234" s="26"/>
    </row>
    <row r="235" spans="3:14" s="2" customFormat="1" ht="39.6" x14ac:dyDescent="0.3">
      <c r="C235" s="8" t="s">
        <v>89</v>
      </c>
      <c r="D235" s="9" t="s">
        <v>134</v>
      </c>
      <c r="E235" s="10" t="s">
        <v>135</v>
      </c>
      <c r="F235" s="9" t="s">
        <v>16</v>
      </c>
      <c r="G235" s="11">
        <v>1</v>
      </c>
      <c r="H235" s="12">
        <v>1600000</v>
      </c>
      <c r="I235" s="12">
        <f>+H235*0.19</f>
        <v>304000</v>
      </c>
      <c r="J235" s="12">
        <f t="shared" si="61"/>
        <v>1904000</v>
      </c>
      <c r="K235" s="13">
        <f>+G235*J235</f>
        <v>1904000</v>
      </c>
      <c r="N235" s="26"/>
    </row>
    <row r="236" spans="3:14" s="2" customFormat="1" ht="92.4" x14ac:dyDescent="0.3">
      <c r="C236" s="8" t="s">
        <v>90</v>
      </c>
      <c r="D236" s="9" t="s">
        <v>121</v>
      </c>
      <c r="E236" s="10" t="s">
        <v>122</v>
      </c>
      <c r="F236" s="9" t="s">
        <v>16</v>
      </c>
      <c r="G236" s="11">
        <v>1</v>
      </c>
      <c r="H236" s="12">
        <v>6000000</v>
      </c>
      <c r="I236" s="12">
        <f t="shared" ref="I236:I238" si="64">+H236*0.19</f>
        <v>1140000</v>
      </c>
      <c r="J236" s="12">
        <f t="shared" si="61"/>
        <v>7140000</v>
      </c>
      <c r="K236" s="13">
        <f t="shared" ref="K236:K238" si="65">+G236*J236</f>
        <v>7140000</v>
      </c>
      <c r="N236" s="26"/>
    </row>
    <row r="237" spans="3:14" s="2" customFormat="1" ht="118.8" x14ac:dyDescent="0.3">
      <c r="C237" s="8" t="s">
        <v>93</v>
      </c>
      <c r="D237" s="35" t="s">
        <v>136</v>
      </c>
      <c r="E237" s="36" t="s">
        <v>137</v>
      </c>
      <c r="F237" s="35" t="s">
        <v>16</v>
      </c>
      <c r="G237" s="37">
        <v>1</v>
      </c>
      <c r="H237" s="12">
        <v>2000000</v>
      </c>
      <c r="I237" s="12">
        <f t="shared" si="64"/>
        <v>380000</v>
      </c>
      <c r="J237" s="12">
        <f t="shared" si="61"/>
        <v>2380000</v>
      </c>
      <c r="K237" s="13">
        <f t="shared" si="65"/>
        <v>2380000</v>
      </c>
      <c r="N237" s="26"/>
    </row>
    <row r="238" spans="3:14" ht="66" x14ac:dyDescent="0.3">
      <c r="C238" s="8" t="s">
        <v>96</v>
      </c>
      <c r="D238" s="9" t="s">
        <v>213</v>
      </c>
      <c r="E238" s="10" t="s">
        <v>214</v>
      </c>
      <c r="F238" s="9" t="s">
        <v>16</v>
      </c>
      <c r="G238" s="11">
        <v>1</v>
      </c>
      <c r="H238" s="23">
        <v>450000</v>
      </c>
      <c r="I238" s="27">
        <f t="shared" si="64"/>
        <v>85500</v>
      </c>
      <c r="J238" s="27">
        <f t="shared" si="61"/>
        <v>535500</v>
      </c>
      <c r="K238" s="13">
        <f t="shared" si="65"/>
        <v>535500</v>
      </c>
    </row>
    <row r="239" spans="3:14" x14ac:dyDescent="0.3">
      <c r="C239" s="8" t="s">
        <v>99</v>
      </c>
      <c r="D239" s="9" t="s">
        <v>176</v>
      </c>
      <c r="E239" s="10" t="s">
        <v>177</v>
      </c>
      <c r="F239" s="9" t="s">
        <v>16</v>
      </c>
      <c r="G239" s="11">
        <v>5</v>
      </c>
      <c r="H239" s="23">
        <v>20000</v>
      </c>
      <c r="I239" s="24">
        <f>+H239*0.19</f>
        <v>3800</v>
      </c>
      <c r="J239" s="24">
        <f>+H239+I239</f>
        <v>23800</v>
      </c>
      <c r="K239" s="25">
        <f>+G239*J239</f>
        <v>119000</v>
      </c>
    </row>
    <row r="240" spans="3:14" ht="13.8" thickBot="1" x14ac:dyDescent="0.35">
      <c r="C240" s="8" t="s">
        <v>102</v>
      </c>
      <c r="D240" s="9" t="s">
        <v>178</v>
      </c>
      <c r="E240" s="10" t="s">
        <v>179</v>
      </c>
      <c r="F240" s="9" t="s">
        <v>16</v>
      </c>
      <c r="G240" s="11">
        <v>5</v>
      </c>
      <c r="H240" s="23">
        <v>50000</v>
      </c>
      <c r="I240" s="24">
        <f>+H240*0.19</f>
        <v>9500</v>
      </c>
      <c r="J240" s="24">
        <f>+H240+I240</f>
        <v>59500</v>
      </c>
      <c r="K240" s="25">
        <f>+G240*J240</f>
        <v>297500</v>
      </c>
    </row>
    <row r="241" spans="1:14" ht="13.2" customHeight="1" thickBot="1" x14ac:dyDescent="0.35">
      <c r="C241" s="280" t="s">
        <v>215</v>
      </c>
      <c r="D241" s="281"/>
      <c r="E241" s="282"/>
      <c r="F241" s="34"/>
      <c r="G241" s="34"/>
      <c r="H241" s="34"/>
      <c r="I241" s="34"/>
      <c r="J241" s="34"/>
      <c r="K241" s="22">
        <f>SUM(K218:K240)</f>
        <v>60273500</v>
      </c>
    </row>
    <row r="242" spans="1:14" ht="13.2" customHeight="1" thickBot="1" x14ac:dyDescent="0.35">
      <c r="C242" s="289" t="s">
        <v>216</v>
      </c>
      <c r="D242" s="290"/>
      <c r="E242" s="290"/>
      <c r="F242" s="290"/>
      <c r="G242" s="290"/>
      <c r="H242" s="290"/>
      <c r="I242" s="290"/>
      <c r="J242" s="290"/>
      <c r="K242" s="291"/>
    </row>
    <row r="243" spans="1:14" ht="47.25" customHeight="1" x14ac:dyDescent="0.3">
      <c r="A243" s="3"/>
      <c r="B243" s="3"/>
      <c r="C243" s="4" t="s">
        <v>4</v>
      </c>
      <c r="D243" s="5" t="s">
        <v>5</v>
      </c>
      <c r="E243" s="5" t="s">
        <v>6</v>
      </c>
      <c r="F243" s="5" t="s">
        <v>7</v>
      </c>
      <c r="G243" s="6" t="s">
        <v>8</v>
      </c>
      <c r="H243" s="5" t="s">
        <v>9</v>
      </c>
      <c r="I243" s="5" t="s">
        <v>10</v>
      </c>
      <c r="J243" s="5" t="s">
        <v>11</v>
      </c>
      <c r="K243" s="7" t="s">
        <v>12</v>
      </c>
    </row>
    <row r="244" spans="1:14" s="2" customFormat="1" ht="39.6" x14ac:dyDescent="0.3">
      <c r="C244" s="8" t="s">
        <v>13</v>
      </c>
      <c r="D244" s="9" t="s">
        <v>14</v>
      </c>
      <c r="E244" s="10" t="s">
        <v>15</v>
      </c>
      <c r="F244" s="9" t="s">
        <v>16</v>
      </c>
      <c r="G244" s="11">
        <v>4</v>
      </c>
      <c r="H244" s="23">
        <v>200000</v>
      </c>
      <c r="I244" s="12">
        <f>+H244*0.19</f>
        <v>38000</v>
      </c>
      <c r="J244" s="12">
        <f>+H244+I244</f>
        <v>238000</v>
      </c>
      <c r="K244" s="13">
        <f>+G244*J244</f>
        <v>952000</v>
      </c>
    </row>
    <row r="245" spans="1:14" ht="26.4" x14ac:dyDescent="0.3">
      <c r="C245" s="8" t="s">
        <v>18</v>
      </c>
      <c r="D245" s="9" t="s">
        <v>19</v>
      </c>
      <c r="E245" s="10" t="s">
        <v>20</v>
      </c>
      <c r="F245" s="9" t="s">
        <v>16</v>
      </c>
      <c r="G245" s="11">
        <v>30</v>
      </c>
      <c r="H245" s="23">
        <v>65000</v>
      </c>
      <c r="I245" s="23">
        <f>+H245*0.19</f>
        <v>12350</v>
      </c>
      <c r="J245" s="23">
        <f t="shared" ref="J245:J247" si="66">+H245+I245</f>
        <v>77350</v>
      </c>
      <c r="K245" s="25">
        <f>+G245*J245</f>
        <v>2320500</v>
      </c>
    </row>
    <row r="246" spans="1:14" ht="52.8" x14ac:dyDescent="0.3">
      <c r="C246" s="8" t="s">
        <v>21</v>
      </c>
      <c r="D246" s="9" t="s">
        <v>73</v>
      </c>
      <c r="E246" s="10" t="s">
        <v>74</v>
      </c>
      <c r="F246" s="9" t="s">
        <v>16</v>
      </c>
      <c r="G246" s="11">
        <v>1</v>
      </c>
      <c r="H246" s="23">
        <v>1600000</v>
      </c>
      <c r="I246" s="24">
        <f t="shared" ref="I246:I247" si="67">+H246*0.19</f>
        <v>304000</v>
      </c>
      <c r="J246" s="24">
        <f t="shared" si="66"/>
        <v>1904000</v>
      </c>
      <c r="K246" s="25">
        <f t="shared" ref="K246:K247" si="68">+G246*J246</f>
        <v>1904000</v>
      </c>
      <c r="N246" s="26"/>
    </row>
    <row r="247" spans="1:14" ht="145.19999999999999" x14ac:dyDescent="0.3">
      <c r="C247" s="8" t="s">
        <v>25</v>
      </c>
      <c r="D247" s="9" t="s">
        <v>63</v>
      </c>
      <c r="E247" s="10" t="s">
        <v>64</v>
      </c>
      <c r="F247" s="9" t="s">
        <v>16</v>
      </c>
      <c r="G247" s="11">
        <v>2</v>
      </c>
      <c r="H247" s="23">
        <v>4000000</v>
      </c>
      <c r="I247" s="23">
        <f t="shared" si="67"/>
        <v>760000</v>
      </c>
      <c r="J247" s="23">
        <f t="shared" si="66"/>
        <v>4760000</v>
      </c>
      <c r="K247" s="25">
        <f t="shared" si="68"/>
        <v>9520000</v>
      </c>
    </row>
    <row r="248" spans="1:14" ht="66" x14ac:dyDescent="0.3">
      <c r="C248" s="8" t="s">
        <v>28</v>
      </c>
      <c r="D248" s="9" t="s">
        <v>69</v>
      </c>
      <c r="E248" s="10" t="s">
        <v>70</v>
      </c>
      <c r="F248" s="9" t="s">
        <v>16</v>
      </c>
      <c r="G248" s="11">
        <v>2</v>
      </c>
      <c r="H248" s="23">
        <v>1800000</v>
      </c>
      <c r="I248" s="23">
        <f>+H248*0.19</f>
        <v>342000</v>
      </c>
      <c r="J248" s="23">
        <f>+H248+I248</f>
        <v>2142000</v>
      </c>
      <c r="K248" s="25">
        <f>+G248*J248</f>
        <v>4284000</v>
      </c>
    </row>
    <row r="249" spans="1:14" ht="105.6" x14ac:dyDescent="0.3">
      <c r="C249" s="8" t="s">
        <v>31</v>
      </c>
      <c r="D249" s="9" t="s">
        <v>71</v>
      </c>
      <c r="E249" s="10" t="s">
        <v>72</v>
      </c>
      <c r="F249" s="9" t="s">
        <v>16</v>
      </c>
      <c r="G249" s="11">
        <v>2</v>
      </c>
      <c r="H249" s="23">
        <v>300000</v>
      </c>
      <c r="I249" s="24">
        <f>+H249*0.19</f>
        <v>57000</v>
      </c>
      <c r="J249" s="24">
        <f>+H249+I249</f>
        <v>357000</v>
      </c>
      <c r="K249" s="25">
        <f>+G249*J249</f>
        <v>714000</v>
      </c>
      <c r="N249" s="26"/>
    </row>
    <row r="250" spans="1:14" ht="66" x14ac:dyDescent="0.3">
      <c r="C250" s="8" t="s">
        <v>34</v>
      </c>
      <c r="D250" s="9" t="s">
        <v>65</v>
      </c>
      <c r="E250" s="10" t="s">
        <v>66</v>
      </c>
      <c r="F250" s="9" t="s">
        <v>16</v>
      </c>
      <c r="G250" s="11">
        <v>1</v>
      </c>
      <c r="H250" s="23">
        <v>3200000</v>
      </c>
      <c r="I250" s="23">
        <f>+H250*0.19</f>
        <v>608000</v>
      </c>
      <c r="J250" s="23">
        <f>+H250+I250</f>
        <v>3808000</v>
      </c>
      <c r="K250" s="25">
        <f t="shared" ref="K250:K251" si="69">+G250*J250</f>
        <v>3808000</v>
      </c>
      <c r="N250" s="26"/>
    </row>
    <row r="251" spans="1:14" ht="66" x14ac:dyDescent="0.3">
      <c r="C251" s="8" t="s">
        <v>37</v>
      </c>
      <c r="D251" s="9" t="s">
        <v>26</v>
      </c>
      <c r="E251" s="10" t="s">
        <v>27</v>
      </c>
      <c r="F251" s="9" t="s">
        <v>16</v>
      </c>
      <c r="G251" s="11">
        <v>1</v>
      </c>
      <c r="H251" s="12">
        <v>3200000</v>
      </c>
      <c r="I251" s="12">
        <f t="shared" ref="I251" si="70">+H251*0.19</f>
        <v>608000</v>
      </c>
      <c r="J251" s="12">
        <f t="shared" ref="J251:J261" si="71">+H251+I251</f>
        <v>3808000</v>
      </c>
      <c r="K251" s="13">
        <f t="shared" si="69"/>
        <v>3808000</v>
      </c>
    </row>
    <row r="252" spans="1:14" s="2" customFormat="1" ht="39.6" x14ac:dyDescent="0.3">
      <c r="C252" s="8" t="s">
        <v>40</v>
      </c>
      <c r="D252" s="9" t="s">
        <v>123</v>
      </c>
      <c r="E252" s="10" t="s">
        <v>124</v>
      </c>
      <c r="F252" s="9" t="s">
        <v>16</v>
      </c>
      <c r="G252" s="11">
        <v>2</v>
      </c>
      <c r="H252" s="12">
        <v>2000000</v>
      </c>
      <c r="I252" s="12">
        <f>+H252*19%</f>
        <v>380000</v>
      </c>
      <c r="J252" s="12">
        <f t="shared" si="71"/>
        <v>2380000</v>
      </c>
      <c r="K252" s="13">
        <f>+J252*G252</f>
        <v>4760000</v>
      </c>
      <c r="N252" s="26"/>
    </row>
    <row r="253" spans="1:14" ht="105.6" x14ac:dyDescent="0.3">
      <c r="C253" s="8" t="s">
        <v>43</v>
      </c>
      <c r="D253" s="9" t="s">
        <v>67</v>
      </c>
      <c r="E253" s="10" t="s">
        <v>68</v>
      </c>
      <c r="F253" s="9" t="s">
        <v>16</v>
      </c>
      <c r="G253" s="11">
        <v>1</v>
      </c>
      <c r="H253" s="23">
        <v>1500000</v>
      </c>
      <c r="I253" s="23">
        <f t="shared" ref="I253" si="72">+H253*0.19</f>
        <v>285000</v>
      </c>
      <c r="J253" s="23">
        <f t="shared" si="71"/>
        <v>1785000</v>
      </c>
      <c r="K253" s="25">
        <f t="shared" ref="K253" si="73">+G253*J253</f>
        <v>1785000</v>
      </c>
    </row>
    <row r="254" spans="1:14" ht="39.6" x14ac:dyDescent="0.3">
      <c r="C254" s="8" t="s">
        <v>46</v>
      </c>
      <c r="D254" s="9" t="s">
        <v>87</v>
      </c>
      <c r="E254" s="10" t="s">
        <v>88</v>
      </c>
      <c r="F254" s="9" t="s">
        <v>16</v>
      </c>
      <c r="G254" s="11">
        <v>1</v>
      </c>
      <c r="H254" s="23">
        <v>1600000</v>
      </c>
      <c r="I254" s="24">
        <f>+H254*0.19</f>
        <v>304000</v>
      </c>
      <c r="J254" s="24">
        <f t="shared" si="71"/>
        <v>1904000</v>
      </c>
      <c r="K254" s="25">
        <f>+G254*J254</f>
        <v>1904000</v>
      </c>
      <c r="N254" s="26"/>
    </row>
    <row r="255" spans="1:14" s="2" customFormat="1" ht="39.6" x14ac:dyDescent="0.3">
      <c r="C255" s="8" t="s">
        <v>49</v>
      </c>
      <c r="D255" s="9" t="s">
        <v>56</v>
      </c>
      <c r="E255" s="10" t="s">
        <v>57</v>
      </c>
      <c r="F255" s="9" t="s">
        <v>16</v>
      </c>
      <c r="G255" s="11">
        <v>1</v>
      </c>
      <c r="H255" s="12">
        <v>3000000</v>
      </c>
      <c r="I255" s="12">
        <f>+H255*0.19</f>
        <v>570000</v>
      </c>
      <c r="J255" s="12">
        <f t="shared" si="71"/>
        <v>3570000</v>
      </c>
      <c r="K255" s="13">
        <f>+G255*J255</f>
        <v>3570000</v>
      </c>
    </row>
    <row r="256" spans="1:14" s="2" customFormat="1" ht="39.6" x14ac:dyDescent="0.3">
      <c r="C256" s="8" t="s">
        <v>52</v>
      </c>
      <c r="D256" s="9" t="s">
        <v>91</v>
      </c>
      <c r="E256" s="10" t="s">
        <v>92</v>
      </c>
      <c r="F256" s="9" t="s">
        <v>16</v>
      </c>
      <c r="G256" s="11">
        <v>1</v>
      </c>
      <c r="H256" s="12">
        <v>3200000</v>
      </c>
      <c r="I256" s="27">
        <f>+H256*0.19</f>
        <v>608000</v>
      </c>
      <c r="J256" s="27">
        <f t="shared" si="71"/>
        <v>3808000</v>
      </c>
      <c r="K256" s="13">
        <f>+G256*J256</f>
        <v>3808000</v>
      </c>
      <c r="N256" s="26"/>
    </row>
    <row r="257" spans="1:14" s="2" customFormat="1" ht="52.8" x14ac:dyDescent="0.3">
      <c r="C257" s="8" t="s">
        <v>55</v>
      </c>
      <c r="D257" s="9" t="s">
        <v>59</v>
      </c>
      <c r="E257" s="10" t="s">
        <v>60</v>
      </c>
      <c r="F257" s="9" t="s">
        <v>16</v>
      </c>
      <c r="G257" s="11">
        <v>1</v>
      </c>
      <c r="H257" s="12">
        <v>3000000</v>
      </c>
      <c r="I257" s="12">
        <f>+H257*0.19</f>
        <v>570000</v>
      </c>
      <c r="J257" s="12">
        <f t="shared" si="71"/>
        <v>3570000</v>
      </c>
      <c r="K257" s="13">
        <f>+G257*J257</f>
        <v>3570000</v>
      </c>
      <c r="N257" s="26"/>
    </row>
    <row r="258" spans="1:14" s="2" customFormat="1" ht="39.6" x14ac:dyDescent="0.3">
      <c r="C258" s="8" t="s">
        <v>58</v>
      </c>
      <c r="D258" s="9" t="s">
        <v>134</v>
      </c>
      <c r="E258" s="10" t="s">
        <v>135</v>
      </c>
      <c r="F258" s="9" t="s">
        <v>16</v>
      </c>
      <c r="G258" s="11">
        <v>1</v>
      </c>
      <c r="H258" s="12">
        <v>1600000</v>
      </c>
      <c r="I258" s="12">
        <f>+H258*0.19</f>
        <v>304000</v>
      </c>
      <c r="J258" s="12">
        <f t="shared" si="71"/>
        <v>1904000</v>
      </c>
      <c r="K258" s="13">
        <f>+G258*J258</f>
        <v>1904000</v>
      </c>
      <c r="N258" s="26"/>
    </row>
    <row r="259" spans="1:14" s="2" customFormat="1" ht="92.4" x14ac:dyDescent="0.3">
      <c r="C259" s="8" t="s">
        <v>83</v>
      </c>
      <c r="D259" s="9" t="s">
        <v>121</v>
      </c>
      <c r="E259" s="10" t="s">
        <v>122</v>
      </c>
      <c r="F259" s="9" t="s">
        <v>16</v>
      </c>
      <c r="G259" s="11">
        <v>1</v>
      </c>
      <c r="H259" s="12">
        <v>6000000</v>
      </c>
      <c r="I259" s="12">
        <f t="shared" ref="I259:I261" si="74">+H259*0.19</f>
        <v>1140000</v>
      </c>
      <c r="J259" s="12">
        <f t="shared" si="71"/>
        <v>7140000</v>
      </c>
      <c r="K259" s="13">
        <f t="shared" ref="K259:K261" si="75">+G259*J259</f>
        <v>7140000</v>
      </c>
      <c r="N259" s="26"/>
    </row>
    <row r="260" spans="1:14" s="2" customFormat="1" ht="118.8" x14ac:dyDescent="0.3">
      <c r="C260" s="8" t="s">
        <v>86</v>
      </c>
      <c r="D260" s="35" t="s">
        <v>136</v>
      </c>
      <c r="E260" s="36" t="s">
        <v>137</v>
      </c>
      <c r="F260" s="35" t="s">
        <v>16</v>
      </c>
      <c r="G260" s="37">
        <v>1</v>
      </c>
      <c r="H260" s="12">
        <v>2000000</v>
      </c>
      <c r="I260" s="12">
        <f t="shared" si="74"/>
        <v>380000</v>
      </c>
      <c r="J260" s="12">
        <f t="shared" si="71"/>
        <v>2380000</v>
      </c>
      <c r="K260" s="13">
        <f t="shared" si="75"/>
        <v>2380000</v>
      </c>
      <c r="N260" s="26"/>
    </row>
    <row r="261" spans="1:14" ht="66" x14ac:dyDescent="0.3">
      <c r="C261" s="8" t="s">
        <v>89</v>
      </c>
      <c r="D261" s="9" t="s">
        <v>77</v>
      </c>
      <c r="E261" s="10" t="s">
        <v>78</v>
      </c>
      <c r="F261" s="9" t="s">
        <v>16</v>
      </c>
      <c r="G261" s="11">
        <v>1</v>
      </c>
      <c r="H261" s="23">
        <v>2500000</v>
      </c>
      <c r="I261" s="24">
        <f t="shared" si="74"/>
        <v>475000</v>
      </c>
      <c r="J261" s="24">
        <f t="shared" si="71"/>
        <v>2975000</v>
      </c>
      <c r="K261" s="25">
        <f t="shared" si="75"/>
        <v>2975000</v>
      </c>
      <c r="N261" s="26"/>
    </row>
    <row r="262" spans="1:14" ht="52.8" x14ac:dyDescent="0.3">
      <c r="C262" s="8" t="s">
        <v>90</v>
      </c>
      <c r="D262" s="9" t="s">
        <v>140</v>
      </c>
      <c r="E262" s="38" t="s">
        <v>141</v>
      </c>
      <c r="F262" s="9" t="s">
        <v>16</v>
      </c>
      <c r="G262" s="11">
        <v>1</v>
      </c>
      <c r="H262" s="12">
        <v>1100000</v>
      </c>
      <c r="I262" s="12">
        <f>+H262*0.19</f>
        <v>209000</v>
      </c>
      <c r="J262" s="12">
        <f>+H262+I262</f>
        <v>1309000</v>
      </c>
      <c r="K262" s="13">
        <f>+G262*J262</f>
        <v>1309000</v>
      </c>
    </row>
    <row r="263" spans="1:14" ht="79.2" x14ac:dyDescent="0.3">
      <c r="C263" s="8" t="s">
        <v>93</v>
      </c>
      <c r="D263" s="9" t="s">
        <v>150</v>
      </c>
      <c r="E263" s="38" t="s">
        <v>151</v>
      </c>
      <c r="F263" s="9" t="s">
        <v>16</v>
      </c>
      <c r="G263" s="11">
        <v>1</v>
      </c>
      <c r="H263" s="23">
        <v>1000000</v>
      </c>
      <c r="I263" s="12">
        <f>+H263*0.19</f>
        <v>190000</v>
      </c>
      <c r="J263" s="12">
        <f t="shared" ref="J263:J265" si="76">+H263+I263</f>
        <v>1190000</v>
      </c>
      <c r="K263" s="13">
        <f>+G263*J263</f>
        <v>1190000</v>
      </c>
    </row>
    <row r="264" spans="1:14" ht="51.75" customHeight="1" x14ac:dyDescent="0.3">
      <c r="C264" s="8" t="s">
        <v>96</v>
      </c>
      <c r="D264" s="9" t="s">
        <v>75</v>
      </c>
      <c r="E264" s="10" t="s">
        <v>76</v>
      </c>
      <c r="F264" s="9" t="s">
        <v>16</v>
      </c>
      <c r="G264" s="11">
        <v>1</v>
      </c>
      <c r="H264" s="23">
        <v>500000</v>
      </c>
      <c r="I264" s="24">
        <f>+H264*0.19</f>
        <v>95000</v>
      </c>
      <c r="J264" s="24">
        <f t="shared" si="76"/>
        <v>595000</v>
      </c>
      <c r="K264" s="25">
        <f>+G264*J264</f>
        <v>595000</v>
      </c>
      <c r="N264" s="26"/>
    </row>
    <row r="265" spans="1:14" ht="79.8" thickBot="1" x14ac:dyDescent="0.35">
      <c r="C265" s="8" t="s">
        <v>99</v>
      </c>
      <c r="D265" s="9" t="s">
        <v>217</v>
      </c>
      <c r="E265" s="10" t="s">
        <v>218</v>
      </c>
      <c r="F265" s="9" t="s">
        <v>16</v>
      </c>
      <c r="G265" s="11">
        <v>2</v>
      </c>
      <c r="H265" s="23">
        <v>1300000</v>
      </c>
      <c r="I265" s="24">
        <f t="shared" ref="I265" si="77">+H265*0.19</f>
        <v>247000</v>
      </c>
      <c r="J265" s="24">
        <f t="shared" si="76"/>
        <v>1547000</v>
      </c>
      <c r="K265" s="25">
        <f t="shared" ref="K265" si="78">+G265*J265</f>
        <v>3094000</v>
      </c>
    </row>
    <row r="266" spans="1:14" ht="13.2" customHeight="1" thickBot="1" x14ac:dyDescent="0.35">
      <c r="C266" s="280" t="s">
        <v>219</v>
      </c>
      <c r="D266" s="281"/>
      <c r="E266" s="282"/>
      <c r="F266" s="34"/>
      <c r="G266" s="34"/>
      <c r="H266" s="34"/>
      <c r="I266" s="34"/>
      <c r="J266" s="34"/>
      <c r="K266" s="22">
        <f>SUM(K244:K265)</f>
        <v>67294500</v>
      </c>
    </row>
    <row r="267" spans="1:14" ht="13.2" customHeight="1" thickBot="1" x14ac:dyDescent="0.35">
      <c r="C267" s="289" t="s">
        <v>220</v>
      </c>
      <c r="D267" s="290"/>
      <c r="E267" s="290"/>
      <c r="F267" s="290"/>
      <c r="G267" s="290"/>
      <c r="H267" s="290"/>
      <c r="I267" s="290"/>
      <c r="J267" s="290"/>
      <c r="K267" s="291"/>
    </row>
    <row r="268" spans="1:14" ht="47.25" customHeight="1" x14ac:dyDescent="0.3">
      <c r="A268" s="3"/>
      <c r="B268" s="3"/>
      <c r="C268" s="4" t="s">
        <v>4</v>
      </c>
      <c r="D268" s="5" t="s">
        <v>5</v>
      </c>
      <c r="E268" s="5" t="s">
        <v>6</v>
      </c>
      <c r="F268" s="5" t="s">
        <v>7</v>
      </c>
      <c r="G268" s="6" t="s">
        <v>8</v>
      </c>
      <c r="H268" s="5" t="s">
        <v>9</v>
      </c>
      <c r="I268" s="5" t="s">
        <v>10</v>
      </c>
      <c r="J268" s="5" t="s">
        <v>11</v>
      </c>
      <c r="K268" s="7" t="s">
        <v>12</v>
      </c>
    </row>
    <row r="269" spans="1:14" ht="39.6" x14ac:dyDescent="0.3">
      <c r="C269" s="8" t="s">
        <v>13</v>
      </c>
      <c r="D269" s="9" t="s">
        <v>221</v>
      </c>
      <c r="E269" s="10" t="s">
        <v>222</v>
      </c>
      <c r="F269" s="9" t="s">
        <v>223</v>
      </c>
      <c r="G269" s="11">
        <v>5</v>
      </c>
      <c r="H269" s="23">
        <v>800000</v>
      </c>
      <c r="I269" s="24">
        <f t="shared" ref="I269:I282" si="79">+H269*0.19</f>
        <v>152000</v>
      </c>
      <c r="J269" s="24">
        <f t="shared" ref="J269:J280" si="80">+H269+I269</f>
        <v>952000</v>
      </c>
      <c r="K269" s="25">
        <f t="shared" ref="K269:K282" si="81">+G269*J269</f>
        <v>4760000</v>
      </c>
    </row>
    <row r="270" spans="1:14" ht="39.6" x14ac:dyDescent="0.3">
      <c r="C270" s="8" t="s">
        <v>18</v>
      </c>
      <c r="D270" s="9" t="s">
        <v>84</v>
      </c>
      <c r="E270" s="10" t="s">
        <v>85</v>
      </c>
      <c r="F270" s="9" t="s">
        <v>223</v>
      </c>
      <c r="G270" s="11">
        <v>4</v>
      </c>
      <c r="H270" s="23">
        <v>650000</v>
      </c>
      <c r="I270" s="24">
        <f t="shared" si="79"/>
        <v>123500</v>
      </c>
      <c r="J270" s="24">
        <f t="shared" si="80"/>
        <v>773500</v>
      </c>
      <c r="K270" s="25">
        <f t="shared" si="81"/>
        <v>3094000</v>
      </c>
      <c r="N270" s="26"/>
    </row>
    <row r="271" spans="1:14" ht="26.4" x14ac:dyDescent="0.3">
      <c r="C271" s="8" t="s">
        <v>21</v>
      </c>
      <c r="D271" s="9" t="s">
        <v>224</v>
      </c>
      <c r="E271" s="10" t="s">
        <v>225</v>
      </c>
      <c r="F271" s="9" t="s">
        <v>223</v>
      </c>
      <c r="G271" s="11">
        <v>4</v>
      </c>
      <c r="H271" s="23">
        <v>300000</v>
      </c>
      <c r="I271" s="24">
        <f t="shared" si="79"/>
        <v>57000</v>
      </c>
      <c r="J271" s="24">
        <f t="shared" si="80"/>
        <v>357000</v>
      </c>
      <c r="K271" s="25">
        <f t="shared" si="81"/>
        <v>1428000</v>
      </c>
    </row>
    <row r="272" spans="1:14" ht="26.4" x14ac:dyDescent="0.3">
      <c r="C272" s="8" t="s">
        <v>25</v>
      </c>
      <c r="D272" s="9" t="s">
        <v>226</v>
      </c>
      <c r="E272" s="10" t="s">
        <v>227</v>
      </c>
      <c r="F272" s="9" t="s">
        <v>223</v>
      </c>
      <c r="G272" s="11">
        <v>4</v>
      </c>
      <c r="H272" s="23">
        <v>200000</v>
      </c>
      <c r="I272" s="24">
        <f t="shared" si="79"/>
        <v>38000</v>
      </c>
      <c r="J272" s="24">
        <f t="shared" si="80"/>
        <v>238000</v>
      </c>
      <c r="K272" s="25">
        <f t="shared" si="81"/>
        <v>952000</v>
      </c>
    </row>
    <row r="273" spans="3:14" ht="26.4" x14ac:dyDescent="0.3">
      <c r="C273" s="8" t="s">
        <v>28</v>
      </c>
      <c r="D273" s="9" t="s">
        <v>228</v>
      </c>
      <c r="E273" s="10" t="s">
        <v>229</v>
      </c>
      <c r="F273" s="9" t="s">
        <v>223</v>
      </c>
      <c r="G273" s="11">
        <v>4</v>
      </c>
      <c r="H273" s="23">
        <v>550000</v>
      </c>
      <c r="I273" s="24">
        <f t="shared" si="79"/>
        <v>104500</v>
      </c>
      <c r="J273" s="24">
        <f t="shared" si="80"/>
        <v>654500</v>
      </c>
      <c r="K273" s="25">
        <f t="shared" si="81"/>
        <v>2618000</v>
      </c>
    </row>
    <row r="274" spans="3:14" ht="79.2" x14ac:dyDescent="0.3">
      <c r="C274" s="8" t="s">
        <v>31</v>
      </c>
      <c r="D274" s="9" t="s">
        <v>230</v>
      </c>
      <c r="E274" s="10" t="s">
        <v>231</v>
      </c>
      <c r="F274" s="9" t="s">
        <v>223</v>
      </c>
      <c r="G274" s="11">
        <v>2</v>
      </c>
      <c r="H274" s="23">
        <v>250000</v>
      </c>
      <c r="I274" s="23">
        <f t="shared" si="79"/>
        <v>47500</v>
      </c>
      <c r="J274" s="23">
        <f t="shared" si="80"/>
        <v>297500</v>
      </c>
      <c r="K274" s="25">
        <f t="shared" si="81"/>
        <v>595000</v>
      </c>
    </row>
    <row r="275" spans="3:14" ht="52.8" x14ac:dyDescent="0.3">
      <c r="C275" s="8" t="s">
        <v>34</v>
      </c>
      <c r="D275" s="9" t="s">
        <v>232</v>
      </c>
      <c r="E275" s="10" t="s">
        <v>233</v>
      </c>
      <c r="F275" s="9" t="s">
        <v>223</v>
      </c>
      <c r="G275" s="11">
        <v>3</v>
      </c>
      <c r="H275" s="12">
        <v>200000</v>
      </c>
      <c r="I275" s="12">
        <f t="shared" si="79"/>
        <v>38000</v>
      </c>
      <c r="J275" s="12">
        <f t="shared" si="80"/>
        <v>238000</v>
      </c>
      <c r="K275" s="13">
        <f t="shared" si="81"/>
        <v>714000</v>
      </c>
    </row>
    <row r="276" spans="3:14" ht="158.4" x14ac:dyDescent="0.3">
      <c r="C276" s="8" t="s">
        <v>37</v>
      </c>
      <c r="D276" s="9" t="s">
        <v>234</v>
      </c>
      <c r="E276" s="10" t="s">
        <v>235</v>
      </c>
      <c r="F276" s="9" t="s">
        <v>223</v>
      </c>
      <c r="G276" s="11">
        <v>2</v>
      </c>
      <c r="H276" s="12">
        <v>500000</v>
      </c>
      <c r="I276" s="12">
        <f t="shared" si="79"/>
        <v>95000</v>
      </c>
      <c r="J276" s="12">
        <f t="shared" si="80"/>
        <v>595000</v>
      </c>
      <c r="K276" s="13">
        <f t="shared" si="81"/>
        <v>1190000</v>
      </c>
    </row>
    <row r="277" spans="3:14" ht="26.4" x14ac:dyDescent="0.3">
      <c r="C277" s="8" t="s">
        <v>40</v>
      </c>
      <c r="D277" s="9" t="s">
        <v>236</v>
      </c>
      <c r="E277" s="10" t="s">
        <v>237</v>
      </c>
      <c r="F277" s="9" t="s">
        <v>223</v>
      </c>
      <c r="G277" s="11">
        <v>4</v>
      </c>
      <c r="H277" s="23">
        <v>200000</v>
      </c>
      <c r="I277" s="12">
        <f t="shared" si="79"/>
        <v>38000</v>
      </c>
      <c r="J277" s="12">
        <f t="shared" si="80"/>
        <v>238000</v>
      </c>
      <c r="K277" s="13">
        <f t="shared" si="81"/>
        <v>952000</v>
      </c>
    </row>
    <row r="278" spans="3:14" x14ac:dyDescent="0.3">
      <c r="C278" s="8" t="s">
        <v>43</v>
      </c>
      <c r="D278" s="9" t="s">
        <v>238</v>
      </c>
      <c r="E278" s="10" t="s">
        <v>239</v>
      </c>
      <c r="F278" s="9" t="s">
        <v>223</v>
      </c>
      <c r="G278" s="11">
        <v>1</v>
      </c>
      <c r="H278" s="23">
        <v>600000</v>
      </c>
      <c r="I278" s="24">
        <f t="shared" si="79"/>
        <v>114000</v>
      </c>
      <c r="J278" s="24">
        <f t="shared" si="80"/>
        <v>714000</v>
      </c>
      <c r="K278" s="25">
        <f t="shared" si="81"/>
        <v>714000</v>
      </c>
    </row>
    <row r="279" spans="3:14" x14ac:dyDescent="0.3">
      <c r="C279" s="8" t="s">
        <v>46</v>
      </c>
      <c r="D279" s="9" t="s">
        <v>240</v>
      </c>
      <c r="E279" s="10" t="s">
        <v>241</v>
      </c>
      <c r="F279" s="9" t="s">
        <v>223</v>
      </c>
      <c r="G279" s="11">
        <v>2</v>
      </c>
      <c r="H279" s="23">
        <v>80000</v>
      </c>
      <c r="I279" s="24">
        <f t="shared" si="79"/>
        <v>15200</v>
      </c>
      <c r="J279" s="24">
        <f t="shared" si="80"/>
        <v>95200</v>
      </c>
      <c r="K279" s="25">
        <f t="shared" si="81"/>
        <v>190400</v>
      </c>
    </row>
    <row r="280" spans="3:14" ht="66" x14ac:dyDescent="0.3">
      <c r="C280" s="8" t="s">
        <v>49</v>
      </c>
      <c r="D280" s="9" t="s">
        <v>242</v>
      </c>
      <c r="E280" s="10" t="s">
        <v>243</v>
      </c>
      <c r="F280" s="9" t="s">
        <v>223</v>
      </c>
      <c r="G280" s="11">
        <v>2</v>
      </c>
      <c r="H280" s="23">
        <v>60000</v>
      </c>
      <c r="I280" s="24">
        <f t="shared" si="79"/>
        <v>11400</v>
      </c>
      <c r="J280" s="24">
        <f t="shared" si="80"/>
        <v>71400</v>
      </c>
      <c r="K280" s="25">
        <f t="shared" si="81"/>
        <v>142800</v>
      </c>
    </row>
    <row r="281" spans="3:14" ht="145.19999999999999" x14ac:dyDescent="0.3">
      <c r="C281" s="8" t="s">
        <v>52</v>
      </c>
      <c r="D281" s="9" t="s">
        <v>63</v>
      </c>
      <c r="E281" s="10" t="s">
        <v>64</v>
      </c>
      <c r="F281" s="9" t="s">
        <v>16</v>
      </c>
      <c r="G281" s="11">
        <v>4</v>
      </c>
      <c r="H281" s="23">
        <v>4000000</v>
      </c>
      <c r="I281" s="23">
        <f t="shared" si="79"/>
        <v>760000</v>
      </c>
      <c r="J281" s="23">
        <f>+H281+I281</f>
        <v>4760000</v>
      </c>
      <c r="K281" s="25">
        <f t="shared" si="81"/>
        <v>19040000</v>
      </c>
    </row>
    <row r="282" spans="3:14" ht="105.6" x14ac:dyDescent="0.3">
      <c r="C282" s="8" t="s">
        <v>55</v>
      </c>
      <c r="D282" s="9" t="s">
        <v>71</v>
      </c>
      <c r="E282" s="10" t="s">
        <v>72</v>
      </c>
      <c r="F282" s="9" t="s">
        <v>16</v>
      </c>
      <c r="G282" s="11">
        <v>6</v>
      </c>
      <c r="H282" s="23">
        <v>300000</v>
      </c>
      <c r="I282" s="24">
        <f t="shared" si="79"/>
        <v>57000</v>
      </c>
      <c r="J282" s="24">
        <f t="shared" ref="J282" si="82">+H282+I282</f>
        <v>357000</v>
      </c>
      <c r="K282" s="25">
        <f t="shared" si="81"/>
        <v>2142000</v>
      </c>
      <c r="N282" s="26"/>
    </row>
    <row r="283" spans="3:14" ht="118.8" x14ac:dyDescent="0.3">
      <c r="C283" s="8" t="s">
        <v>58</v>
      </c>
      <c r="D283" s="9" t="s">
        <v>244</v>
      </c>
      <c r="E283" s="10" t="s">
        <v>245</v>
      </c>
      <c r="F283" s="9" t="s">
        <v>16</v>
      </c>
      <c r="G283" s="11">
        <v>22</v>
      </c>
      <c r="H283" s="12">
        <v>200000</v>
      </c>
      <c r="I283" s="24">
        <f>+H283*0.19</f>
        <v>38000</v>
      </c>
      <c r="J283" s="24">
        <f>+H283+I283</f>
        <v>238000</v>
      </c>
      <c r="K283" s="25">
        <f>+G283*J283</f>
        <v>5236000</v>
      </c>
    </row>
    <row r="284" spans="3:14" ht="66" x14ac:dyDescent="0.3">
      <c r="C284" s="8" t="s">
        <v>83</v>
      </c>
      <c r="D284" s="9" t="s">
        <v>246</v>
      </c>
      <c r="E284" s="10" t="s">
        <v>247</v>
      </c>
      <c r="F284" s="9" t="s">
        <v>16</v>
      </c>
      <c r="G284" s="11">
        <v>1</v>
      </c>
      <c r="H284" s="23">
        <v>6000000</v>
      </c>
      <c r="I284" s="24">
        <f>+H284*0.19</f>
        <v>1140000</v>
      </c>
      <c r="J284" s="24">
        <f>+H284+I284</f>
        <v>7140000</v>
      </c>
      <c r="K284" s="25">
        <f>+G284*J284</f>
        <v>7140000</v>
      </c>
    </row>
    <row r="285" spans="3:14" ht="66" x14ac:dyDescent="0.3">
      <c r="C285" s="8" t="s">
        <v>86</v>
      </c>
      <c r="D285" s="9" t="s">
        <v>65</v>
      </c>
      <c r="E285" s="10" t="s">
        <v>66</v>
      </c>
      <c r="F285" s="9" t="s">
        <v>16</v>
      </c>
      <c r="G285" s="11">
        <v>1</v>
      </c>
      <c r="H285" s="23">
        <v>3200000</v>
      </c>
      <c r="I285" s="23">
        <f t="shared" ref="I285:I286" si="83">+H285*0.19</f>
        <v>608000</v>
      </c>
      <c r="J285" s="23">
        <f t="shared" ref="J285:J286" si="84">+H285+I285</f>
        <v>3808000</v>
      </c>
      <c r="K285" s="25">
        <f t="shared" ref="K285:K286" si="85">+G285*J285</f>
        <v>3808000</v>
      </c>
      <c r="N285" s="26"/>
    </row>
    <row r="286" spans="3:14" ht="66.599999999999994" thickBot="1" x14ac:dyDescent="0.35">
      <c r="C286" s="8" t="s">
        <v>89</v>
      </c>
      <c r="D286" s="9" t="s">
        <v>248</v>
      </c>
      <c r="E286" s="10" t="s">
        <v>249</v>
      </c>
      <c r="F286" s="9" t="s">
        <v>16</v>
      </c>
      <c r="G286" s="11">
        <v>1</v>
      </c>
      <c r="H286" s="23">
        <v>2500000</v>
      </c>
      <c r="I286" s="24">
        <f t="shared" si="83"/>
        <v>475000</v>
      </c>
      <c r="J286" s="24">
        <f t="shared" si="84"/>
        <v>2975000</v>
      </c>
      <c r="K286" s="25">
        <f t="shared" si="85"/>
        <v>2975000</v>
      </c>
    </row>
    <row r="287" spans="3:14" ht="13.2" customHeight="1" thickBot="1" x14ac:dyDescent="0.35">
      <c r="C287" s="280" t="s">
        <v>250</v>
      </c>
      <c r="D287" s="281"/>
      <c r="E287" s="282"/>
      <c r="F287" s="34"/>
      <c r="G287" s="34"/>
      <c r="H287" s="34"/>
      <c r="I287" s="34"/>
      <c r="J287" s="34"/>
      <c r="K287" s="22">
        <f>SUM(K269:K286)</f>
        <v>57691200</v>
      </c>
    </row>
    <row r="288" spans="3:14" ht="13.2" customHeight="1" thickBot="1" x14ac:dyDescent="0.35">
      <c r="C288" s="289" t="s">
        <v>251</v>
      </c>
      <c r="D288" s="290"/>
      <c r="E288" s="290"/>
      <c r="F288" s="290"/>
      <c r="G288" s="290"/>
      <c r="H288" s="290"/>
      <c r="I288" s="290"/>
      <c r="J288" s="290"/>
      <c r="K288" s="291"/>
    </row>
    <row r="289" spans="1:11" ht="47.25" customHeight="1" x14ac:dyDescent="0.3">
      <c r="A289" s="3"/>
      <c r="B289" s="3"/>
      <c r="C289" s="4" t="s">
        <v>4</v>
      </c>
      <c r="D289" s="5" t="s">
        <v>5</v>
      </c>
      <c r="E289" s="5" t="s">
        <v>6</v>
      </c>
      <c r="F289" s="5" t="s">
        <v>7</v>
      </c>
      <c r="G289" s="6" t="s">
        <v>8</v>
      </c>
      <c r="H289" s="5" t="s">
        <v>9</v>
      </c>
      <c r="I289" s="5" t="s">
        <v>10</v>
      </c>
      <c r="J289" s="5" t="s">
        <v>11</v>
      </c>
      <c r="K289" s="7" t="s">
        <v>12</v>
      </c>
    </row>
    <row r="290" spans="1:11" ht="26.4" x14ac:dyDescent="0.3">
      <c r="C290" s="8" t="s">
        <v>13</v>
      </c>
      <c r="D290" s="9" t="s">
        <v>252</v>
      </c>
      <c r="E290" s="10" t="s">
        <v>253</v>
      </c>
      <c r="F290" s="9" t="s">
        <v>16</v>
      </c>
      <c r="G290" s="11">
        <v>4</v>
      </c>
      <c r="H290" s="23">
        <v>800000</v>
      </c>
      <c r="I290" s="24">
        <f>+H290*0.19</f>
        <v>152000</v>
      </c>
      <c r="J290" s="24">
        <f>+H290+I290</f>
        <v>952000</v>
      </c>
      <c r="K290" s="25">
        <f>+G290*J290</f>
        <v>3808000</v>
      </c>
    </row>
    <row r="291" spans="1:11" ht="66" x14ac:dyDescent="0.3">
      <c r="C291" s="8" t="s">
        <v>18</v>
      </c>
      <c r="D291" s="9" t="s">
        <v>254</v>
      </c>
      <c r="E291" s="10" t="s">
        <v>255</v>
      </c>
      <c r="F291" s="9" t="s">
        <v>16</v>
      </c>
      <c r="G291" s="11">
        <v>4</v>
      </c>
      <c r="H291" s="23">
        <v>3000000</v>
      </c>
      <c r="I291" s="24">
        <f>+H291*0.19</f>
        <v>570000</v>
      </c>
      <c r="J291" s="24">
        <f>+H291+I291</f>
        <v>3570000</v>
      </c>
      <c r="K291" s="25">
        <f>+G291*J291</f>
        <v>14280000</v>
      </c>
    </row>
    <row r="292" spans="1:11" ht="39.6" x14ac:dyDescent="0.3">
      <c r="C292" s="8" t="s">
        <v>21</v>
      </c>
      <c r="D292" s="9" t="s">
        <v>256</v>
      </c>
      <c r="E292" s="10" t="s">
        <v>257</v>
      </c>
      <c r="F292" s="9" t="s">
        <v>16</v>
      </c>
      <c r="G292" s="11">
        <v>4</v>
      </c>
      <c r="H292" s="23">
        <v>150000</v>
      </c>
      <c r="I292" s="24">
        <f>+H292*0.19</f>
        <v>28500</v>
      </c>
      <c r="J292" s="24">
        <f>+H292+I292</f>
        <v>178500</v>
      </c>
      <c r="K292" s="25">
        <f>+G292*J292</f>
        <v>714000</v>
      </c>
    </row>
    <row r="293" spans="1:11" ht="26.4" x14ac:dyDescent="0.3">
      <c r="C293" s="8" t="s">
        <v>25</v>
      </c>
      <c r="D293" s="9" t="s">
        <v>258</v>
      </c>
      <c r="E293" s="10" t="s">
        <v>259</v>
      </c>
      <c r="F293" s="9" t="s">
        <v>16</v>
      </c>
      <c r="G293" s="11">
        <v>4</v>
      </c>
      <c r="H293" s="23">
        <v>60000</v>
      </c>
      <c r="I293" s="24">
        <f t="shared" ref="I293:I313" si="86">+H293*0.19</f>
        <v>11400</v>
      </c>
      <c r="J293" s="24">
        <f t="shared" ref="J293:J313" si="87">+H293+I293</f>
        <v>71400</v>
      </c>
      <c r="K293" s="25">
        <f t="shared" ref="K293:K313" si="88">+G293*J293</f>
        <v>285600</v>
      </c>
    </row>
    <row r="294" spans="1:11" ht="26.4" x14ac:dyDescent="0.3">
      <c r="C294" s="8" t="s">
        <v>28</v>
      </c>
      <c r="D294" s="9" t="s">
        <v>260</v>
      </c>
      <c r="E294" s="10" t="s">
        <v>261</v>
      </c>
      <c r="F294" s="9" t="s">
        <v>16</v>
      </c>
      <c r="G294" s="11">
        <v>4</v>
      </c>
      <c r="H294" s="23">
        <v>250000</v>
      </c>
      <c r="I294" s="24">
        <f t="shared" si="86"/>
        <v>47500</v>
      </c>
      <c r="J294" s="24">
        <f t="shared" si="87"/>
        <v>297500</v>
      </c>
      <c r="K294" s="25">
        <f t="shared" si="88"/>
        <v>1190000</v>
      </c>
    </row>
    <row r="295" spans="1:11" ht="26.4" x14ac:dyDescent="0.3">
      <c r="C295" s="8" t="s">
        <v>31</v>
      </c>
      <c r="D295" s="9" t="s">
        <v>228</v>
      </c>
      <c r="E295" s="10" t="s">
        <v>229</v>
      </c>
      <c r="F295" s="9" t="s">
        <v>223</v>
      </c>
      <c r="G295" s="11">
        <v>4</v>
      </c>
      <c r="H295" s="23">
        <v>550000</v>
      </c>
      <c r="I295" s="24">
        <f t="shared" si="86"/>
        <v>104500</v>
      </c>
      <c r="J295" s="24">
        <f t="shared" si="87"/>
        <v>654500</v>
      </c>
      <c r="K295" s="25">
        <f t="shared" si="88"/>
        <v>2618000</v>
      </c>
    </row>
    <row r="296" spans="1:11" ht="26.4" x14ac:dyDescent="0.3">
      <c r="C296" s="8" t="s">
        <v>34</v>
      </c>
      <c r="D296" s="9" t="s">
        <v>224</v>
      </c>
      <c r="E296" s="10" t="s">
        <v>225</v>
      </c>
      <c r="F296" s="9" t="s">
        <v>223</v>
      </c>
      <c r="G296" s="11">
        <v>4</v>
      </c>
      <c r="H296" s="23">
        <v>300000</v>
      </c>
      <c r="I296" s="24">
        <f t="shared" si="86"/>
        <v>57000</v>
      </c>
      <c r="J296" s="24">
        <f t="shared" si="87"/>
        <v>357000</v>
      </c>
      <c r="K296" s="25">
        <f t="shared" si="88"/>
        <v>1428000</v>
      </c>
    </row>
    <row r="297" spans="1:11" ht="26.4" x14ac:dyDescent="0.3">
      <c r="C297" s="8" t="s">
        <v>37</v>
      </c>
      <c r="D297" s="9" t="s">
        <v>226</v>
      </c>
      <c r="E297" s="10" t="s">
        <v>227</v>
      </c>
      <c r="F297" s="9" t="s">
        <v>223</v>
      </c>
      <c r="G297" s="11">
        <v>4</v>
      </c>
      <c r="H297" s="23">
        <v>200000</v>
      </c>
      <c r="I297" s="24">
        <f t="shared" si="86"/>
        <v>38000</v>
      </c>
      <c r="J297" s="24">
        <f t="shared" si="87"/>
        <v>238000</v>
      </c>
      <c r="K297" s="25">
        <f t="shared" si="88"/>
        <v>952000</v>
      </c>
    </row>
    <row r="298" spans="1:11" ht="26.4" x14ac:dyDescent="0.3">
      <c r="C298" s="8" t="s">
        <v>40</v>
      </c>
      <c r="D298" s="9" t="s">
        <v>262</v>
      </c>
      <c r="E298" s="10" t="s">
        <v>263</v>
      </c>
      <c r="F298" s="9" t="s">
        <v>16</v>
      </c>
      <c r="G298" s="11">
        <v>2</v>
      </c>
      <c r="H298" s="23">
        <v>150000</v>
      </c>
      <c r="I298" s="24">
        <f t="shared" si="86"/>
        <v>28500</v>
      </c>
      <c r="J298" s="24">
        <f t="shared" si="87"/>
        <v>178500</v>
      </c>
      <c r="K298" s="25">
        <f t="shared" si="88"/>
        <v>357000</v>
      </c>
    </row>
    <row r="299" spans="1:11" ht="39.6" x14ac:dyDescent="0.3">
      <c r="C299" s="8" t="s">
        <v>43</v>
      </c>
      <c r="D299" s="9" t="s">
        <v>264</v>
      </c>
      <c r="E299" s="10" t="s">
        <v>265</v>
      </c>
      <c r="F299" s="9" t="s">
        <v>16</v>
      </c>
      <c r="G299" s="11">
        <v>16</v>
      </c>
      <c r="H299" s="23">
        <v>10000</v>
      </c>
      <c r="I299" s="24">
        <f t="shared" si="86"/>
        <v>1900</v>
      </c>
      <c r="J299" s="24">
        <f t="shared" si="87"/>
        <v>11900</v>
      </c>
      <c r="K299" s="25">
        <f t="shared" si="88"/>
        <v>190400</v>
      </c>
    </row>
    <row r="300" spans="1:11" ht="92.4" x14ac:dyDescent="0.3">
      <c r="C300" s="8" t="s">
        <v>46</v>
      </c>
      <c r="D300" s="9" t="s">
        <v>266</v>
      </c>
      <c r="E300" s="10" t="s">
        <v>267</v>
      </c>
      <c r="F300" s="9" t="s">
        <v>16</v>
      </c>
      <c r="G300" s="11">
        <v>6</v>
      </c>
      <c r="H300" s="23">
        <v>450000</v>
      </c>
      <c r="I300" s="24">
        <f t="shared" si="86"/>
        <v>85500</v>
      </c>
      <c r="J300" s="24">
        <f t="shared" si="87"/>
        <v>535500</v>
      </c>
      <c r="K300" s="25">
        <f t="shared" si="88"/>
        <v>3213000</v>
      </c>
    </row>
    <row r="301" spans="1:11" ht="145.19999999999999" x14ac:dyDescent="0.3">
      <c r="C301" s="8" t="s">
        <v>49</v>
      </c>
      <c r="D301" s="9" t="s">
        <v>268</v>
      </c>
      <c r="E301" s="10" t="s">
        <v>269</v>
      </c>
      <c r="F301" s="9" t="s">
        <v>16</v>
      </c>
      <c r="G301" s="11">
        <v>6</v>
      </c>
      <c r="H301" s="23">
        <v>300000</v>
      </c>
      <c r="I301" s="24">
        <f t="shared" si="86"/>
        <v>57000</v>
      </c>
      <c r="J301" s="24">
        <f t="shared" si="87"/>
        <v>357000</v>
      </c>
      <c r="K301" s="25">
        <f t="shared" si="88"/>
        <v>2142000</v>
      </c>
    </row>
    <row r="302" spans="1:11" ht="105.6" x14ac:dyDescent="0.3">
      <c r="C302" s="8" t="s">
        <v>52</v>
      </c>
      <c r="D302" s="9" t="s">
        <v>270</v>
      </c>
      <c r="E302" s="10" t="s">
        <v>271</v>
      </c>
      <c r="F302" s="9" t="s">
        <v>16</v>
      </c>
      <c r="G302" s="11">
        <v>6</v>
      </c>
      <c r="H302" s="23">
        <v>400000</v>
      </c>
      <c r="I302" s="24">
        <f t="shared" si="86"/>
        <v>76000</v>
      </c>
      <c r="J302" s="24">
        <f t="shared" si="87"/>
        <v>476000</v>
      </c>
      <c r="K302" s="25">
        <f t="shared" si="88"/>
        <v>2856000</v>
      </c>
    </row>
    <row r="303" spans="1:11" ht="26.4" x14ac:dyDescent="0.3">
      <c r="C303" s="8" t="s">
        <v>55</v>
      </c>
      <c r="D303" s="9" t="s">
        <v>272</v>
      </c>
      <c r="E303" s="10" t="s">
        <v>273</v>
      </c>
      <c r="F303" s="9" t="s">
        <v>16</v>
      </c>
      <c r="G303" s="11">
        <v>4</v>
      </c>
      <c r="H303" s="23">
        <v>80000</v>
      </c>
      <c r="I303" s="24">
        <f t="shared" si="86"/>
        <v>15200</v>
      </c>
      <c r="J303" s="24">
        <f t="shared" si="87"/>
        <v>95200</v>
      </c>
      <c r="K303" s="25">
        <f t="shared" si="88"/>
        <v>380800</v>
      </c>
    </row>
    <row r="304" spans="1:11" ht="26.4" x14ac:dyDescent="0.3">
      <c r="C304" s="8" t="s">
        <v>58</v>
      </c>
      <c r="D304" s="9" t="s">
        <v>274</v>
      </c>
      <c r="E304" s="10" t="s">
        <v>275</v>
      </c>
      <c r="F304" s="9" t="s">
        <v>16</v>
      </c>
      <c r="G304" s="11">
        <v>4</v>
      </c>
      <c r="H304" s="23">
        <v>18000</v>
      </c>
      <c r="I304" s="24">
        <f t="shared" si="86"/>
        <v>3420</v>
      </c>
      <c r="J304" s="24">
        <f t="shared" si="87"/>
        <v>21420</v>
      </c>
      <c r="K304" s="25">
        <f t="shared" si="88"/>
        <v>85680</v>
      </c>
    </row>
    <row r="305" spans="1:14" ht="118.8" x14ac:dyDescent="0.3">
      <c r="C305" s="8" t="s">
        <v>83</v>
      </c>
      <c r="D305" s="9" t="s">
        <v>276</v>
      </c>
      <c r="E305" s="10" t="s">
        <v>277</v>
      </c>
      <c r="F305" s="9" t="s">
        <v>16</v>
      </c>
      <c r="G305" s="11">
        <v>4</v>
      </c>
      <c r="H305" s="23">
        <v>80000</v>
      </c>
      <c r="I305" s="24">
        <f t="shared" si="86"/>
        <v>15200</v>
      </c>
      <c r="J305" s="24">
        <f t="shared" si="87"/>
        <v>95200</v>
      </c>
      <c r="K305" s="25">
        <f t="shared" si="88"/>
        <v>380800</v>
      </c>
    </row>
    <row r="306" spans="1:14" ht="343.2" x14ac:dyDescent="0.3">
      <c r="C306" s="8" t="s">
        <v>86</v>
      </c>
      <c r="D306" s="9" t="s">
        <v>278</v>
      </c>
      <c r="E306" s="10" t="s">
        <v>279</v>
      </c>
      <c r="F306" s="9" t="s">
        <v>16</v>
      </c>
      <c r="G306" s="11">
        <v>4</v>
      </c>
      <c r="H306" s="23">
        <v>2000000</v>
      </c>
      <c r="I306" s="24">
        <f t="shared" si="86"/>
        <v>380000</v>
      </c>
      <c r="J306" s="24">
        <f t="shared" si="87"/>
        <v>2380000</v>
      </c>
      <c r="K306" s="25">
        <f t="shared" si="88"/>
        <v>9520000</v>
      </c>
    </row>
    <row r="307" spans="1:14" ht="66" x14ac:dyDescent="0.3">
      <c r="C307" s="8" t="s">
        <v>89</v>
      </c>
      <c r="D307" s="9" t="s">
        <v>242</v>
      </c>
      <c r="E307" s="10" t="s">
        <v>243</v>
      </c>
      <c r="F307" s="9" t="s">
        <v>223</v>
      </c>
      <c r="G307" s="11">
        <v>4</v>
      </c>
      <c r="H307" s="23">
        <v>60000</v>
      </c>
      <c r="I307" s="24">
        <f t="shared" si="86"/>
        <v>11400</v>
      </c>
      <c r="J307" s="24">
        <f t="shared" si="87"/>
        <v>71400</v>
      </c>
      <c r="K307" s="25">
        <f t="shared" si="88"/>
        <v>285600</v>
      </c>
    </row>
    <row r="308" spans="1:14" ht="39.6" x14ac:dyDescent="0.3">
      <c r="C308" s="8" t="s">
        <v>90</v>
      </c>
      <c r="D308" s="9" t="s">
        <v>84</v>
      </c>
      <c r="E308" s="10" t="s">
        <v>85</v>
      </c>
      <c r="F308" s="9" t="s">
        <v>223</v>
      </c>
      <c r="G308" s="11">
        <v>2</v>
      </c>
      <c r="H308" s="23">
        <v>650000</v>
      </c>
      <c r="I308" s="24">
        <f t="shared" si="86"/>
        <v>123500</v>
      </c>
      <c r="J308" s="24">
        <f t="shared" si="87"/>
        <v>773500</v>
      </c>
      <c r="K308" s="25">
        <f t="shared" si="88"/>
        <v>1547000</v>
      </c>
      <c r="N308" s="26"/>
    </row>
    <row r="309" spans="1:14" ht="184.8" x14ac:dyDescent="0.3">
      <c r="C309" s="8" t="s">
        <v>93</v>
      </c>
      <c r="D309" s="9" t="s">
        <v>280</v>
      </c>
      <c r="E309" s="10" t="s">
        <v>281</v>
      </c>
      <c r="F309" s="9" t="s">
        <v>16</v>
      </c>
      <c r="G309" s="11">
        <v>2</v>
      </c>
      <c r="H309" s="23">
        <v>300000</v>
      </c>
      <c r="I309" s="24">
        <f t="shared" si="86"/>
        <v>57000</v>
      </c>
      <c r="J309" s="24">
        <f t="shared" si="87"/>
        <v>357000</v>
      </c>
      <c r="K309" s="25">
        <f t="shared" si="88"/>
        <v>714000</v>
      </c>
    </row>
    <row r="310" spans="1:14" ht="66" x14ac:dyDescent="0.3">
      <c r="C310" s="8" t="s">
        <v>96</v>
      </c>
      <c r="D310" s="9" t="s">
        <v>81</v>
      </c>
      <c r="E310" s="10" t="s">
        <v>82</v>
      </c>
      <c r="F310" s="9" t="s">
        <v>16</v>
      </c>
      <c r="G310" s="11">
        <v>6</v>
      </c>
      <c r="H310" s="23">
        <v>180000</v>
      </c>
      <c r="I310" s="24">
        <f t="shared" si="86"/>
        <v>34200</v>
      </c>
      <c r="J310" s="24">
        <f t="shared" si="87"/>
        <v>214200</v>
      </c>
      <c r="K310" s="25">
        <f t="shared" si="88"/>
        <v>1285200</v>
      </c>
      <c r="N310" s="26"/>
    </row>
    <row r="311" spans="1:14" ht="39.6" x14ac:dyDescent="0.3">
      <c r="C311" s="8" t="s">
        <v>99</v>
      </c>
      <c r="D311" s="9" t="s">
        <v>221</v>
      </c>
      <c r="E311" s="10" t="s">
        <v>222</v>
      </c>
      <c r="F311" s="9" t="s">
        <v>223</v>
      </c>
      <c r="G311" s="11">
        <v>2</v>
      </c>
      <c r="H311" s="23">
        <v>800000</v>
      </c>
      <c r="I311" s="24">
        <f t="shared" si="86"/>
        <v>152000</v>
      </c>
      <c r="J311" s="24">
        <f t="shared" si="87"/>
        <v>952000</v>
      </c>
      <c r="K311" s="25">
        <f t="shared" si="88"/>
        <v>1904000</v>
      </c>
    </row>
    <row r="312" spans="1:14" ht="171.6" x14ac:dyDescent="0.3">
      <c r="C312" s="8" t="s">
        <v>102</v>
      </c>
      <c r="D312" s="9" t="s">
        <v>282</v>
      </c>
      <c r="E312" s="10" t="s">
        <v>283</v>
      </c>
      <c r="F312" s="9" t="s">
        <v>16</v>
      </c>
      <c r="G312" s="11">
        <v>4</v>
      </c>
      <c r="H312" s="23">
        <v>200000</v>
      </c>
      <c r="I312" s="24">
        <f t="shared" si="86"/>
        <v>38000</v>
      </c>
      <c r="J312" s="24">
        <f t="shared" si="87"/>
        <v>238000</v>
      </c>
      <c r="K312" s="25">
        <f t="shared" si="88"/>
        <v>952000</v>
      </c>
    </row>
    <row r="313" spans="1:14" ht="132.6" thickBot="1" x14ac:dyDescent="0.35">
      <c r="C313" s="8" t="s">
        <v>105</v>
      </c>
      <c r="D313" s="9" t="s">
        <v>284</v>
      </c>
      <c r="E313" s="10" t="s">
        <v>285</v>
      </c>
      <c r="F313" s="9" t="s">
        <v>16</v>
      </c>
      <c r="G313" s="11">
        <v>4</v>
      </c>
      <c r="H313" s="23">
        <v>150000</v>
      </c>
      <c r="I313" s="24">
        <f t="shared" si="86"/>
        <v>28500</v>
      </c>
      <c r="J313" s="24">
        <f t="shared" si="87"/>
        <v>178500</v>
      </c>
      <c r="K313" s="25">
        <f t="shared" si="88"/>
        <v>714000</v>
      </c>
    </row>
    <row r="314" spans="1:14" ht="14.4" thickBot="1" x14ac:dyDescent="0.35">
      <c r="C314" s="280" t="s">
        <v>286</v>
      </c>
      <c r="D314" s="281"/>
      <c r="E314" s="282"/>
      <c r="F314" s="34"/>
      <c r="G314" s="34"/>
      <c r="H314" s="34"/>
      <c r="I314" s="34"/>
      <c r="J314" s="34"/>
      <c r="K314" s="22">
        <f>SUM(K290:K313)</f>
        <v>51803080</v>
      </c>
    </row>
    <row r="315" spans="1:14" ht="13.2" customHeight="1" thickBot="1" x14ac:dyDescent="0.35">
      <c r="C315" s="289" t="s">
        <v>287</v>
      </c>
      <c r="D315" s="290"/>
      <c r="E315" s="290"/>
      <c r="F315" s="290"/>
      <c r="G315" s="290"/>
      <c r="H315" s="290"/>
      <c r="I315" s="290"/>
      <c r="J315" s="290"/>
      <c r="K315" s="291"/>
    </row>
    <row r="316" spans="1:14" ht="47.25" customHeight="1" x14ac:dyDescent="0.3">
      <c r="A316" s="3"/>
      <c r="B316" s="3"/>
      <c r="C316" s="4" t="s">
        <v>4</v>
      </c>
      <c r="D316" s="5" t="s">
        <v>5</v>
      </c>
      <c r="E316" s="5" t="s">
        <v>6</v>
      </c>
      <c r="F316" s="5" t="s">
        <v>7</v>
      </c>
      <c r="G316" s="6" t="s">
        <v>8</v>
      </c>
      <c r="H316" s="5" t="s">
        <v>9</v>
      </c>
      <c r="I316" s="5" t="s">
        <v>10</v>
      </c>
      <c r="J316" s="5" t="s">
        <v>11</v>
      </c>
      <c r="K316" s="7" t="s">
        <v>12</v>
      </c>
    </row>
    <row r="317" spans="1:14" ht="66" x14ac:dyDescent="0.3">
      <c r="C317" s="8" t="s">
        <v>13</v>
      </c>
      <c r="D317" s="9" t="s">
        <v>69</v>
      </c>
      <c r="E317" s="10" t="s">
        <v>70</v>
      </c>
      <c r="F317" s="9" t="s">
        <v>16</v>
      </c>
      <c r="G317" s="11">
        <v>2</v>
      </c>
      <c r="H317" s="23">
        <v>1800000</v>
      </c>
      <c r="I317" s="24">
        <f t="shared" ref="I317:I320" si="89">+H317*0.19</f>
        <v>342000</v>
      </c>
      <c r="J317" s="24">
        <f t="shared" ref="J317:J320" si="90">+H317+I317</f>
        <v>2142000</v>
      </c>
      <c r="K317" s="25">
        <f t="shared" ref="K317:K320" si="91">+G317*J317</f>
        <v>4284000</v>
      </c>
      <c r="N317" s="26"/>
    </row>
    <row r="318" spans="1:14" ht="105.6" x14ac:dyDescent="0.3">
      <c r="C318" s="8" t="s">
        <v>18</v>
      </c>
      <c r="D318" s="9" t="s">
        <v>71</v>
      </c>
      <c r="E318" s="10" t="s">
        <v>72</v>
      </c>
      <c r="F318" s="9" t="s">
        <v>16</v>
      </c>
      <c r="G318" s="11">
        <v>2</v>
      </c>
      <c r="H318" s="23">
        <v>300000</v>
      </c>
      <c r="I318" s="24">
        <f t="shared" si="89"/>
        <v>57000</v>
      </c>
      <c r="J318" s="24">
        <f t="shared" si="90"/>
        <v>357000</v>
      </c>
      <c r="K318" s="25">
        <f t="shared" si="91"/>
        <v>714000</v>
      </c>
      <c r="N318" s="26"/>
    </row>
    <row r="319" spans="1:14" ht="79.2" x14ac:dyDescent="0.3">
      <c r="C319" s="8" t="s">
        <v>21</v>
      </c>
      <c r="D319" s="9" t="s">
        <v>166</v>
      </c>
      <c r="E319" s="10" t="s">
        <v>167</v>
      </c>
      <c r="F319" s="9" t="s">
        <v>16</v>
      </c>
      <c r="G319" s="11">
        <v>1</v>
      </c>
      <c r="H319" s="23">
        <v>2600000</v>
      </c>
      <c r="I319" s="24">
        <f t="shared" si="89"/>
        <v>494000</v>
      </c>
      <c r="J319" s="24">
        <f t="shared" si="90"/>
        <v>3094000</v>
      </c>
      <c r="K319" s="25">
        <f t="shared" si="91"/>
        <v>3094000</v>
      </c>
    </row>
    <row r="320" spans="1:14" ht="52.8" x14ac:dyDescent="0.3">
      <c r="C320" s="8" t="s">
        <v>25</v>
      </c>
      <c r="D320" s="9" t="s">
        <v>73</v>
      </c>
      <c r="E320" s="10" t="s">
        <v>74</v>
      </c>
      <c r="F320" s="9" t="s">
        <v>16</v>
      </c>
      <c r="G320" s="11">
        <v>3</v>
      </c>
      <c r="H320" s="23">
        <v>1600000</v>
      </c>
      <c r="I320" s="24">
        <f t="shared" si="89"/>
        <v>304000</v>
      </c>
      <c r="J320" s="24">
        <f t="shared" si="90"/>
        <v>1904000</v>
      </c>
      <c r="K320" s="25">
        <f t="shared" si="91"/>
        <v>5712000</v>
      </c>
      <c r="N320" s="26"/>
    </row>
    <row r="321" spans="1:14" ht="118.8" x14ac:dyDescent="0.3">
      <c r="C321" s="8" t="s">
        <v>28</v>
      </c>
      <c r="D321" s="9" t="s">
        <v>244</v>
      </c>
      <c r="E321" s="10" t="s">
        <v>245</v>
      </c>
      <c r="F321" s="9" t="s">
        <v>16</v>
      </c>
      <c r="G321" s="11">
        <v>16</v>
      </c>
      <c r="H321" s="23">
        <v>200000</v>
      </c>
      <c r="I321" s="24">
        <f>+H321*0.19</f>
        <v>38000</v>
      </c>
      <c r="J321" s="24">
        <f>+H321+I321</f>
        <v>238000</v>
      </c>
      <c r="K321" s="25">
        <f>+G321*J321</f>
        <v>3808000</v>
      </c>
    </row>
    <row r="322" spans="1:14" ht="145.19999999999999" x14ac:dyDescent="0.3">
      <c r="C322" s="8" t="s">
        <v>31</v>
      </c>
      <c r="D322" s="9" t="s">
        <v>63</v>
      </c>
      <c r="E322" s="10" t="s">
        <v>64</v>
      </c>
      <c r="F322" s="9" t="s">
        <v>16</v>
      </c>
      <c r="G322" s="11">
        <v>3</v>
      </c>
      <c r="H322" s="23">
        <v>4000000</v>
      </c>
      <c r="I322" s="23">
        <f t="shared" ref="I322" si="92">+H322*0.19</f>
        <v>760000</v>
      </c>
      <c r="J322" s="23">
        <f>+H322+I322</f>
        <v>4760000</v>
      </c>
      <c r="K322" s="25">
        <f t="shared" ref="K322:K325" si="93">+G322*J322</f>
        <v>14280000</v>
      </c>
    </row>
    <row r="323" spans="1:14" ht="105.6" x14ac:dyDescent="0.3">
      <c r="C323" s="8" t="s">
        <v>34</v>
      </c>
      <c r="D323" s="9" t="s">
        <v>67</v>
      </c>
      <c r="E323" s="10" t="s">
        <v>68</v>
      </c>
      <c r="F323" s="9" t="s">
        <v>16</v>
      </c>
      <c r="G323" s="11">
        <v>2</v>
      </c>
      <c r="H323" s="23">
        <v>1500000</v>
      </c>
      <c r="I323" s="23">
        <f>+H323*0.19</f>
        <v>285000</v>
      </c>
      <c r="J323" s="23">
        <f>+H323+I323</f>
        <v>1785000</v>
      </c>
      <c r="K323" s="25">
        <f t="shared" si="93"/>
        <v>3570000</v>
      </c>
    </row>
    <row r="324" spans="1:14" ht="92.4" x14ac:dyDescent="0.3">
      <c r="C324" s="8" t="s">
        <v>37</v>
      </c>
      <c r="D324" s="9" t="s">
        <v>22</v>
      </c>
      <c r="E324" s="10" t="s">
        <v>23</v>
      </c>
      <c r="F324" s="9" t="s">
        <v>16</v>
      </c>
      <c r="G324" s="11">
        <v>1</v>
      </c>
      <c r="H324" s="23">
        <v>3500000</v>
      </c>
      <c r="I324" s="12">
        <f>+H324*0.19</f>
        <v>665000</v>
      </c>
      <c r="J324" s="12">
        <f>+H324+I324</f>
        <v>4165000</v>
      </c>
      <c r="K324" s="13">
        <f t="shared" si="93"/>
        <v>4165000</v>
      </c>
      <c r="N324" s="26"/>
    </row>
    <row r="325" spans="1:14" ht="66" x14ac:dyDescent="0.3">
      <c r="C325" s="8" t="s">
        <v>40</v>
      </c>
      <c r="D325" s="9" t="s">
        <v>26</v>
      </c>
      <c r="E325" s="10" t="s">
        <v>27</v>
      </c>
      <c r="F325" s="9" t="s">
        <v>16</v>
      </c>
      <c r="G325" s="11">
        <v>1</v>
      </c>
      <c r="H325" s="12">
        <v>3200000</v>
      </c>
      <c r="I325" s="12">
        <f t="shared" ref="I325" si="94">+H325*0.19</f>
        <v>608000</v>
      </c>
      <c r="J325" s="12">
        <f t="shared" ref="J325:J332" si="95">+H325+I325</f>
        <v>3808000</v>
      </c>
      <c r="K325" s="13">
        <f t="shared" si="93"/>
        <v>3808000</v>
      </c>
    </row>
    <row r="326" spans="1:14" ht="39.6" x14ac:dyDescent="0.3">
      <c r="C326" s="8" t="s">
        <v>43</v>
      </c>
      <c r="D326" s="9" t="s">
        <v>87</v>
      </c>
      <c r="E326" s="10" t="s">
        <v>88</v>
      </c>
      <c r="F326" s="9" t="s">
        <v>16</v>
      </c>
      <c r="G326" s="11">
        <v>6</v>
      </c>
      <c r="H326" s="23">
        <v>1600000</v>
      </c>
      <c r="I326" s="24">
        <f>+H326*0.19</f>
        <v>304000</v>
      </c>
      <c r="J326" s="24">
        <f t="shared" si="95"/>
        <v>1904000</v>
      </c>
      <c r="K326" s="25">
        <f>+G326*J326</f>
        <v>11424000</v>
      </c>
      <c r="N326" s="26"/>
    </row>
    <row r="327" spans="1:14" s="2" customFormat="1" ht="52.8" x14ac:dyDescent="0.3">
      <c r="C327" s="8" t="s">
        <v>46</v>
      </c>
      <c r="D327" s="9" t="s">
        <v>59</v>
      </c>
      <c r="E327" s="10" t="s">
        <v>60</v>
      </c>
      <c r="F327" s="9" t="s">
        <v>16</v>
      </c>
      <c r="G327" s="11">
        <v>2</v>
      </c>
      <c r="H327" s="12">
        <v>3000000</v>
      </c>
      <c r="I327" s="12">
        <f>+H327*0.19</f>
        <v>570000</v>
      </c>
      <c r="J327" s="12">
        <f t="shared" si="95"/>
        <v>3570000</v>
      </c>
      <c r="K327" s="13">
        <f>+G327*J327</f>
        <v>7140000</v>
      </c>
      <c r="N327" s="26"/>
    </row>
    <row r="328" spans="1:14" ht="26.4" x14ac:dyDescent="0.3">
      <c r="C328" s="8" t="s">
        <v>49</v>
      </c>
      <c r="D328" s="9" t="s">
        <v>174</v>
      </c>
      <c r="E328" s="10" t="s">
        <v>175</v>
      </c>
      <c r="F328" s="9" t="s">
        <v>16</v>
      </c>
      <c r="G328" s="11">
        <v>12</v>
      </c>
      <c r="H328" s="23">
        <v>100000</v>
      </c>
      <c r="I328" s="24">
        <f t="shared" ref="I328:I332" si="96">+H328*0.19</f>
        <v>19000</v>
      </c>
      <c r="J328" s="24">
        <f t="shared" si="95"/>
        <v>119000</v>
      </c>
      <c r="K328" s="25">
        <f t="shared" ref="K328:K332" si="97">+G328*J328</f>
        <v>1428000</v>
      </c>
    </row>
    <row r="329" spans="1:14" ht="26.4" x14ac:dyDescent="0.3">
      <c r="C329" s="8" t="s">
        <v>52</v>
      </c>
      <c r="D329" s="9" t="s">
        <v>288</v>
      </c>
      <c r="E329" s="10" t="s">
        <v>289</v>
      </c>
      <c r="F329" s="9" t="s">
        <v>16</v>
      </c>
      <c r="G329" s="11">
        <v>4</v>
      </c>
      <c r="H329" s="23">
        <v>25000</v>
      </c>
      <c r="I329" s="23">
        <f t="shared" si="96"/>
        <v>4750</v>
      </c>
      <c r="J329" s="23">
        <f t="shared" si="95"/>
        <v>29750</v>
      </c>
      <c r="K329" s="25">
        <f t="shared" si="97"/>
        <v>119000</v>
      </c>
    </row>
    <row r="330" spans="1:14" x14ac:dyDescent="0.3">
      <c r="C330" s="8" t="s">
        <v>55</v>
      </c>
      <c r="D330" s="9" t="s">
        <v>178</v>
      </c>
      <c r="E330" s="10" t="s">
        <v>179</v>
      </c>
      <c r="F330" s="9" t="s">
        <v>16</v>
      </c>
      <c r="G330" s="11">
        <v>12</v>
      </c>
      <c r="H330" s="23">
        <v>50000</v>
      </c>
      <c r="I330" s="24">
        <f t="shared" si="96"/>
        <v>9500</v>
      </c>
      <c r="J330" s="24">
        <f t="shared" si="95"/>
        <v>59500</v>
      </c>
      <c r="K330" s="25">
        <f t="shared" si="97"/>
        <v>714000</v>
      </c>
    </row>
    <row r="331" spans="1:14" ht="39.6" x14ac:dyDescent="0.3">
      <c r="C331" s="8" t="s">
        <v>58</v>
      </c>
      <c r="D331" s="9" t="s">
        <v>290</v>
      </c>
      <c r="E331" s="10" t="s">
        <v>291</v>
      </c>
      <c r="F331" s="9" t="s">
        <v>16</v>
      </c>
      <c r="G331" s="11">
        <v>12</v>
      </c>
      <c r="H331" s="12">
        <v>35000</v>
      </c>
      <c r="I331" s="24">
        <f t="shared" si="96"/>
        <v>6650</v>
      </c>
      <c r="J331" s="24">
        <f t="shared" si="95"/>
        <v>41650</v>
      </c>
      <c r="K331" s="25">
        <f t="shared" si="97"/>
        <v>499800</v>
      </c>
    </row>
    <row r="332" spans="1:14" ht="13.8" thickBot="1" x14ac:dyDescent="0.35">
      <c r="C332" s="8" t="s">
        <v>83</v>
      </c>
      <c r="D332" s="9" t="s">
        <v>176</v>
      </c>
      <c r="E332" s="10" t="s">
        <v>177</v>
      </c>
      <c r="F332" s="9" t="s">
        <v>16</v>
      </c>
      <c r="G332" s="11">
        <v>10</v>
      </c>
      <c r="H332" s="23">
        <v>20000</v>
      </c>
      <c r="I332" s="24">
        <f t="shared" si="96"/>
        <v>3800</v>
      </c>
      <c r="J332" s="24">
        <f t="shared" si="95"/>
        <v>23800</v>
      </c>
      <c r="K332" s="25">
        <f t="shared" si="97"/>
        <v>238000</v>
      </c>
    </row>
    <row r="333" spans="1:14" ht="13.2" customHeight="1" thickBot="1" x14ac:dyDescent="0.35">
      <c r="C333" s="280" t="s">
        <v>292</v>
      </c>
      <c r="D333" s="281"/>
      <c r="E333" s="282"/>
      <c r="F333" s="34"/>
      <c r="G333" s="34"/>
      <c r="H333" s="34"/>
      <c r="I333" s="34"/>
      <c r="J333" s="34"/>
      <c r="K333" s="22">
        <f>SUM(K317:K332)</f>
        <v>64997800</v>
      </c>
    </row>
    <row r="334" spans="1:14" ht="13.2" customHeight="1" thickBot="1" x14ac:dyDescent="0.35">
      <c r="C334" s="268" t="s">
        <v>293</v>
      </c>
      <c r="D334" s="269"/>
      <c r="E334" s="269"/>
      <c r="F334" s="269"/>
      <c r="G334" s="269"/>
      <c r="H334" s="269"/>
      <c r="I334" s="269"/>
      <c r="J334" s="269"/>
      <c r="K334" s="287"/>
    </row>
    <row r="335" spans="1:14" ht="47.25" customHeight="1" x14ac:dyDescent="0.3">
      <c r="A335" s="3"/>
      <c r="B335" s="3"/>
      <c r="C335" s="4" t="s">
        <v>4</v>
      </c>
      <c r="D335" s="5" t="s">
        <v>5</v>
      </c>
      <c r="E335" s="5" t="s">
        <v>6</v>
      </c>
      <c r="F335" s="5" t="s">
        <v>7</v>
      </c>
      <c r="G335" s="6" t="s">
        <v>8</v>
      </c>
      <c r="H335" s="5" t="s">
        <v>9</v>
      </c>
      <c r="I335" s="5" t="s">
        <v>10</v>
      </c>
      <c r="J335" s="5" t="s">
        <v>11</v>
      </c>
      <c r="K335" s="7" t="s">
        <v>12</v>
      </c>
    </row>
    <row r="336" spans="1:14" ht="39.6" x14ac:dyDescent="0.3">
      <c r="C336" s="8" t="s">
        <v>13</v>
      </c>
      <c r="D336" s="9" t="s">
        <v>87</v>
      </c>
      <c r="E336" s="10" t="s">
        <v>88</v>
      </c>
      <c r="F336" s="9" t="s">
        <v>16</v>
      </c>
      <c r="G336" s="11">
        <v>10</v>
      </c>
      <c r="H336" s="23">
        <v>1600000</v>
      </c>
      <c r="I336" s="24">
        <f t="shared" ref="I336:I339" si="98">+H336*0.19</f>
        <v>304000</v>
      </c>
      <c r="J336" s="24">
        <f t="shared" ref="J336" si="99">+H336+I336</f>
        <v>1904000</v>
      </c>
      <c r="K336" s="25">
        <f t="shared" ref="K336:K339" si="100">+G336*J336</f>
        <v>19040000</v>
      </c>
      <c r="N336" s="26"/>
    </row>
    <row r="337" spans="1:14" s="2" customFormat="1" ht="92.4" x14ac:dyDescent="0.3">
      <c r="C337" s="8" t="s">
        <v>18</v>
      </c>
      <c r="D337" s="9" t="s">
        <v>121</v>
      </c>
      <c r="E337" s="10" t="s">
        <v>122</v>
      </c>
      <c r="F337" s="9" t="s">
        <v>16</v>
      </c>
      <c r="G337" s="11">
        <v>1</v>
      </c>
      <c r="H337" s="12">
        <v>6000000</v>
      </c>
      <c r="I337" s="12">
        <f t="shared" si="98"/>
        <v>1140000</v>
      </c>
      <c r="J337" s="12">
        <f>+H337+I337</f>
        <v>7140000</v>
      </c>
      <c r="K337" s="13">
        <f t="shared" si="100"/>
        <v>7140000</v>
      </c>
      <c r="N337" s="26"/>
    </row>
    <row r="338" spans="1:14" ht="66" x14ac:dyDescent="0.3">
      <c r="C338" s="8" t="s">
        <v>86</v>
      </c>
      <c r="D338" s="9" t="s">
        <v>65</v>
      </c>
      <c r="E338" s="10" t="s">
        <v>66</v>
      </c>
      <c r="F338" s="9" t="s">
        <v>16</v>
      </c>
      <c r="G338" s="11">
        <v>1</v>
      </c>
      <c r="H338" s="23">
        <v>3200000</v>
      </c>
      <c r="I338" s="23">
        <f t="shared" si="98"/>
        <v>608000</v>
      </c>
      <c r="J338" s="23">
        <f t="shared" ref="J338:J342" si="101">+H338+I338</f>
        <v>3808000</v>
      </c>
      <c r="K338" s="25">
        <f t="shared" si="100"/>
        <v>3808000</v>
      </c>
      <c r="N338" s="26"/>
    </row>
    <row r="339" spans="1:14" ht="66" x14ac:dyDescent="0.3">
      <c r="C339" s="8" t="s">
        <v>40</v>
      </c>
      <c r="D339" s="9" t="s">
        <v>26</v>
      </c>
      <c r="E339" s="10" t="s">
        <v>27</v>
      </c>
      <c r="F339" s="9" t="s">
        <v>16</v>
      </c>
      <c r="G339" s="11">
        <v>1</v>
      </c>
      <c r="H339" s="12">
        <v>3200000</v>
      </c>
      <c r="I339" s="12">
        <f t="shared" si="98"/>
        <v>608000</v>
      </c>
      <c r="J339" s="12">
        <f t="shared" si="101"/>
        <v>3808000</v>
      </c>
      <c r="K339" s="13">
        <f t="shared" si="100"/>
        <v>3808000</v>
      </c>
    </row>
    <row r="340" spans="1:14" ht="26.4" x14ac:dyDescent="0.3">
      <c r="C340" s="8" t="s">
        <v>18</v>
      </c>
      <c r="D340" s="9" t="s">
        <v>19</v>
      </c>
      <c r="E340" s="10" t="s">
        <v>20</v>
      </c>
      <c r="F340" s="9" t="s">
        <v>16</v>
      </c>
      <c r="G340" s="11">
        <v>100</v>
      </c>
      <c r="H340" s="23">
        <v>65000</v>
      </c>
      <c r="I340" s="23">
        <f>+H340*0.19</f>
        <v>12350</v>
      </c>
      <c r="J340" s="23">
        <f t="shared" si="101"/>
        <v>77350</v>
      </c>
      <c r="K340" s="25">
        <f>+G340*J340</f>
        <v>7735000</v>
      </c>
    </row>
    <row r="341" spans="1:14" ht="39.6" x14ac:dyDescent="0.3">
      <c r="C341" s="8" t="s">
        <v>52</v>
      </c>
      <c r="D341" s="9" t="s">
        <v>119</v>
      </c>
      <c r="E341" s="10" t="s">
        <v>180</v>
      </c>
      <c r="F341" s="9" t="s">
        <v>16</v>
      </c>
      <c r="G341" s="11">
        <v>10</v>
      </c>
      <c r="H341" s="23">
        <v>120000</v>
      </c>
      <c r="I341" s="23">
        <f>+H341*0.19</f>
        <v>22800</v>
      </c>
      <c r="J341" s="23">
        <f t="shared" si="101"/>
        <v>142800</v>
      </c>
      <c r="K341" s="25">
        <f>+G341*J341</f>
        <v>1428000</v>
      </c>
    </row>
    <row r="342" spans="1:14" ht="119.4" thickBot="1" x14ac:dyDescent="0.35">
      <c r="C342" s="8" t="s">
        <v>13</v>
      </c>
      <c r="D342" s="9" t="s">
        <v>146</v>
      </c>
      <c r="E342" s="10" t="s">
        <v>147</v>
      </c>
      <c r="F342" s="9" t="s">
        <v>16</v>
      </c>
      <c r="G342" s="39">
        <v>5</v>
      </c>
      <c r="H342" s="23">
        <v>3800000</v>
      </c>
      <c r="I342" s="23">
        <f t="shared" ref="I342" si="102">+H342*0.19</f>
        <v>722000</v>
      </c>
      <c r="J342" s="23">
        <f t="shared" si="101"/>
        <v>4522000</v>
      </c>
      <c r="K342" s="25">
        <f t="shared" ref="K342" si="103">+G342*J342</f>
        <v>22610000</v>
      </c>
    </row>
    <row r="343" spans="1:14" ht="13.2" customHeight="1" thickBot="1" x14ac:dyDescent="0.35">
      <c r="C343" s="280" t="s">
        <v>294</v>
      </c>
      <c r="D343" s="281"/>
      <c r="E343" s="282"/>
      <c r="F343" s="34"/>
      <c r="G343" s="34"/>
      <c r="H343" s="34"/>
      <c r="I343" s="34"/>
      <c r="J343" s="34"/>
      <c r="K343" s="22">
        <f>SUM(K336:K342)</f>
        <v>65569000</v>
      </c>
    </row>
    <row r="344" spans="1:14" ht="13.2" customHeight="1" thickBot="1" x14ac:dyDescent="0.35">
      <c r="C344" s="268" t="s">
        <v>295</v>
      </c>
      <c r="D344" s="269"/>
      <c r="E344" s="269"/>
      <c r="F344" s="269"/>
      <c r="G344" s="269"/>
      <c r="H344" s="269"/>
      <c r="I344" s="269"/>
      <c r="J344" s="269"/>
      <c r="K344" s="287"/>
    </row>
    <row r="345" spans="1:14" ht="47.25" customHeight="1" x14ac:dyDescent="0.3">
      <c r="A345" s="3"/>
      <c r="B345" s="3"/>
      <c r="C345" s="4" t="s">
        <v>4</v>
      </c>
      <c r="D345" s="5" t="s">
        <v>5</v>
      </c>
      <c r="E345" s="5" t="s">
        <v>6</v>
      </c>
      <c r="F345" s="5" t="s">
        <v>7</v>
      </c>
      <c r="G345" s="6" t="s">
        <v>8</v>
      </c>
      <c r="H345" s="5" t="s">
        <v>9</v>
      </c>
      <c r="I345" s="5" t="s">
        <v>10</v>
      </c>
      <c r="J345" s="5" t="s">
        <v>11</v>
      </c>
      <c r="K345" s="7" t="s">
        <v>12</v>
      </c>
    </row>
    <row r="346" spans="1:14" s="2" customFormat="1" ht="39.6" x14ac:dyDescent="0.3">
      <c r="C346" s="8" t="s">
        <v>13</v>
      </c>
      <c r="D346" s="9" t="s">
        <v>14</v>
      </c>
      <c r="E346" s="10" t="s">
        <v>15</v>
      </c>
      <c r="F346" s="9" t="s">
        <v>16</v>
      </c>
      <c r="G346" s="11">
        <v>4</v>
      </c>
      <c r="H346" s="23">
        <v>200000</v>
      </c>
      <c r="I346" s="12">
        <f>+H346*0.19</f>
        <v>38000</v>
      </c>
      <c r="J346" s="12">
        <f>+H346+I346</f>
        <v>238000</v>
      </c>
      <c r="K346" s="13">
        <f>+G346*J346</f>
        <v>952000</v>
      </c>
    </row>
    <row r="347" spans="1:14" ht="26.4" x14ac:dyDescent="0.3">
      <c r="C347" s="8" t="s">
        <v>18</v>
      </c>
      <c r="D347" s="9" t="s">
        <v>19</v>
      </c>
      <c r="E347" s="10" t="s">
        <v>20</v>
      </c>
      <c r="F347" s="9" t="s">
        <v>16</v>
      </c>
      <c r="G347" s="11">
        <v>30</v>
      </c>
      <c r="H347" s="23">
        <v>65000</v>
      </c>
      <c r="I347" s="23">
        <f>+H347*0.19</f>
        <v>12350</v>
      </c>
      <c r="J347" s="23">
        <f t="shared" ref="J347:J349" si="104">+H347+I347</f>
        <v>77350</v>
      </c>
      <c r="K347" s="25">
        <f>+G347*J347</f>
        <v>2320500</v>
      </c>
    </row>
    <row r="348" spans="1:14" ht="52.8" x14ac:dyDescent="0.3">
      <c r="C348" s="8" t="s">
        <v>21</v>
      </c>
      <c r="D348" s="9" t="s">
        <v>73</v>
      </c>
      <c r="E348" s="10" t="s">
        <v>74</v>
      </c>
      <c r="F348" s="9" t="s">
        <v>16</v>
      </c>
      <c r="G348" s="11">
        <v>1</v>
      </c>
      <c r="H348" s="23">
        <v>1600000</v>
      </c>
      <c r="I348" s="24">
        <f t="shared" ref="I348:I349" si="105">+H348*0.19</f>
        <v>304000</v>
      </c>
      <c r="J348" s="24">
        <f t="shared" si="104"/>
        <v>1904000</v>
      </c>
      <c r="K348" s="25">
        <f t="shared" ref="K348:K349" si="106">+G348*J348</f>
        <v>1904000</v>
      </c>
      <c r="N348" s="26"/>
    </row>
    <row r="349" spans="1:14" ht="145.19999999999999" x14ac:dyDescent="0.3">
      <c r="C349" s="8" t="s">
        <v>25</v>
      </c>
      <c r="D349" s="9" t="s">
        <v>63</v>
      </c>
      <c r="E349" s="10" t="s">
        <v>64</v>
      </c>
      <c r="F349" s="9" t="s">
        <v>16</v>
      </c>
      <c r="G349" s="11">
        <v>2</v>
      </c>
      <c r="H349" s="23">
        <v>4000000</v>
      </c>
      <c r="I349" s="23">
        <f t="shared" si="105"/>
        <v>760000</v>
      </c>
      <c r="J349" s="23">
        <f t="shared" si="104"/>
        <v>4760000</v>
      </c>
      <c r="K349" s="25">
        <f t="shared" si="106"/>
        <v>9520000</v>
      </c>
    </row>
    <row r="350" spans="1:14" ht="66" x14ac:dyDescent="0.3">
      <c r="C350" s="8" t="s">
        <v>28</v>
      </c>
      <c r="D350" s="9" t="s">
        <v>69</v>
      </c>
      <c r="E350" s="10" t="s">
        <v>70</v>
      </c>
      <c r="F350" s="9" t="s">
        <v>16</v>
      </c>
      <c r="G350" s="11">
        <v>2</v>
      </c>
      <c r="H350" s="23">
        <v>1800000</v>
      </c>
      <c r="I350" s="23">
        <f>+H350*0.19</f>
        <v>342000</v>
      </c>
      <c r="J350" s="23">
        <f>+H350+I350</f>
        <v>2142000</v>
      </c>
      <c r="K350" s="25">
        <f>+G350*J350</f>
        <v>4284000</v>
      </c>
    </row>
    <row r="351" spans="1:14" ht="105.6" x14ac:dyDescent="0.3">
      <c r="C351" s="8" t="s">
        <v>31</v>
      </c>
      <c r="D351" s="9" t="s">
        <v>71</v>
      </c>
      <c r="E351" s="10" t="s">
        <v>72</v>
      </c>
      <c r="F351" s="9" t="s">
        <v>16</v>
      </c>
      <c r="G351" s="11">
        <v>2</v>
      </c>
      <c r="H351" s="23">
        <v>300000</v>
      </c>
      <c r="I351" s="24">
        <f>+H351*0.19</f>
        <v>57000</v>
      </c>
      <c r="J351" s="24">
        <f>+H351+I351</f>
        <v>357000</v>
      </c>
      <c r="K351" s="25">
        <f>+G351*J351</f>
        <v>714000</v>
      </c>
      <c r="N351" s="26"/>
    </row>
    <row r="352" spans="1:14" ht="66" x14ac:dyDescent="0.3">
      <c r="C352" s="8" t="s">
        <v>34</v>
      </c>
      <c r="D352" s="9" t="s">
        <v>65</v>
      </c>
      <c r="E352" s="10" t="s">
        <v>66</v>
      </c>
      <c r="F352" s="9" t="s">
        <v>16</v>
      </c>
      <c r="G352" s="11">
        <v>1</v>
      </c>
      <c r="H352" s="23">
        <v>3200000</v>
      </c>
      <c r="I352" s="23">
        <f>+H352*0.19</f>
        <v>608000</v>
      </c>
      <c r="J352" s="23">
        <f>+H352+I352</f>
        <v>3808000</v>
      </c>
      <c r="K352" s="25">
        <f t="shared" ref="K352:K353" si="107">+G352*J352</f>
        <v>3808000</v>
      </c>
      <c r="N352" s="26"/>
    </row>
    <row r="353" spans="3:14" ht="66" x14ac:dyDescent="0.3">
      <c r="C353" s="8" t="s">
        <v>37</v>
      </c>
      <c r="D353" s="9" t="s">
        <v>26</v>
      </c>
      <c r="E353" s="10" t="s">
        <v>27</v>
      </c>
      <c r="F353" s="9" t="s">
        <v>16</v>
      </c>
      <c r="G353" s="11">
        <v>1</v>
      </c>
      <c r="H353" s="12">
        <v>3200000</v>
      </c>
      <c r="I353" s="12">
        <f t="shared" ref="I353" si="108">+H353*0.19</f>
        <v>608000</v>
      </c>
      <c r="J353" s="12">
        <f t="shared" ref="J353:J363" si="109">+H353+I353</f>
        <v>3808000</v>
      </c>
      <c r="K353" s="13">
        <f t="shared" si="107"/>
        <v>3808000</v>
      </c>
    </row>
    <row r="354" spans="3:14" s="2" customFormat="1" ht="39.6" x14ac:dyDescent="0.3">
      <c r="C354" s="8" t="s">
        <v>40</v>
      </c>
      <c r="D354" s="9" t="s">
        <v>123</v>
      </c>
      <c r="E354" s="10" t="s">
        <v>124</v>
      </c>
      <c r="F354" s="9" t="s">
        <v>16</v>
      </c>
      <c r="G354" s="11">
        <v>2</v>
      </c>
      <c r="H354" s="12">
        <v>2000000</v>
      </c>
      <c r="I354" s="12">
        <f>+H354*19%</f>
        <v>380000</v>
      </c>
      <c r="J354" s="12">
        <f t="shared" si="109"/>
        <v>2380000</v>
      </c>
      <c r="K354" s="13">
        <f>+J354*G354</f>
        <v>4760000</v>
      </c>
      <c r="N354" s="26"/>
    </row>
    <row r="355" spans="3:14" ht="105.6" x14ac:dyDescent="0.3">
      <c r="C355" s="8" t="s">
        <v>43</v>
      </c>
      <c r="D355" s="9" t="s">
        <v>67</v>
      </c>
      <c r="E355" s="10" t="s">
        <v>68</v>
      </c>
      <c r="F355" s="9" t="s">
        <v>16</v>
      </c>
      <c r="G355" s="11">
        <v>1</v>
      </c>
      <c r="H355" s="23">
        <v>1500000</v>
      </c>
      <c r="I355" s="23">
        <f t="shared" ref="I355" si="110">+H355*0.19</f>
        <v>285000</v>
      </c>
      <c r="J355" s="23">
        <f t="shared" si="109"/>
        <v>1785000</v>
      </c>
      <c r="K355" s="25">
        <f t="shared" ref="K355" si="111">+G355*J355</f>
        <v>1785000</v>
      </c>
    </row>
    <row r="356" spans="3:14" ht="39.6" x14ac:dyDescent="0.3">
      <c r="C356" s="8" t="s">
        <v>46</v>
      </c>
      <c r="D356" s="9" t="s">
        <v>87</v>
      </c>
      <c r="E356" s="10" t="s">
        <v>88</v>
      </c>
      <c r="F356" s="9" t="s">
        <v>16</v>
      </c>
      <c r="G356" s="11">
        <v>2</v>
      </c>
      <c r="H356" s="23">
        <v>1600000</v>
      </c>
      <c r="I356" s="24">
        <f>+H356*0.19</f>
        <v>304000</v>
      </c>
      <c r="J356" s="24">
        <f t="shared" si="109"/>
        <v>1904000</v>
      </c>
      <c r="K356" s="25">
        <f>+G356*J356</f>
        <v>3808000</v>
      </c>
      <c r="N356" s="26"/>
    </row>
    <row r="357" spans="3:14" s="2" customFormat="1" ht="39.6" x14ac:dyDescent="0.3">
      <c r="C357" s="8" t="s">
        <v>49</v>
      </c>
      <c r="D357" s="9" t="s">
        <v>56</v>
      </c>
      <c r="E357" s="10" t="s">
        <v>57</v>
      </c>
      <c r="F357" s="9" t="s">
        <v>16</v>
      </c>
      <c r="G357" s="11">
        <v>2</v>
      </c>
      <c r="H357" s="12">
        <v>3000000</v>
      </c>
      <c r="I357" s="12">
        <f>+H357*0.19</f>
        <v>570000</v>
      </c>
      <c r="J357" s="12">
        <f t="shared" si="109"/>
        <v>3570000</v>
      </c>
      <c r="K357" s="13">
        <f>+G357*J357</f>
        <v>7140000</v>
      </c>
    </row>
    <row r="358" spans="3:14" s="2" customFormat="1" ht="39.6" x14ac:dyDescent="0.3">
      <c r="C358" s="8" t="s">
        <v>52</v>
      </c>
      <c r="D358" s="9" t="s">
        <v>91</v>
      </c>
      <c r="E358" s="10" t="s">
        <v>92</v>
      </c>
      <c r="F358" s="9" t="s">
        <v>16</v>
      </c>
      <c r="G358" s="11">
        <v>1</v>
      </c>
      <c r="H358" s="12">
        <v>3200000</v>
      </c>
      <c r="I358" s="27">
        <f>+H358*0.19</f>
        <v>608000</v>
      </c>
      <c r="J358" s="27">
        <f t="shared" si="109"/>
        <v>3808000</v>
      </c>
      <c r="K358" s="13">
        <f>+G358*J358</f>
        <v>3808000</v>
      </c>
      <c r="N358" s="26"/>
    </row>
    <row r="359" spans="3:14" s="2" customFormat="1" ht="52.8" x14ac:dyDescent="0.3">
      <c r="C359" s="8" t="s">
        <v>55</v>
      </c>
      <c r="D359" s="9" t="s">
        <v>59</v>
      </c>
      <c r="E359" s="10" t="s">
        <v>60</v>
      </c>
      <c r="F359" s="9" t="s">
        <v>16</v>
      </c>
      <c r="G359" s="11">
        <v>1</v>
      </c>
      <c r="H359" s="12">
        <v>3000000</v>
      </c>
      <c r="I359" s="12">
        <f>+H359*0.19</f>
        <v>570000</v>
      </c>
      <c r="J359" s="12">
        <f t="shared" si="109"/>
        <v>3570000</v>
      </c>
      <c r="K359" s="13">
        <f>+G359*J359</f>
        <v>3570000</v>
      </c>
      <c r="N359" s="26"/>
    </row>
    <row r="360" spans="3:14" s="2" customFormat="1" ht="39.6" x14ac:dyDescent="0.3">
      <c r="C360" s="8" t="s">
        <v>58</v>
      </c>
      <c r="D360" s="9" t="s">
        <v>134</v>
      </c>
      <c r="E360" s="10" t="s">
        <v>135</v>
      </c>
      <c r="F360" s="9" t="s">
        <v>16</v>
      </c>
      <c r="G360" s="11">
        <v>1</v>
      </c>
      <c r="H360" s="12">
        <v>1600000</v>
      </c>
      <c r="I360" s="12">
        <f>+H360*0.19</f>
        <v>304000</v>
      </c>
      <c r="J360" s="12">
        <f t="shared" si="109"/>
        <v>1904000</v>
      </c>
      <c r="K360" s="13">
        <f>+G360*J360</f>
        <v>1904000</v>
      </c>
      <c r="N360" s="26"/>
    </row>
    <row r="361" spans="3:14" s="2" customFormat="1" ht="92.4" x14ac:dyDescent="0.3">
      <c r="C361" s="8" t="s">
        <v>83</v>
      </c>
      <c r="D361" s="9" t="s">
        <v>121</v>
      </c>
      <c r="E361" s="10" t="s">
        <v>122</v>
      </c>
      <c r="F361" s="9" t="s">
        <v>16</v>
      </c>
      <c r="G361" s="11">
        <v>1</v>
      </c>
      <c r="H361" s="12">
        <v>6000000</v>
      </c>
      <c r="I361" s="12">
        <f t="shared" ref="I361:I363" si="112">+H361*0.19</f>
        <v>1140000</v>
      </c>
      <c r="J361" s="12">
        <f t="shared" si="109"/>
        <v>7140000</v>
      </c>
      <c r="K361" s="13">
        <f t="shared" ref="K361:K363" si="113">+G361*J361</f>
        <v>7140000</v>
      </c>
      <c r="N361" s="26"/>
    </row>
    <row r="362" spans="3:14" s="2" customFormat="1" ht="118.8" x14ac:dyDescent="0.3">
      <c r="C362" s="8" t="s">
        <v>86</v>
      </c>
      <c r="D362" s="35" t="s">
        <v>136</v>
      </c>
      <c r="E362" s="36" t="s">
        <v>137</v>
      </c>
      <c r="F362" s="35" t="s">
        <v>16</v>
      </c>
      <c r="G362" s="37">
        <v>1</v>
      </c>
      <c r="H362" s="12">
        <v>2000000</v>
      </c>
      <c r="I362" s="12">
        <f t="shared" si="112"/>
        <v>380000</v>
      </c>
      <c r="J362" s="12">
        <f t="shared" si="109"/>
        <v>2380000</v>
      </c>
      <c r="K362" s="13">
        <f t="shared" si="113"/>
        <v>2380000</v>
      </c>
      <c r="N362" s="26"/>
    </row>
    <row r="363" spans="3:14" ht="66" x14ac:dyDescent="0.3">
      <c r="C363" s="8" t="s">
        <v>89</v>
      </c>
      <c r="D363" s="9" t="s">
        <v>77</v>
      </c>
      <c r="E363" s="10" t="s">
        <v>78</v>
      </c>
      <c r="F363" s="9" t="s">
        <v>16</v>
      </c>
      <c r="G363" s="11">
        <v>1</v>
      </c>
      <c r="H363" s="23">
        <v>2500000</v>
      </c>
      <c r="I363" s="24">
        <f t="shared" si="112"/>
        <v>475000</v>
      </c>
      <c r="J363" s="24">
        <f t="shared" si="109"/>
        <v>2975000</v>
      </c>
      <c r="K363" s="25">
        <f t="shared" si="113"/>
        <v>2975000</v>
      </c>
      <c r="N363" s="26"/>
    </row>
    <row r="364" spans="3:14" ht="52.8" x14ac:dyDescent="0.3">
      <c r="C364" s="8" t="s">
        <v>90</v>
      </c>
      <c r="D364" s="9" t="s">
        <v>140</v>
      </c>
      <c r="E364" s="38" t="s">
        <v>141</v>
      </c>
      <c r="F364" s="9" t="s">
        <v>16</v>
      </c>
      <c r="G364" s="11">
        <v>1</v>
      </c>
      <c r="H364" s="12">
        <v>1100000</v>
      </c>
      <c r="I364" s="12">
        <f>+H364*0.19</f>
        <v>209000</v>
      </c>
      <c r="J364" s="12">
        <f>+H364+I364</f>
        <v>1309000</v>
      </c>
      <c r="K364" s="13">
        <f>+G364*J364</f>
        <v>1309000</v>
      </c>
    </row>
    <row r="365" spans="3:14" ht="79.2" x14ac:dyDescent="0.3">
      <c r="C365" s="8" t="s">
        <v>93</v>
      </c>
      <c r="D365" s="9" t="s">
        <v>150</v>
      </c>
      <c r="E365" s="38" t="s">
        <v>151</v>
      </c>
      <c r="F365" s="9" t="s">
        <v>16</v>
      </c>
      <c r="G365" s="11">
        <v>1</v>
      </c>
      <c r="H365" s="23">
        <v>1000000</v>
      </c>
      <c r="I365" s="12">
        <f>+H365*0.19</f>
        <v>190000</v>
      </c>
      <c r="J365" s="12">
        <f t="shared" ref="J365:J367" si="114">+H365+I365</f>
        <v>1190000</v>
      </c>
      <c r="K365" s="13">
        <f>+G365*J365</f>
        <v>1190000</v>
      </c>
    </row>
    <row r="366" spans="3:14" ht="51.75" customHeight="1" x14ac:dyDescent="0.3">
      <c r="C366" s="8" t="s">
        <v>96</v>
      </c>
      <c r="D366" s="9" t="s">
        <v>75</v>
      </c>
      <c r="E366" s="10" t="s">
        <v>76</v>
      </c>
      <c r="F366" s="9" t="s">
        <v>16</v>
      </c>
      <c r="G366" s="11">
        <v>1</v>
      </c>
      <c r="H366" s="23">
        <v>500000</v>
      </c>
      <c r="I366" s="24">
        <f>+H366*0.19</f>
        <v>95000</v>
      </c>
      <c r="J366" s="24">
        <f t="shared" si="114"/>
        <v>595000</v>
      </c>
      <c r="K366" s="25">
        <f>+G366*J366</f>
        <v>595000</v>
      </c>
      <c r="N366" s="26"/>
    </row>
    <row r="367" spans="3:14" ht="79.8" thickBot="1" x14ac:dyDescent="0.35">
      <c r="C367" s="8" t="s">
        <v>99</v>
      </c>
      <c r="D367" s="9" t="s">
        <v>217</v>
      </c>
      <c r="E367" s="10" t="s">
        <v>218</v>
      </c>
      <c r="F367" s="9" t="s">
        <v>16</v>
      </c>
      <c r="G367" s="11">
        <v>1</v>
      </c>
      <c r="H367" s="23">
        <v>1300000</v>
      </c>
      <c r="I367" s="24">
        <f t="shared" ref="I367" si="115">+H367*0.19</f>
        <v>247000</v>
      </c>
      <c r="J367" s="24">
        <f t="shared" si="114"/>
        <v>1547000</v>
      </c>
      <c r="K367" s="25">
        <f t="shared" ref="K367" si="116">+G367*J367</f>
        <v>1547000</v>
      </c>
    </row>
    <row r="368" spans="3:14" ht="13.2" customHeight="1" thickBot="1" x14ac:dyDescent="0.35">
      <c r="C368" s="280" t="s">
        <v>296</v>
      </c>
      <c r="D368" s="281"/>
      <c r="E368" s="282"/>
      <c r="F368" s="34"/>
      <c r="G368" s="34"/>
      <c r="H368" s="34"/>
      <c r="I368" s="34"/>
      <c r="J368" s="34"/>
      <c r="K368" s="22">
        <f>SUM(K346:K367)</f>
        <v>71221500</v>
      </c>
    </row>
    <row r="369" spans="1:14" ht="13.2" customHeight="1" thickBot="1" x14ac:dyDescent="0.35">
      <c r="C369" s="268" t="s">
        <v>297</v>
      </c>
      <c r="D369" s="269"/>
      <c r="E369" s="269"/>
      <c r="F369" s="269"/>
      <c r="G369" s="269"/>
      <c r="H369" s="269"/>
      <c r="I369" s="269"/>
      <c r="J369" s="269"/>
      <c r="K369" s="287"/>
    </row>
    <row r="370" spans="1:14" ht="47.25" customHeight="1" x14ac:dyDescent="0.3">
      <c r="A370" s="3"/>
      <c r="B370" s="3"/>
      <c r="C370" s="4" t="s">
        <v>4</v>
      </c>
      <c r="D370" s="5" t="s">
        <v>5</v>
      </c>
      <c r="E370" s="5" t="s">
        <v>6</v>
      </c>
      <c r="F370" s="5" t="s">
        <v>7</v>
      </c>
      <c r="G370" s="6" t="s">
        <v>8</v>
      </c>
      <c r="H370" s="5" t="s">
        <v>9</v>
      </c>
      <c r="I370" s="5" t="s">
        <v>10</v>
      </c>
      <c r="J370" s="5" t="s">
        <v>11</v>
      </c>
      <c r="K370" s="7" t="s">
        <v>12</v>
      </c>
    </row>
    <row r="371" spans="1:14" ht="66" x14ac:dyDescent="0.3">
      <c r="C371" s="8" t="s">
        <v>13</v>
      </c>
      <c r="D371" s="9" t="s">
        <v>69</v>
      </c>
      <c r="E371" s="10" t="s">
        <v>70</v>
      </c>
      <c r="F371" s="9" t="s">
        <v>16</v>
      </c>
      <c r="G371" s="11">
        <v>1</v>
      </c>
      <c r="H371" s="23">
        <v>1800000</v>
      </c>
      <c r="I371" s="23">
        <f>+H371*0.19</f>
        <v>342000</v>
      </c>
      <c r="J371" s="23">
        <f>+H371+I371</f>
        <v>2142000</v>
      </c>
      <c r="K371" s="25">
        <f>+G371*J371</f>
        <v>2142000</v>
      </c>
    </row>
    <row r="372" spans="1:14" ht="145.19999999999999" x14ac:dyDescent="0.3">
      <c r="C372" s="8" t="s">
        <v>18</v>
      </c>
      <c r="D372" s="9" t="s">
        <v>63</v>
      </c>
      <c r="E372" s="10" t="s">
        <v>64</v>
      </c>
      <c r="F372" s="9" t="s">
        <v>16</v>
      </c>
      <c r="G372" s="11">
        <v>1</v>
      </c>
      <c r="H372" s="23">
        <v>4000000</v>
      </c>
      <c r="I372" s="23">
        <f t="shared" ref="I372:I375" si="117">+H372*0.19</f>
        <v>760000</v>
      </c>
      <c r="J372" s="23">
        <f t="shared" ref="J372:J378" si="118">+H372+I372</f>
        <v>4760000</v>
      </c>
      <c r="K372" s="25">
        <f t="shared" ref="K372:K375" si="119">+G372*J372</f>
        <v>4760000</v>
      </c>
    </row>
    <row r="373" spans="1:14" ht="26.4" x14ac:dyDescent="0.3">
      <c r="C373" s="8" t="s">
        <v>21</v>
      </c>
      <c r="D373" s="9" t="s">
        <v>298</v>
      </c>
      <c r="E373" s="10" t="s">
        <v>299</v>
      </c>
      <c r="F373" s="9" t="s">
        <v>16</v>
      </c>
      <c r="G373" s="11">
        <v>5</v>
      </c>
      <c r="H373" s="23">
        <v>500000</v>
      </c>
      <c r="I373" s="23">
        <f t="shared" si="117"/>
        <v>95000</v>
      </c>
      <c r="J373" s="23">
        <f t="shared" si="118"/>
        <v>595000</v>
      </c>
      <c r="K373" s="25">
        <f t="shared" si="119"/>
        <v>2975000</v>
      </c>
    </row>
    <row r="374" spans="1:14" ht="66" x14ac:dyDescent="0.3">
      <c r="C374" s="8" t="s">
        <v>25</v>
      </c>
      <c r="D374" s="9" t="s">
        <v>26</v>
      </c>
      <c r="E374" s="10" t="s">
        <v>27</v>
      </c>
      <c r="F374" s="9" t="s">
        <v>16</v>
      </c>
      <c r="G374" s="11">
        <v>1</v>
      </c>
      <c r="H374" s="12">
        <v>3200000</v>
      </c>
      <c r="I374" s="12">
        <f t="shared" si="117"/>
        <v>608000</v>
      </c>
      <c r="J374" s="12">
        <f t="shared" si="118"/>
        <v>3808000</v>
      </c>
      <c r="K374" s="13">
        <f t="shared" si="119"/>
        <v>3808000</v>
      </c>
    </row>
    <row r="375" spans="1:14" ht="52.8" x14ac:dyDescent="0.3">
      <c r="C375" s="8" t="s">
        <v>28</v>
      </c>
      <c r="D375" s="9" t="s">
        <v>73</v>
      </c>
      <c r="E375" s="10" t="s">
        <v>74</v>
      </c>
      <c r="F375" s="9" t="s">
        <v>16</v>
      </c>
      <c r="G375" s="11">
        <v>1</v>
      </c>
      <c r="H375" s="23">
        <v>1600000</v>
      </c>
      <c r="I375" s="24">
        <f t="shared" si="117"/>
        <v>304000</v>
      </c>
      <c r="J375" s="24">
        <f t="shared" si="118"/>
        <v>1904000</v>
      </c>
      <c r="K375" s="25">
        <f t="shared" si="119"/>
        <v>1904000</v>
      </c>
      <c r="N375" s="26"/>
    </row>
    <row r="376" spans="1:14" ht="26.4" x14ac:dyDescent="0.3">
      <c r="C376" s="8" t="s">
        <v>31</v>
      </c>
      <c r="D376" s="9" t="s">
        <v>19</v>
      </c>
      <c r="E376" s="10" t="s">
        <v>20</v>
      </c>
      <c r="F376" s="9" t="s">
        <v>16</v>
      </c>
      <c r="G376" s="11">
        <f>20+32</f>
        <v>52</v>
      </c>
      <c r="H376" s="23">
        <v>65000</v>
      </c>
      <c r="I376" s="23">
        <f>+H376*0.19</f>
        <v>12350</v>
      </c>
      <c r="J376" s="23">
        <f t="shared" si="118"/>
        <v>77350</v>
      </c>
      <c r="K376" s="25">
        <f>+G376*J376</f>
        <v>4022200</v>
      </c>
    </row>
    <row r="377" spans="1:14" ht="39.6" x14ac:dyDescent="0.3">
      <c r="C377" s="8" t="s">
        <v>34</v>
      </c>
      <c r="D377" s="9" t="s">
        <v>119</v>
      </c>
      <c r="E377" s="10" t="s">
        <v>180</v>
      </c>
      <c r="F377" s="9" t="s">
        <v>16</v>
      </c>
      <c r="G377" s="11">
        <f>5+8</f>
        <v>13</v>
      </c>
      <c r="H377" s="23">
        <v>120000</v>
      </c>
      <c r="I377" s="23">
        <f>+H377*0.19</f>
        <v>22800</v>
      </c>
      <c r="J377" s="23">
        <f t="shared" si="118"/>
        <v>142800</v>
      </c>
      <c r="K377" s="25">
        <f>+G377*J377</f>
        <v>1856400</v>
      </c>
    </row>
    <row r="378" spans="1:14" ht="105.6" x14ac:dyDescent="0.3">
      <c r="C378" s="8" t="s">
        <v>37</v>
      </c>
      <c r="D378" s="9" t="s">
        <v>67</v>
      </c>
      <c r="E378" s="10" t="s">
        <v>68</v>
      </c>
      <c r="F378" s="9" t="s">
        <v>16</v>
      </c>
      <c r="G378" s="11">
        <v>1</v>
      </c>
      <c r="H378" s="23">
        <v>1500000</v>
      </c>
      <c r="I378" s="23">
        <f t="shared" ref="I378" si="120">+H378*0.19</f>
        <v>285000</v>
      </c>
      <c r="J378" s="23">
        <f t="shared" si="118"/>
        <v>1785000</v>
      </c>
      <c r="K378" s="25">
        <f t="shared" ref="K378" si="121">+G378*J378</f>
        <v>1785000</v>
      </c>
    </row>
    <row r="379" spans="1:14" ht="105.6" x14ac:dyDescent="0.3">
      <c r="C379" s="8" t="s">
        <v>40</v>
      </c>
      <c r="D379" s="9" t="s">
        <v>71</v>
      </c>
      <c r="E379" s="10" t="s">
        <v>72</v>
      </c>
      <c r="F379" s="9" t="s">
        <v>16</v>
      </c>
      <c r="G379" s="11">
        <v>1</v>
      </c>
      <c r="H379" s="23">
        <v>300000</v>
      </c>
      <c r="I379" s="24">
        <f>+H379*0.19</f>
        <v>57000</v>
      </c>
      <c r="J379" s="24">
        <f>+H379+I379</f>
        <v>357000</v>
      </c>
      <c r="K379" s="25">
        <f>+G379*J379</f>
        <v>357000</v>
      </c>
      <c r="N379" s="26"/>
    </row>
    <row r="380" spans="1:14" ht="79.2" x14ac:dyDescent="0.3">
      <c r="C380" s="8" t="s">
        <v>43</v>
      </c>
      <c r="D380" s="9" t="s">
        <v>300</v>
      </c>
      <c r="E380" s="10" t="s">
        <v>301</v>
      </c>
      <c r="F380" s="9" t="s">
        <v>16</v>
      </c>
      <c r="G380" s="11">
        <v>1</v>
      </c>
      <c r="H380" s="23">
        <v>1500000</v>
      </c>
      <c r="I380" s="24">
        <f>+H380*0.19</f>
        <v>285000</v>
      </c>
      <c r="J380" s="24">
        <f>+H380+I380</f>
        <v>1785000</v>
      </c>
      <c r="K380" s="25">
        <f>+G380*J380</f>
        <v>1785000</v>
      </c>
      <c r="N380" s="26"/>
    </row>
    <row r="381" spans="1:14" s="2" customFormat="1" ht="118.8" x14ac:dyDescent="0.3">
      <c r="C381" s="8" t="s">
        <v>46</v>
      </c>
      <c r="D381" s="35" t="s">
        <v>136</v>
      </c>
      <c r="E381" s="36" t="s">
        <v>137</v>
      </c>
      <c r="F381" s="35" t="s">
        <v>16</v>
      </c>
      <c r="G381" s="37">
        <v>1</v>
      </c>
      <c r="H381" s="23">
        <v>2000000</v>
      </c>
      <c r="I381" s="12">
        <f t="shared" ref="I381:I385" si="122">+H381*0.19</f>
        <v>380000</v>
      </c>
      <c r="J381" s="12">
        <f t="shared" ref="J381:J388" si="123">+H381+I381</f>
        <v>2380000</v>
      </c>
      <c r="K381" s="13">
        <f t="shared" ref="K381:K385" si="124">+G381*J381</f>
        <v>2380000</v>
      </c>
      <c r="N381" s="26"/>
    </row>
    <row r="382" spans="1:14" s="2" customFormat="1" ht="26.4" x14ac:dyDescent="0.3">
      <c r="C382" s="8" t="s">
        <v>49</v>
      </c>
      <c r="D382" s="35" t="s">
        <v>302</v>
      </c>
      <c r="E382" s="36" t="s">
        <v>303</v>
      </c>
      <c r="F382" s="35" t="s">
        <v>16</v>
      </c>
      <c r="G382" s="37">
        <v>1</v>
      </c>
      <c r="H382" s="23">
        <v>1500000</v>
      </c>
      <c r="I382" s="12">
        <f t="shared" si="122"/>
        <v>285000</v>
      </c>
      <c r="J382" s="12">
        <f t="shared" si="123"/>
        <v>1785000</v>
      </c>
      <c r="K382" s="13">
        <f t="shared" si="124"/>
        <v>1785000</v>
      </c>
      <c r="N382" s="26"/>
    </row>
    <row r="383" spans="1:14" s="2" customFormat="1" ht="66" x14ac:dyDescent="0.3">
      <c r="C383" s="8" t="s">
        <v>52</v>
      </c>
      <c r="D383" s="9" t="s">
        <v>148</v>
      </c>
      <c r="E383" s="10" t="s">
        <v>149</v>
      </c>
      <c r="F383" s="9" t="s">
        <v>16</v>
      </c>
      <c r="G383" s="11">
        <v>2</v>
      </c>
      <c r="H383" s="23">
        <v>1200000</v>
      </c>
      <c r="I383" s="24">
        <f t="shared" si="122"/>
        <v>228000</v>
      </c>
      <c r="J383" s="24">
        <f t="shared" si="123"/>
        <v>1428000</v>
      </c>
      <c r="K383" s="25">
        <f t="shared" si="124"/>
        <v>2856000</v>
      </c>
    </row>
    <row r="384" spans="1:14" s="2" customFormat="1" ht="39.6" x14ac:dyDescent="0.3">
      <c r="C384" s="8" t="s">
        <v>55</v>
      </c>
      <c r="D384" s="9" t="s">
        <v>38</v>
      </c>
      <c r="E384" s="10" t="s">
        <v>39</v>
      </c>
      <c r="F384" s="9" t="s">
        <v>16</v>
      </c>
      <c r="G384" s="11">
        <v>1</v>
      </c>
      <c r="H384" s="12">
        <v>1100000</v>
      </c>
      <c r="I384" s="12">
        <f t="shared" si="122"/>
        <v>209000</v>
      </c>
      <c r="J384" s="12">
        <f t="shared" si="123"/>
        <v>1309000</v>
      </c>
      <c r="K384" s="13">
        <f t="shared" si="124"/>
        <v>1309000</v>
      </c>
    </row>
    <row r="385" spans="1:14" s="2" customFormat="1" ht="52.8" x14ac:dyDescent="0.3">
      <c r="C385" s="8" t="s">
        <v>58</v>
      </c>
      <c r="D385" s="9" t="s">
        <v>32</v>
      </c>
      <c r="E385" s="10" t="s">
        <v>33</v>
      </c>
      <c r="F385" s="9" t="s">
        <v>16</v>
      </c>
      <c r="G385" s="11">
        <v>1</v>
      </c>
      <c r="H385" s="12">
        <v>3500000</v>
      </c>
      <c r="I385" s="12">
        <f t="shared" si="122"/>
        <v>665000</v>
      </c>
      <c r="J385" s="12">
        <f t="shared" si="123"/>
        <v>4165000</v>
      </c>
      <c r="K385" s="13">
        <f t="shared" si="124"/>
        <v>4165000</v>
      </c>
    </row>
    <row r="386" spans="1:14" s="2" customFormat="1" ht="39.6" x14ac:dyDescent="0.3">
      <c r="C386" s="8" t="s">
        <v>83</v>
      </c>
      <c r="D386" s="9" t="s">
        <v>103</v>
      </c>
      <c r="E386" s="10" t="s">
        <v>104</v>
      </c>
      <c r="F386" s="9" t="s">
        <v>16</v>
      </c>
      <c r="G386" s="11">
        <v>2</v>
      </c>
      <c r="H386" s="12">
        <v>2000000</v>
      </c>
      <c r="I386" s="27">
        <f>+H386*19%</f>
        <v>380000</v>
      </c>
      <c r="J386" s="27">
        <f t="shared" si="123"/>
        <v>2380000</v>
      </c>
      <c r="K386" s="13">
        <f>+J386*G386</f>
        <v>4760000</v>
      </c>
      <c r="N386" s="26"/>
    </row>
    <row r="387" spans="1:14" s="2" customFormat="1" ht="52.8" x14ac:dyDescent="0.3">
      <c r="C387" s="8" t="s">
        <v>86</v>
      </c>
      <c r="D387" s="9" t="s">
        <v>94</v>
      </c>
      <c r="E387" s="10" t="s">
        <v>95</v>
      </c>
      <c r="F387" s="9" t="s">
        <v>16</v>
      </c>
      <c r="G387" s="11">
        <v>1</v>
      </c>
      <c r="H387" s="12">
        <v>3500000</v>
      </c>
      <c r="I387" s="27">
        <f>+H387*19%</f>
        <v>665000</v>
      </c>
      <c r="J387" s="27">
        <f t="shared" si="123"/>
        <v>4165000</v>
      </c>
      <c r="K387" s="13">
        <f>+J387*G387</f>
        <v>4165000</v>
      </c>
      <c r="N387" s="26"/>
    </row>
    <row r="388" spans="1:14" s="2" customFormat="1" ht="26.4" x14ac:dyDescent="0.3">
      <c r="C388" s="8" t="s">
        <v>89</v>
      </c>
      <c r="D388" s="9" t="s">
        <v>41</v>
      </c>
      <c r="E388" s="10" t="s">
        <v>42</v>
      </c>
      <c r="F388" s="9" t="s">
        <v>16</v>
      </c>
      <c r="G388" s="11">
        <v>1</v>
      </c>
      <c r="H388" s="12">
        <v>350000</v>
      </c>
      <c r="I388" s="12">
        <f t="shared" ref="I388" si="125">+H388*0.19</f>
        <v>66500</v>
      </c>
      <c r="J388" s="12">
        <f t="shared" si="123"/>
        <v>416500</v>
      </c>
      <c r="K388" s="13">
        <f t="shared" ref="K388:K392" si="126">+G388*J388</f>
        <v>416500</v>
      </c>
    </row>
    <row r="389" spans="1:14" ht="39.6" x14ac:dyDescent="0.3">
      <c r="C389" s="8" t="s">
        <v>90</v>
      </c>
      <c r="D389" s="9" t="s">
        <v>304</v>
      </c>
      <c r="E389" s="10" t="s">
        <v>305</v>
      </c>
      <c r="F389" s="9" t="s">
        <v>16</v>
      </c>
      <c r="G389" s="11">
        <v>1</v>
      </c>
      <c r="H389" s="23">
        <v>700000</v>
      </c>
      <c r="I389" s="23">
        <f>+H389*0.19</f>
        <v>133000</v>
      </c>
      <c r="J389" s="23">
        <f>+H389+I389</f>
        <v>833000</v>
      </c>
      <c r="K389" s="25">
        <f t="shared" si="126"/>
        <v>833000</v>
      </c>
      <c r="N389" s="26"/>
    </row>
    <row r="390" spans="1:14" ht="26.4" x14ac:dyDescent="0.3">
      <c r="C390" s="8" t="s">
        <v>93</v>
      </c>
      <c r="D390" s="9" t="s">
        <v>306</v>
      </c>
      <c r="E390" s="10" t="s">
        <v>307</v>
      </c>
      <c r="F390" s="9" t="s">
        <v>16</v>
      </c>
      <c r="G390" s="11">
        <v>1</v>
      </c>
      <c r="H390" s="23">
        <v>1600000</v>
      </c>
      <c r="I390" s="12">
        <f t="shared" ref="I390:I392" si="127">+H390*0.19</f>
        <v>304000</v>
      </c>
      <c r="J390" s="12">
        <f t="shared" ref="J390:J393" si="128">+H390+I390</f>
        <v>1904000</v>
      </c>
      <c r="K390" s="13">
        <f t="shared" si="126"/>
        <v>1904000</v>
      </c>
    </row>
    <row r="391" spans="1:14" ht="79.2" x14ac:dyDescent="0.3">
      <c r="C391" s="8" t="s">
        <v>96</v>
      </c>
      <c r="D391" s="9" t="s">
        <v>308</v>
      </c>
      <c r="E391" s="10" t="s">
        <v>309</v>
      </c>
      <c r="F391" s="9" t="s">
        <v>16</v>
      </c>
      <c r="G391" s="11">
        <v>1</v>
      </c>
      <c r="H391" s="23">
        <v>2000000</v>
      </c>
      <c r="I391" s="12">
        <f t="shared" si="127"/>
        <v>380000</v>
      </c>
      <c r="J391" s="12">
        <f t="shared" si="128"/>
        <v>2380000</v>
      </c>
      <c r="K391" s="13">
        <f t="shared" si="126"/>
        <v>2380000</v>
      </c>
    </row>
    <row r="392" spans="1:14" ht="39.6" x14ac:dyDescent="0.3">
      <c r="C392" s="8" t="s">
        <v>99</v>
      </c>
      <c r="D392" s="9" t="s">
        <v>310</v>
      </c>
      <c r="E392" s="10" t="s">
        <v>311</v>
      </c>
      <c r="F392" s="9" t="s">
        <v>16</v>
      </c>
      <c r="G392" s="11">
        <v>1</v>
      </c>
      <c r="H392" s="23">
        <v>2000000</v>
      </c>
      <c r="I392" s="12">
        <f t="shared" si="127"/>
        <v>380000</v>
      </c>
      <c r="J392" s="12">
        <f t="shared" si="128"/>
        <v>2380000</v>
      </c>
      <c r="K392" s="13">
        <f t="shared" si="126"/>
        <v>2380000</v>
      </c>
    </row>
    <row r="393" spans="1:14" s="2" customFormat="1" ht="26.4" x14ac:dyDescent="0.3">
      <c r="C393" s="8" t="s">
        <v>102</v>
      </c>
      <c r="D393" s="9" t="s">
        <v>156</v>
      </c>
      <c r="E393" s="10" t="s">
        <v>157</v>
      </c>
      <c r="F393" s="9" t="s">
        <v>16</v>
      </c>
      <c r="G393" s="11">
        <v>1</v>
      </c>
      <c r="H393" s="23">
        <v>1300000</v>
      </c>
      <c r="I393" s="12">
        <f>+H393*19%</f>
        <v>247000</v>
      </c>
      <c r="J393" s="12">
        <f t="shared" si="128"/>
        <v>1547000</v>
      </c>
      <c r="K393" s="13">
        <f>+J393*G393</f>
        <v>1547000</v>
      </c>
      <c r="N393" s="26"/>
    </row>
    <row r="394" spans="1:14" ht="93" thickBot="1" x14ac:dyDescent="0.35">
      <c r="C394" s="8" t="s">
        <v>105</v>
      </c>
      <c r="D394" s="9" t="s">
        <v>22</v>
      </c>
      <c r="E394" s="10" t="s">
        <v>23</v>
      </c>
      <c r="F394" s="9" t="s">
        <v>16</v>
      </c>
      <c r="G394" s="11">
        <v>1</v>
      </c>
      <c r="H394" s="23">
        <v>3500000</v>
      </c>
      <c r="I394" s="12">
        <f>+H394*0.19</f>
        <v>665000</v>
      </c>
      <c r="J394" s="12">
        <f>+H394+I394</f>
        <v>4165000</v>
      </c>
      <c r="K394" s="13">
        <f t="shared" ref="K394" si="129">+G394*J394</f>
        <v>4165000</v>
      </c>
      <c r="N394" s="26"/>
    </row>
    <row r="395" spans="1:14" ht="13.2" customHeight="1" thickBot="1" x14ac:dyDescent="0.35">
      <c r="C395" s="280" t="s">
        <v>312</v>
      </c>
      <c r="D395" s="281"/>
      <c r="E395" s="282"/>
      <c r="F395" s="34"/>
      <c r="G395" s="34"/>
      <c r="H395" s="34"/>
      <c r="I395" s="34"/>
      <c r="J395" s="34"/>
      <c r="K395" s="22">
        <f>SUM(K371:K394)</f>
        <v>60440100</v>
      </c>
    </row>
    <row r="396" spans="1:14" ht="13.2" customHeight="1" thickBot="1" x14ac:dyDescent="0.35">
      <c r="C396" s="268" t="s">
        <v>313</v>
      </c>
      <c r="D396" s="269"/>
      <c r="E396" s="269"/>
      <c r="F396" s="269"/>
      <c r="G396" s="269"/>
      <c r="H396" s="269"/>
      <c r="I396" s="269"/>
      <c r="J396" s="269"/>
      <c r="K396" s="287"/>
    </row>
    <row r="397" spans="1:14" ht="47.25" customHeight="1" x14ac:dyDescent="0.3">
      <c r="A397" s="3"/>
      <c r="B397" s="3"/>
      <c r="C397" s="4" t="s">
        <v>4</v>
      </c>
      <c r="D397" s="5" t="s">
        <v>5</v>
      </c>
      <c r="E397" s="5" t="s">
        <v>6</v>
      </c>
      <c r="F397" s="5" t="s">
        <v>7</v>
      </c>
      <c r="G397" s="6" t="s">
        <v>8</v>
      </c>
      <c r="H397" s="5" t="s">
        <v>9</v>
      </c>
      <c r="I397" s="5" t="s">
        <v>10</v>
      </c>
      <c r="J397" s="5" t="s">
        <v>11</v>
      </c>
      <c r="K397" s="7" t="s">
        <v>12</v>
      </c>
    </row>
    <row r="398" spans="1:14" ht="52.8" x14ac:dyDescent="0.3">
      <c r="C398" s="8" t="s">
        <v>13</v>
      </c>
      <c r="D398" s="9" t="s">
        <v>140</v>
      </c>
      <c r="E398" s="38" t="s">
        <v>141</v>
      </c>
      <c r="F398" s="9" t="s">
        <v>16</v>
      </c>
      <c r="G398" s="11">
        <v>1</v>
      </c>
      <c r="H398" s="12">
        <v>1100000</v>
      </c>
      <c r="I398" s="12">
        <f>+H398*0.19</f>
        <v>209000</v>
      </c>
      <c r="J398" s="12">
        <f>+H398+I398</f>
        <v>1309000</v>
      </c>
      <c r="K398" s="13">
        <f>+G398*J398</f>
        <v>1309000</v>
      </c>
    </row>
    <row r="399" spans="1:14" ht="51.75" customHeight="1" x14ac:dyDescent="0.3">
      <c r="C399" s="8" t="s">
        <v>18</v>
      </c>
      <c r="D399" s="9" t="s">
        <v>75</v>
      </c>
      <c r="E399" s="10" t="s">
        <v>76</v>
      </c>
      <c r="F399" s="9" t="s">
        <v>16</v>
      </c>
      <c r="G399" s="11">
        <v>1</v>
      </c>
      <c r="H399" s="23">
        <v>500000</v>
      </c>
      <c r="I399" s="24">
        <f t="shared" ref="I399:I400" si="130">+H399*0.19</f>
        <v>95000</v>
      </c>
      <c r="J399" s="24">
        <f t="shared" ref="J399:J403" si="131">+H399+I399</f>
        <v>595000</v>
      </c>
      <c r="K399" s="25">
        <f t="shared" ref="K399:K400" si="132">+G399*J399</f>
        <v>595000</v>
      </c>
      <c r="N399" s="26"/>
    </row>
    <row r="400" spans="1:14" ht="105.6" x14ac:dyDescent="0.3">
      <c r="C400" s="8" t="s">
        <v>21</v>
      </c>
      <c r="D400" s="9" t="s">
        <v>314</v>
      </c>
      <c r="E400" s="10" t="s">
        <v>315</v>
      </c>
      <c r="F400" s="9" t="s">
        <v>16</v>
      </c>
      <c r="G400" s="11">
        <v>1</v>
      </c>
      <c r="H400" s="47">
        <v>100000</v>
      </c>
      <c r="I400" s="47">
        <f t="shared" si="130"/>
        <v>19000</v>
      </c>
      <c r="J400" s="47">
        <f t="shared" si="131"/>
        <v>119000</v>
      </c>
      <c r="K400" s="48">
        <f t="shared" si="132"/>
        <v>119000</v>
      </c>
    </row>
    <row r="401" spans="3:14" ht="26.4" x14ac:dyDescent="0.3">
      <c r="C401" s="8" t="s">
        <v>25</v>
      </c>
      <c r="D401" s="9" t="s">
        <v>19</v>
      </c>
      <c r="E401" s="10" t="s">
        <v>20</v>
      </c>
      <c r="F401" s="9" t="s">
        <v>16</v>
      </c>
      <c r="G401" s="11">
        <v>20</v>
      </c>
      <c r="H401" s="23">
        <v>65000</v>
      </c>
      <c r="I401" s="23">
        <f>+H401*0.19</f>
        <v>12350</v>
      </c>
      <c r="J401" s="23">
        <f t="shared" si="131"/>
        <v>77350</v>
      </c>
      <c r="K401" s="25">
        <f>+G401*J401</f>
        <v>1547000</v>
      </c>
    </row>
    <row r="402" spans="3:14" ht="39.6" x14ac:dyDescent="0.3">
      <c r="C402" s="8" t="s">
        <v>28</v>
      </c>
      <c r="D402" s="9" t="s">
        <v>119</v>
      </c>
      <c r="E402" s="10" t="s">
        <v>180</v>
      </c>
      <c r="F402" s="9" t="s">
        <v>16</v>
      </c>
      <c r="G402" s="11">
        <v>10</v>
      </c>
      <c r="H402" s="23">
        <v>120000</v>
      </c>
      <c r="I402" s="23">
        <f>+H402*0.19</f>
        <v>22800</v>
      </c>
      <c r="J402" s="23">
        <f t="shared" si="131"/>
        <v>142800</v>
      </c>
      <c r="K402" s="25">
        <f>+G402*J402</f>
        <v>1428000</v>
      </c>
    </row>
    <row r="403" spans="3:14" ht="105.6" x14ac:dyDescent="0.3">
      <c r="C403" s="8" t="s">
        <v>31</v>
      </c>
      <c r="D403" s="9" t="s">
        <v>316</v>
      </c>
      <c r="E403" s="10" t="s">
        <v>317</v>
      </c>
      <c r="F403" s="9" t="s">
        <v>16</v>
      </c>
      <c r="G403" s="11">
        <v>1</v>
      </c>
      <c r="H403" s="47">
        <v>400000</v>
      </c>
      <c r="I403" s="47">
        <f>+H403*0.19</f>
        <v>76000</v>
      </c>
      <c r="J403" s="47">
        <f t="shared" si="131"/>
        <v>476000</v>
      </c>
      <c r="K403" s="48">
        <f>+G403*J403</f>
        <v>476000</v>
      </c>
    </row>
    <row r="404" spans="3:14" s="2" customFormat="1" ht="92.4" x14ac:dyDescent="0.3">
      <c r="C404" s="8" t="s">
        <v>34</v>
      </c>
      <c r="D404" s="9" t="s">
        <v>121</v>
      </c>
      <c r="E404" s="10" t="s">
        <v>122</v>
      </c>
      <c r="F404" s="9" t="s">
        <v>16</v>
      </c>
      <c r="G404" s="11">
        <v>1</v>
      </c>
      <c r="H404" s="12">
        <v>6000000</v>
      </c>
      <c r="I404" s="12">
        <f t="shared" ref="I404:I406" si="133">+H404*0.19</f>
        <v>1140000</v>
      </c>
      <c r="J404" s="12">
        <f>+H404+I404</f>
        <v>7140000</v>
      </c>
      <c r="K404" s="13">
        <f t="shared" ref="K404:K406" si="134">+G404*J404</f>
        <v>7140000</v>
      </c>
      <c r="N404" s="26"/>
    </row>
    <row r="405" spans="3:14" ht="66" x14ac:dyDescent="0.3">
      <c r="C405" s="8" t="s">
        <v>37</v>
      </c>
      <c r="D405" s="9" t="s">
        <v>213</v>
      </c>
      <c r="E405" s="10" t="s">
        <v>214</v>
      </c>
      <c r="F405" s="9" t="s">
        <v>16</v>
      </c>
      <c r="G405" s="11">
        <v>1</v>
      </c>
      <c r="H405" s="23">
        <v>450000</v>
      </c>
      <c r="I405" s="27">
        <f t="shared" si="133"/>
        <v>85500</v>
      </c>
      <c r="J405" s="27">
        <f t="shared" ref="J405:J411" si="135">+H405+I405</f>
        <v>535500</v>
      </c>
      <c r="K405" s="13">
        <f t="shared" si="134"/>
        <v>535500</v>
      </c>
    </row>
    <row r="406" spans="3:14" s="2" customFormat="1" ht="39.6" x14ac:dyDescent="0.3">
      <c r="C406" s="8" t="s">
        <v>40</v>
      </c>
      <c r="D406" s="9" t="s">
        <v>134</v>
      </c>
      <c r="E406" s="10" t="s">
        <v>135</v>
      </c>
      <c r="F406" s="9" t="s">
        <v>16</v>
      </c>
      <c r="G406" s="11">
        <v>1</v>
      </c>
      <c r="H406" s="12">
        <v>1600000</v>
      </c>
      <c r="I406" s="12">
        <f t="shared" si="133"/>
        <v>304000</v>
      </c>
      <c r="J406" s="12">
        <f t="shared" si="135"/>
        <v>1904000</v>
      </c>
      <c r="K406" s="13">
        <f t="shared" si="134"/>
        <v>1904000</v>
      </c>
      <c r="N406" s="26"/>
    </row>
    <row r="407" spans="3:14" s="2" customFormat="1" ht="26.4" x14ac:dyDescent="0.3">
      <c r="C407" s="8" t="s">
        <v>43</v>
      </c>
      <c r="D407" s="9" t="s">
        <v>156</v>
      </c>
      <c r="E407" s="10" t="s">
        <v>157</v>
      </c>
      <c r="F407" s="9" t="s">
        <v>16</v>
      </c>
      <c r="G407" s="11">
        <v>1</v>
      </c>
      <c r="H407" s="47">
        <v>1300000</v>
      </c>
      <c r="I407" s="49">
        <f>+H407*19%</f>
        <v>247000</v>
      </c>
      <c r="J407" s="49">
        <f t="shared" si="135"/>
        <v>1547000</v>
      </c>
      <c r="K407" s="50">
        <f>+J407*G407</f>
        <v>1547000</v>
      </c>
      <c r="N407" s="26"/>
    </row>
    <row r="408" spans="3:14" s="2" customFormat="1" ht="39.6" x14ac:dyDescent="0.3">
      <c r="C408" s="8" t="s">
        <v>46</v>
      </c>
      <c r="D408" s="35" t="s">
        <v>318</v>
      </c>
      <c r="E408" s="36" t="s">
        <v>319</v>
      </c>
      <c r="F408" s="35" t="s">
        <v>16</v>
      </c>
      <c r="G408" s="37">
        <v>4</v>
      </c>
      <c r="H408" s="47">
        <v>50000</v>
      </c>
      <c r="I408" s="49">
        <f t="shared" ref="I408:I412" si="136">+H408*0.19</f>
        <v>9500</v>
      </c>
      <c r="J408" s="49">
        <f t="shared" si="135"/>
        <v>59500</v>
      </c>
      <c r="K408" s="50">
        <f t="shared" ref="K408:K412" si="137">+G408*J408</f>
        <v>238000</v>
      </c>
      <c r="N408" s="26"/>
    </row>
    <row r="409" spans="3:14" s="2" customFormat="1" ht="39.6" x14ac:dyDescent="0.3">
      <c r="C409" s="8" t="s">
        <v>49</v>
      </c>
      <c r="D409" s="35" t="s">
        <v>320</v>
      </c>
      <c r="E409" s="36" t="s">
        <v>321</v>
      </c>
      <c r="F409" s="35" t="s">
        <v>16</v>
      </c>
      <c r="G409" s="37">
        <v>4</v>
      </c>
      <c r="H409" s="47">
        <v>70000</v>
      </c>
      <c r="I409" s="49">
        <f t="shared" si="136"/>
        <v>13300</v>
      </c>
      <c r="J409" s="49">
        <f t="shared" si="135"/>
        <v>83300</v>
      </c>
      <c r="K409" s="50">
        <f t="shared" si="137"/>
        <v>333200</v>
      </c>
      <c r="N409" s="26"/>
    </row>
    <row r="410" spans="3:14" s="2" customFormat="1" ht="39.6" x14ac:dyDescent="0.3">
      <c r="C410" s="8" t="s">
        <v>52</v>
      </c>
      <c r="D410" s="35" t="s">
        <v>322</v>
      </c>
      <c r="E410" s="36" t="s">
        <v>323</v>
      </c>
      <c r="F410" s="9" t="s">
        <v>16</v>
      </c>
      <c r="G410" s="11">
        <v>4</v>
      </c>
      <c r="H410" s="47">
        <v>120000</v>
      </c>
      <c r="I410" s="51">
        <f t="shared" si="136"/>
        <v>22800</v>
      </c>
      <c r="J410" s="51">
        <f t="shared" si="135"/>
        <v>142800</v>
      </c>
      <c r="K410" s="48">
        <f t="shared" si="137"/>
        <v>571200</v>
      </c>
    </row>
    <row r="411" spans="3:14" s="2" customFormat="1" ht="26.4" x14ac:dyDescent="0.3">
      <c r="C411" s="8" t="s">
        <v>55</v>
      </c>
      <c r="D411" s="9" t="s">
        <v>324</v>
      </c>
      <c r="E411" s="10" t="s">
        <v>325</v>
      </c>
      <c r="F411" s="9" t="s">
        <v>16</v>
      </c>
      <c r="G411" s="11">
        <v>3</v>
      </c>
      <c r="H411" s="49">
        <v>180000</v>
      </c>
      <c r="I411" s="49">
        <f t="shared" si="136"/>
        <v>34200</v>
      </c>
      <c r="J411" s="49">
        <f t="shared" si="135"/>
        <v>214200</v>
      </c>
      <c r="K411" s="50">
        <f t="shared" si="137"/>
        <v>642600</v>
      </c>
    </row>
    <row r="412" spans="3:14" ht="145.19999999999999" x14ac:dyDescent="0.3">
      <c r="C412" s="8" t="s">
        <v>58</v>
      </c>
      <c r="D412" s="9" t="s">
        <v>63</v>
      </c>
      <c r="E412" s="10" t="s">
        <v>64</v>
      </c>
      <c r="F412" s="9" t="s">
        <v>16</v>
      </c>
      <c r="G412" s="11">
        <v>6</v>
      </c>
      <c r="H412" s="23">
        <v>4000000</v>
      </c>
      <c r="I412" s="23">
        <f t="shared" si="136"/>
        <v>760000</v>
      </c>
      <c r="J412" s="23">
        <f>+H412+I412</f>
        <v>4760000</v>
      </c>
      <c r="K412" s="25">
        <f t="shared" si="137"/>
        <v>28560000</v>
      </c>
    </row>
    <row r="413" spans="3:14" ht="66" x14ac:dyDescent="0.3">
      <c r="C413" s="8" t="s">
        <v>83</v>
      </c>
      <c r="D413" s="9" t="s">
        <v>69</v>
      </c>
      <c r="E413" s="10" t="s">
        <v>70</v>
      </c>
      <c r="F413" s="9" t="s">
        <v>16</v>
      </c>
      <c r="G413" s="11">
        <v>6</v>
      </c>
      <c r="H413" s="23">
        <v>1800000</v>
      </c>
      <c r="I413" s="23">
        <f>+H413*0.19</f>
        <v>342000</v>
      </c>
      <c r="J413" s="23">
        <f>+H413+I413</f>
        <v>2142000</v>
      </c>
      <c r="K413" s="25">
        <f>+G413*J413</f>
        <v>12852000</v>
      </c>
    </row>
    <row r="414" spans="3:14" ht="39.6" x14ac:dyDescent="0.3">
      <c r="C414" s="8" t="s">
        <v>86</v>
      </c>
      <c r="D414" s="9" t="s">
        <v>221</v>
      </c>
      <c r="E414" s="10" t="s">
        <v>222</v>
      </c>
      <c r="F414" s="9" t="s">
        <v>223</v>
      </c>
      <c r="G414" s="11">
        <v>2</v>
      </c>
      <c r="H414" s="23">
        <v>800000</v>
      </c>
      <c r="I414" s="24">
        <f t="shared" ref="I414:I415" si="138">+H414*0.19</f>
        <v>152000</v>
      </c>
      <c r="J414" s="24">
        <f t="shared" ref="J414:J415" si="139">+H414+I414</f>
        <v>952000</v>
      </c>
      <c r="K414" s="25">
        <f t="shared" ref="K414:K415" si="140">+G414*J414</f>
        <v>1904000</v>
      </c>
    </row>
    <row r="415" spans="3:14" ht="39.6" x14ac:dyDescent="0.3">
      <c r="C415" s="8" t="s">
        <v>89</v>
      </c>
      <c r="D415" s="9" t="s">
        <v>84</v>
      </c>
      <c r="E415" s="10" t="s">
        <v>85</v>
      </c>
      <c r="F415" s="9" t="s">
        <v>16</v>
      </c>
      <c r="G415" s="11">
        <v>1</v>
      </c>
      <c r="H415" s="23">
        <v>650000</v>
      </c>
      <c r="I415" s="24">
        <f t="shared" si="138"/>
        <v>123500</v>
      </c>
      <c r="J415" s="24">
        <f t="shared" si="139"/>
        <v>773500</v>
      </c>
      <c r="K415" s="25">
        <f t="shared" si="140"/>
        <v>773500</v>
      </c>
      <c r="N415" s="26"/>
    </row>
    <row r="416" spans="3:14" ht="26.4" x14ac:dyDescent="0.3">
      <c r="C416" s="8" t="s">
        <v>90</v>
      </c>
      <c r="D416" s="9" t="s">
        <v>252</v>
      </c>
      <c r="E416" s="10" t="s">
        <v>253</v>
      </c>
      <c r="F416" s="9" t="s">
        <v>16</v>
      </c>
      <c r="G416" s="11">
        <v>2</v>
      </c>
      <c r="H416" s="23">
        <v>800000</v>
      </c>
      <c r="I416" s="24">
        <f>+H416*0.19</f>
        <v>152000</v>
      </c>
      <c r="J416" s="24">
        <f>+H416+I416</f>
        <v>952000</v>
      </c>
      <c r="K416" s="25">
        <f>+G416*J416</f>
        <v>1904000</v>
      </c>
    </row>
    <row r="417" spans="3:14" ht="93" thickBot="1" x14ac:dyDescent="0.35">
      <c r="C417" s="8" t="s">
        <v>93</v>
      </c>
      <c r="D417" s="9" t="s">
        <v>326</v>
      </c>
      <c r="E417" s="10" t="s">
        <v>327</v>
      </c>
      <c r="F417" s="9" t="s">
        <v>16</v>
      </c>
      <c r="G417" s="11">
        <v>3</v>
      </c>
      <c r="H417" s="47">
        <v>150000</v>
      </c>
      <c r="I417" s="49">
        <f t="shared" ref="I417" si="141">+H417*0.19</f>
        <v>28500</v>
      </c>
      <c r="J417" s="49">
        <f t="shared" ref="J417" si="142">+H417+I417</f>
        <v>178500</v>
      </c>
      <c r="K417" s="50">
        <f t="shared" ref="K417" si="143">+G417*J417</f>
        <v>535500</v>
      </c>
    </row>
    <row r="418" spans="3:14" ht="13.2" customHeight="1" thickBot="1" x14ac:dyDescent="0.35">
      <c r="C418" s="280" t="s">
        <v>328</v>
      </c>
      <c r="D418" s="281"/>
      <c r="E418" s="282"/>
      <c r="F418" s="34"/>
      <c r="G418" s="34"/>
      <c r="H418" s="34"/>
      <c r="I418" s="34"/>
      <c r="J418" s="34"/>
      <c r="K418" s="22">
        <f>SUM(K398:K417)</f>
        <v>64914500</v>
      </c>
    </row>
    <row r="419" spans="3:14" ht="13.5" customHeight="1" thickBot="1" x14ac:dyDescent="0.35">
      <c r="C419" s="268" t="s">
        <v>329</v>
      </c>
      <c r="D419" s="269"/>
      <c r="E419" s="269"/>
      <c r="F419" s="269"/>
      <c r="G419" s="269"/>
      <c r="H419" s="269"/>
      <c r="I419" s="269"/>
      <c r="J419" s="269"/>
      <c r="K419" s="287"/>
    </row>
    <row r="420" spans="3:14" ht="39.6" x14ac:dyDescent="0.3">
      <c r="C420" s="29" t="s">
        <v>4</v>
      </c>
      <c r="D420" s="30" t="s">
        <v>5</v>
      </c>
      <c r="E420" s="29" t="s">
        <v>6</v>
      </c>
      <c r="F420" s="31" t="s">
        <v>7</v>
      </c>
      <c r="G420" s="32" t="s">
        <v>8</v>
      </c>
      <c r="H420" s="31" t="s">
        <v>9</v>
      </c>
      <c r="I420" s="31" t="s">
        <v>10</v>
      </c>
      <c r="J420" s="31" t="s">
        <v>11</v>
      </c>
      <c r="K420" s="33" t="s">
        <v>12</v>
      </c>
    </row>
    <row r="421" spans="3:14" s="2" customFormat="1" ht="52.8" x14ac:dyDescent="0.3">
      <c r="C421" s="8" t="s">
        <v>13</v>
      </c>
      <c r="D421" s="9" t="s">
        <v>59</v>
      </c>
      <c r="E421" s="10" t="s">
        <v>60</v>
      </c>
      <c r="F421" s="9" t="s">
        <v>16</v>
      </c>
      <c r="G421" s="11">
        <v>1</v>
      </c>
      <c r="H421" s="12">
        <v>3000000</v>
      </c>
      <c r="I421" s="12">
        <f t="shared" ref="I421:I426" si="144">+H421*0.19</f>
        <v>570000</v>
      </c>
      <c r="J421" s="12">
        <f>+H421+I421</f>
        <v>3570000</v>
      </c>
      <c r="K421" s="13">
        <f t="shared" ref="K421:K426" si="145">+G421*J421</f>
        <v>3570000</v>
      </c>
      <c r="N421" s="26"/>
    </row>
    <row r="422" spans="3:14" s="2" customFormat="1" ht="92.4" x14ac:dyDescent="0.3">
      <c r="C422" s="8" t="s">
        <v>18</v>
      </c>
      <c r="D422" s="9" t="s">
        <v>121</v>
      </c>
      <c r="E422" s="10" t="s">
        <v>122</v>
      </c>
      <c r="F422" s="9" t="s">
        <v>16</v>
      </c>
      <c r="G422" s="11">
        <v>1</v>
      </c>
      <c r="H422" s="12">
        <v>6000000</v>
      </c>
      <c r="I422" s="12">
        <f t="shared" si="144"/>
        <v>1140000</v>
      </c>
      <c r="J422" s="12">
        <f>+H422+I422</f>
        <v>7140000</v>
      </c>
      <c r="K422" s="13">
        <f t="shared" si="145"/>
        <v>7140000</v>
      </c>
      <c r="N422" s="26"/>
    </row>
    <row r="423" spans="3:14" ht="145.19999999999999" x14ac:dyDescent="0.3">
      <c r="C423" s="8" t="s">
        <v>21</v>
      </c>
      <c r="D423" s="9" t="s">
        <v>63</v>
      </c>
      <c r="E423" s="10" t="s">
        <v>64</v>
      </c>
      <c r="F423" s="9" t="s">
        <v>16</v>
      </c>
      <c r="G423" s="11">
        <v>1</v>
      </c>
      <c r="H423" s="23">
        <v>4000000</v>
      </c>
      <c r="I423" s="23">
        <f t="shared" si="144"/>
        <v>760000</v>
      </c>
      <c r="J423" s="23">
        <f>+H423+I423</f>
        <v>4760000</v>
      </c>
      <c r="K423" s="25">
        <f t="shared" si="145"/>
        <v>4760000</v>
      </c>
    </row>
    <row r="424" spans="3:14" ht="105.6" x14ac:dyDescent="0.3">
      <c r="C424" s="8" t="s">
        <v>25</v>
      </c>
      <c r="D424" s="9" t="s">
        <v>67</v>
      </c>
      <c r="E424" s="10" t="s">
        <v>68</v>
      </c>
      <c r="F424" s="9" t="s">
        <v>16</v>
      </c>
      <c r="G424" s="11">
        <v>1</v>
      </c>
      <c r="H424" s="23">
        <v>1500000</v>
      </c>
      <c r="I424" s="23">
        <f t="shared" si="144"/>
        <v>285000</v>
      </c>
      <c r="J424" s="23">
        <f>+H424+I424</f>
        <v>1785000</v>
      </c>
      <c r="K424" s="25">
        <f t="shared" si="145"/>
        <v>1785000</v>
      </c>
    </row>
    <row r="425" spans="3:14" ht="66" x14ac:dyDescent="0.3">
      <c r="C425" s="8" t="s">
        <v>28</v>
      </c>
      <c r="D425" s="9" t="s">
        <v>65</v>
      </c>
      <c r="E425" s="10" t="s">
        <v>66</v>
      </c>
      <c r="F425" s="9" t="s">
        <v>16</v>
      </c>
      <c r="G425" s="11">
        <v>1</v>
      </c>
      <c r="H425" s="23">
        <v>3200000</v>
      </c>
      <c r="I425" s="23">
        <f t="shared" si="144"/>
        <v>608000</v>
      </c>
      <c r="J425" s="23">
        <f t="shared" ref="J425:J430" si="146">+H425+I425</f>
        <v>3808000</v>
      </c>
      <c r="K425" s="25">
        <f t="shared" si="145"/>
        <v>3808000</v>
      </c>
      <c r="N425" s="26"/>
    </row>
    <row r="426" spans="3:14" ht="105.6" x14ac:dyDescent="0.3">
      <c r="C426" s="8" t="s">
        <v>31</v>
      </c>
      <c r="D426" s="9" t="s">
        <v>71</v>
      </c>
      <c r="E426" s="10" t="s">
        <v>72</v>
      </c>
      <c r="F426" s="9" t="s">
        <v>16</v>
      </c>
      <c r="G426" s="11">
        <v>1</v>
      </c>
      <c r="H426" s="23">
        <v>300000</v>
      </c>
      <c r="I426" s="24">
        <f t="shared" si="144"/>
        <v>57000</v>
      </c>
      <c r="J426" s="24">
        <f t="shared" si="146"/>
        <v>357000</v>
      </c>
      <c r="K426" s="25">
        <f t="shared" si="145"/>
        <v>357000</v>
      </c>
      <c r="N426" s="26"/>
    </row>
    <row r="427" spans="3:14" s="2" customFormat="1" ht="66" x14ac:dyDescent="0.3">
      <c r="C427" s="8" t="s">
        <v>34</v>
      </c>
      <c r="D427" s="9" t="s">
        <v>97</v>
      </c>
      <c r="E427" s="10" t="s">
        <v>98</v>
      </c>
      <c r="F427" s="9" t="s">
        <v>16</v>
      </c>
      <c r="G427" s="11">
        <v>1</v>
      </c>
      <c r="H427" s="12">
        <v>1100000</v>
      </c>
      <c r="I427" s="27">
        <f>+H427*19%</f>
        <v>209000</v>
      </c>
      <c r="J427" s="27">
        <f t="shared" si="146"/>
        <v>1309000</v>
      </c>
      <c r="K427" s="13">
        <f>+J427*G427</f>
        <v>1309000</v>
      </c>
      <c r="N427" s="26"/>
    </row>
    <row r="428" spans="3:14" ht="79.2" x14ac:dyDescent="0.3">
      <c r="C428" s="8" t="s">
        <v>37</v>
      </c>
      <c r="D428" s="9" t="s">
        <v>150</v>
      </c>
      <c r="E428" s="38" t="s">
        <v>151</v>
      </c>
      <c r="F428" s="9" t="s">
        <v>16</v>
      </c>
      <c r="G428" s="11">
        <v>1</v>
      </c>
      <c r="H428" s="23">
        <v>1000000</v>
      </c>
      <c r="I428" s="12">
        <f>+H428*0.19</f>
        <v>190000</v>
      </c>
      <c r="J428" s="12">
        <f t="shared" si="146"/>
        <v>1190000</v>
      </c>
      <c r="K428" s="13">
        <f>+G428*J428</f>
        <v>1190000</v>
      </c>
    </row>
    <row r="429" spans="3:14" s="2" customFormat="1" ht="39.6" x14ac:dyDescent="0.3">
      <c r="C429" s="8" t="s">
        <v>40</v>
      </c>
      <c r="D429" s="9" t="s">
        <v>103</v>
      </c>
      <c r="E429" s="10" t="s">
        <v>104</v>
      </c>
      <c r="F429" s="9" t="s">
        <v>16</v>
      </c>
      <c r="G429" s="11">
        <v>1</v>
      </c>
      <c r="H429" s="12">
        <v>2000000</v>
      </c>
      <c r="I429" s="27">
        <f>+H429*19%</f>
        <v>380000</v>
      </c>
      <c r="J429" s="27">
        <f t="shared" si="146"/>
        <v>2380000</v>
      </c>
      <c r="K429" s="13">
        <f>+J429*G429</f>
        <v>2380000</v>
      </c>
      <c r="N429" s="26"/>
    </row>
    <row r="430" spans="3:14" ht="27" thickBot="1" x14ac:dyDescent="0.35">
      <c r="C430" s="8" t="s">
        <v>43</v>
      </c>
      <c r="D430" s="9" t="s">
        <v>19</v>
      </c>
      <c r="E430" s="10" t="s">
        <v>20</v>
      </c>
      <c r="F430" s="9" t="s">
        <v>16</v>
      </c>
      <c r="G430" s="11">
        <v>60</v>
      </c>
      <c r="H430" s="52">
        <v>65000</v>
      </c>
      <c r="I430" s="52">
        <f>+H430*0.19</f>
        <v>12350</v>
      </c>
      <c r="J430" s="52">
        <f t="shared" si="146"/>
        <v>77350</v>
      </c>
      <c r="K430" s="53">
        <f>+G430*J430</f>
        <v>4641000</v>
      </c>
    </row>
    <row r="431" spans="3:14" ht="13.2" customHeight="1" thickBot="1" x14ac:dyDescent="0.35">
      <c r="C431" s="54"/>
      <c r="D431" s="55"/>
      <c r="E431" s="55"/>
      <c r="F431" s="56"/>
      <c r="G431" s="56"/>
      <c r="H431" s="280" t="s">
        <v>330</v>
      </c>
      <c r="I431" s="281"/>
      <c r="J431" s="288"/>
      <c r="K431" s="57">
        <f>SUM(K421:K430)</f>
        <v>30940000</v>
      </c>
    </row>
    <row r="432" spans="3:14" ht="27" thickBot="1" x14ac:dyDescent="0.35">
      <c r="C432" s="29" t="s">
        <v>4</v>
      </c>
      <c r="D432" s="30" t="s">
        <v>5</v>
      </c>
      <c r="E432" s="29" t="s">
        <v>6</v>
      </c>
      <c r="F432" s="31" t="s">
        <v>7</v>
      </c>
      <c r="G432" s="32" t="s">
        <v>8</v>
      </c>
      <c r="H432" s="31" t="s">
        <v>331</v>
      </c>
      <c r="I432" s="58" t="s">
        <v>332</v>
      </c>
      <c r="J432" s="59" t="s">
        <v>333</v>
      </c>
      <c r="K432" s="30" t="s">
        <v>334</v>
      </c>
      <c r="L432" s="33" t="s">
        <v>335</v>
      </c>
      <c r="M432" s="2"/>
    </row>
    <row r="433" spans="3:13" ht="242.25" customHeight="1" x14ac:dyDescent="0.3">
      <c r="C433" s="4" t="s">
        <v>13</v>
      </c>
      <c r="D433" s="60" t="s">
        <v>336</v>
      </c>
      <c r="E433" s="61" t="s">
        <v>336</v>
      </c>
      <c r="F433" s="60" t="s">
        <v>337</v>
      </c>
      <c r="G433" s="62">
        <v>2.7</v>
      </c>
      <c r="H433" s="63">
        <v>18338</v>
      </c>
      <c r="I433" s="64">
        <f>+H433*33%</f>
        <v>6051.54</v>
      </c>
      <c r="J433" s="65"/>
      <c r="K433" s="66">
        <f t="shared" ref="K433:K449" si="147">+H433+I433</f>
        <v>24389.54</v>
      </c>
      <c r="L433" s="67">
        <f t="shared" ref="L433:L449" si="148">+G433*K433</f>
        <v>65851.758000000002</v>
      </c>
      <c r="M433" s="279" t="s">
        <v>338</v>
      </c>
    </row>
    <row r="434" spans="3:13" x14ac:dyDescent="0.3">
      <c r="C434" s="8" t="s">
        <v>18</v>
      </c>
      <c r="D434" s="9" t="s">
        <v>339</v>
      </c>
      <c r="E434" s="10" t="s">
        <v>340</v>
      </c>
      <c r="F434" s="9" t="s">
        <v>337</v>
      </c>
      <c r="G434" s="68">
        <v>0.75</v>
      </c>
      <c r="H434" s="69">
        <v>26178</v>
      </c>
      <c r="I434" s="70">
        <f t="shared" ref="I434:I449" si="149">+H434*33%</f>
        <v>8638.74</v>
      </c>
      <c r="J434" s="71"/>
      <c r="K434" s="72">
        <f t="shared" si="147"/>
        <v>34816.74</v>
      </c>
      <c r="L434" s="73">
        <f t="shared" si="148"/>
        <v>26112.555</v>
      </c>
      <c r="M434" s="279"/>
    </row>
    <row r="435" spans="3:13" x14ac:dyDescent="0.3">
      <c r="C435" s="8" t="s">
        <v>21</v>
      </c>
      <c r="D435" s="9" t="s">
        <v>341</v>
      </c>
      <c r="E435" s="10" t="s">
        <v>341</v>
      </c>
      <c r="F435" s="9" t="s">
        <v>223</v>
      </c>
      <c r="G435" s="68">
        <v>4</v>
      </c>
      <c r="H435" s="69">
        <v>26090</v>
      </c>
      <c r="I435" s="70">
        <f t="shared" si="149"/>
        <v>8609.7000000000007</v>
      </c>
      <c r="J435" s="71"/>
      <c r="K435" s="72">
        <f t="shared" si="147"/>
        <v>34699.699999999997</v>
      </c>
      <c r="L435" s="73">
        <f t="shared" si="148"/>
        <v>138798.79999999999</v>
      </c>
      <c r="M435" s="279"/>
    </row>
    <row r="436" spans="3:13" ht="26.4" x14ac:dyDescent="0.3">
      <c r="C436" s="8" t="s">
        <v>25</v>
      </c>
      <c r="D436" s="9" t="s">
        <v>342</v>
      </c>
      <c r="E436" s="10" t="s">
        <v>343</v>
      </c>
      <c r="F436" s="9" t="s">
        <v>344</v>
      </c>
      <c r="G436" s="74">
        <v>0.7</v>
      </c>
      <c r="H436" s="69">
        <v>63372</v>
      </c>
      <c r="I436" s="70">
        <f t="shared" si="149"/>
        <v>20912.760000000002</v>
      </c>
      <c r="J436" s="71"/>
      <c r="K436" s="72">
        <f t="shared" si="147"/>
        <v>84284.760000000009</v>
      </c>
      <c r="L436" s="73">
        <f t="shared" si="148"/>
        <v>58999.332000000002</v>
      </c>
      <c r="M436" s="279"/>
    </row>
    <row r="437" spans="3:13" x14ac:dyDescent="0.3">
      <c r="C437" s="8" t="s">
        <v>28</v>
      </c>
      <c r="D437" s="9" t="s">
        <v>345</v>
      </c>
      <c r="E437" s="10" t="s">
        <v>346</v>
      </c>
      <c r="F437" s="9" t="s">
        <v>344</v>
      </c>
      <c r="G437" s="74">
        <v>1.2</v>
      </c>
      <c r="H437" s="69">
        <v>1300000</v>
      </c>
      <c r="I437" s="70">
        <f t="shared" si="149"/>
        <v>429000</v>
      </c>
      <c r="J437" s="71"/>
      <c r="K437" s="72">
        <f t="shared" si="147"/>
        <v>1729000</v>
      </c>
      <c r="L437" s="73">
        <f t="shared" si="148"/>
        <v>2074800</v>
      </c>
      <c r="M437" s="279"/>
    </row>
    <row r="438" spans="3:13" x14ac:dyDescent="0.3">
      <c r="C438" s="8" t="s">
        <v>31</v>
      </c>
      <c r="D438" s="75" t="s">
        <v>347</v>
      </c>
      <c r="E438" s="76" t="s">
        <v>348</v>
      </c>
      <c r="F438" s="9" t="s">
        <v>337</v>
      </c>
      <c r="G438" s="68">
        <v>56.15</v>
      </c>
      <c r="H438" s="69">
        <v>66637</v>
      </c>
      <c r="I438" s="70">
        <f t="shared" si="149"/>
        <v>21990.210000000003</v>
      </c>
      <c r="J438" s="71"/>
      <c r="K438" s="72">
        <f t="shared" si="147"/>
        <v>88627.21</v>
      </c>
      <c r="L438" s="73">
        <f t="shared" si="148"/>
        <v>4976417.8415000001</v>
      </c>
      <c r="M438" s="279"/>
    </row>
    <row r="439" spans="3:13" x14ac:dyDescent="0.3">
      <c r="C439" s="8" t="s">
        <v>34</v>
      </c>
      <c r="D439" s="9" t="s">
        <v>349</v>
      </c>
      <c r="E439" s="10" t="s">
        <v>350</v>
      </c>
      <c r="F439" s="9" t="s">
        <v>337</v>
      </c>
      <c r="G439" s="74">
        <v>112.29</v>
      </c>
      <c r="H439" s="69">
        <v>29351</v>
      </c>
      <c r="I439" s="70">
        <f t="shared" si="149"/>
        <v>9685.83</v>
      </c>
      <c r="J439" s="71"/>
      <c r="K439" s="72">
        <f t="shared" si="147"/>
        <v>39036.83</v>
      </c>
      <c r="L439" s="73">
        <f t="shared" si="148"/>
        <v>4383445.6407000003</v>
      </c>
      <c r="M439" s="279"/>
    </row>
    <row r="440" spans="3:13" x14ac:dyDescent="0.3">
      <c r="C440" s="8" t="s">
        <v>37</v>
      </c>
      <c r="D440" s="75" t="s">
        <v>351</v>
      </c>
      <c r="E440" s="10" t="s">
        <v>352</v>
      </c>
      <c r="F440" s="9" t="s">
        <v>337</v>
      </c>
      <c r="G440" s="68">
        <v>152.29</v>
      </c>
      <c r="H440" s="69">
        <v>18256</v>
      </c>
      <c r="I440" s="70">
        <f t="shared" si="149"/>
        <v>6024.4800000000005</v>
      </c>
      <c r="J440" s="71"/>
      <c r="K440" s="72">
        <f t="shared" si="147"/>
        <v>24280.48</v>
      </c>
      <c r="L440" s="73">
        <f t="shared" si="148"/>
        <v>3697674.2991999998</v>
      </c>
      <c r="M440" s="279"/>
    </row>
    <row r="441" spans="3:13" ht="26.4" x14ac:dyDescent="0.3">
      <c r="C441" s="8" t="s">
        <v>40</v>
      </c>
      <c r="D441" s="75" t="s">
        <v>353</v>
      </c>
      <c r="E441" s="76" t="s">
        <v>353</v>
      </c>
      <c r="F441" s="9" t="s">
        <v>223</v>
      </c>
      <c r="G441" s="68">
        <v>1</v>
      </c>
      <c r="H441" s="69">
        <v>241888</v>
      </c>
      <c r="I441" s="70">
        <f t="shared" si="149"/>
        <v>79823.040000000008</v>
      </c>
      <c r="J441" s="71"/>
      <c r="K441" s="72">
        <f t="shared" si="147"/>
        <v>321711.04000000004</v>
      </c>
      <c r="L441" s="73">
        <f t="shared" si="148"/>
        <v>321711.04000000004</v>
      </c>
      <c r="M441" s="279"/>
    </row>
    <row r="442" spans="3:13" ht="26.4" x14ac:dyDescent="0.3">
      <c r="C442" s="8" t="s">
        <v>43</v>
      </c>
      <c r="D442" s="75" t="s">
        <v>354</v>
      </c>
      <c r="E442" s="76" t="s">
        <v>354</v>
      </c>
      <c r="F442" s="9" t="s">
        <v>223</v>
      </c>
      <c r="G442" s="68">
        <v>1</v>
      </c>
      <c r="H442" s="69">
        <v>354101</v>
      </c>
      <c r="I442" s="70">
        <f t="shared" si="149"/>
        <v>116853.33</v>
      </c>
      <c r="J442" s="71"/>
      <c r="K442" s="72">
        <f t="shared" si="147"/>
        <v>470954.33</v>
      </c>
      <c r="L442" s="73">
        <f t="shared" si="148"/>
        <v>470954.33</v>
      </c>
      <c r="M442" s="279"/>
    </row>
    <row r="443" spans="3:13" ht="26.4" x14ac:dyDescent="0.3">
      <c r="C443" s="8" t="s">
        <v>46</v>
      </c>
      <c r="D443" s="75" t="s">
        <v>355</v>
      </c>
      <c r="E443" s="76" t="s">
        <v>355</v>
      </c>
      <c r="F443" s="9" t="s">
        <v>337</v>
      </c>
      <c r="G443" s="68">
        <v>3</v>
      </c>
      <c r="H443" s="69">
        <v>354101</v>
      </c>
      <c r="I443" s="70">
        <f t="shared" si="149"/>
        <v>116853.33</v>
      </c>
      <c r="J443" s="71"/>
      <c r="K443" s="72">
        <f t="shared" si="147"/>
        <v>470954.33</v>
      </c>
      <c r="L443" s="73">
        <f t="shared" si="148"/>
        <v>1412862.99</v>
      </c>
      <c r="M443" s="279"/>
    </row>
    <row r="444" spans="3:13" ht="26.4" x14ac:dyDescent="0.3">
      <c r="C444" s="8" t="s">
        <v>49</v>
      </c>
      <c r="D444" s="75" t="s">
        <v>356</v>
      </c>
      <c r="E444" s="76" t="s">
        <v>357</v>
      </c>
      <c r="F444" s="9" t="s">
        <v>337</v>
      </c>
      <c r="G444" s="68">
        <v>2.88</v>
      </c>
      <c r="H444" s="69">
        <v>34064</v>
      </c>
      <c r="I444" s="70">
        <f t="shared" si="149"/>
        <v>11241.12</v>
      </c>
      <c r="J444" s="71"/>
      <c r="K444" s="72">
        <f t="shared" si="147"/>
        <v>45305.120000000003</v>
      </c>
      <c r="L444" s="73">
        <f t="shared" si="148"/>
        <v>130478.74560000001</v>
      </c>
      <c r="M444" s="279"/>
    </row>
    <row r="445" spans="3:13" ht="30" customHeight="1" x14ac:dyDescent="0.3">
      <c r="C445" s="8" t="s">
        <v>52</v>
      </c>
      <c r="D445" s="9" t="s">
        <v>358</v>
      </c>
      <c r="E445" s="10" t="s">
        <v>359</v>
      </c>
      <c r="F445" s="9" t="s">
        <v>337</v>
      </c>
      <c r="G445" s="68">
        <v>4.8</v>
      </c>
      <c r="H445" s="69">
        <v>91086</v>
      </c>
      <c r="I445" s="70">
        <f t="shared" si="149"/>
        <v>30058.38</v>
      </c>
      <c r="J445" s="71"/>
      <c r="K445" s="72">
        <f t="shared" si="147"/>
        <v>121144.38</v>
      </c>
      <c r="L445" s="73">
        <f t="shared" si="148"/>
        <v>581493.02399999998</v>
      </c>
      <c r="M445" s="279"/>
    </row>
    <row r="446" spans="3:13" ht="26.4" x14ac:dyDescent="0.3">
      <c r="C446" s="8" t="s">
        <v>55</v>
      </c>
      <c r="D446" s="75" t="s">
        <v>360</v>
      </c>
      <c r="E446" s="10" t="s">
        <v>361</v>
      </c>
      <c r="F446" s="9" t="s">
        <v>223</v>
      </c>
      <c r="G446" s="68">
        <v>6</v>
      </c>
      <c r="H446" s="69">
        <v>110156</v>
      </c>
      <c r="I446" s="70">
        <f t="shared" si="149"/>
        <v>36351.480000000003</v>
      </c>
      <c r="J446" s="71"/>
      <c r="K446" s="72">
        <f t="shared" si="147"/>
        <v>146507.48000000001</v>
      </c>
      <c r="L446" s="73">
        <f t="shared" si="148"/>
        <v>879044.88000000012</v>
      </c>
      <c r="M446" s="279"/>
    </row>
    <row r="447" spans="3:13" ht="26.4" x14ac:dyDescent="0.3">
      <c r="C447" s="8" t="s">
        <v>58</v>
      </c>
      <c r="D447" s="75" t="s">
        <v>362</v>
      </c>
      <c r="E447" s="10" t="s">
        <v>363</v>
      </c>
      <c r="F447" s="9" t="s">
        <v>223</v>
      </c>
      <c r="G447" s="68">
        <v>5</v>
      </c>
      <c r="H447" s="69">
        <v>104700</v>
      </c>
      <c r="I447" s="70">
        <f t="shared" si="149"/>
        <v>34551</v>
      </c>
      <c r="J447" s="71"/>
      <c r="K447" s="72">
        <f t="shared" si="147"/>
        <v>139251</v>
      </c>
      <c r="L447" s="73">
        <f t="shared" si="148"/>
        <v>696255</v>
      </c>
      <c r="M447" s="279"/>
    </row>
    <row r="448" spans="3:13" x14ac:dyDescent="0.3">
      <c r="C448" s="8" t="s">
        <v>83</v>
      </c>
      <c r="D448" s="75" t="s">
        <v>364</v>
      </c>
      <c r="E448" s="76" t="s">
        <v>365</v>
      </c>
      <c r="F448" s="9" t="s">
        <v>223</v>
      </c>
      <c r="G448" s="68">
        <v>1</v>
      </c>
      <c r="H448" s="69">
        <v>116438</v>
      </c>
      <c r="I448" s="70">
        <f t="shared" si="149"/>
        <v>38424.54</v>
      </c>
      <c r="J448" s="71"/>
      <c r="K448" s="72">
        <f t="shared" si="147"/>
        <v>154862.54</v>
      </c>
      <c r="L448" s="73">
        <f t="shared" si="148"/>
        <v>154862.54</v>
      </c>
      <c r="M448" s="279"/>
    </row>
    <row r="449" spans="3:13" ht="13.8" thickBot="1" x14ac:dyDescent="0.35">
      <c r="C449" s="8" t="s">
        <v>86</v>
      </c>
      <c r="D449" s="75" t="s">
        <v>366</v>
      </c>
      <c r="E449" s="10" t="s">
        <v>367</v>
      </c>
      <c r="F449" s="77" t="s">
        <v>368</v>
      </c>
      <c r="G449" s="68">
        <v>10</v>
      </c>
      <c r="H449" s="69">
        <v>21148</v>
      </c>
      <c r="I449" s="70">
        <f t="shared" si="149"/>
        <v>6978.84</v>
      </c>
      <c r="J449" s="78"/>
      <c r="K449" s="72">
        <f t="shared" si="147"/>
        <v>28126.84</v>
      </c>
      <c r="L449" s="73">
        <f t="shared" si="148"/>
        <v>281268.40000000002</v>
      </c>
      <c r="M449" s="279"/>
    </row>
    <row r="450" spans="3:13" ht="15.75" customHeight="1" thickBot="1" x14ac:dyDescent="0.35">
      <c r="C450" s="79"/>
      <c r="D450" s="80"/>
      <c r="E450" s="81"/>
      <c r="F450" s="82"/>
      <c r="G450" s="83"/>
      <c r="H450" s="280" t="s">
        <v>369</v>
      </c>
      <c r="I450" s="281"/>
      <c r="J450" s="281"/>
      <c r="K450" s="288"/>
      <c r="L450" s="57">
        <f>SUM(L433:L449)</f>
        <v>20351031.175999999</v>
      </c>
      <c r="M450" s="2"/>
    </row>
    <row r="451" spans="3:13" ht="13.2" customHeight="1" thickBot="1" x14ac:dyDescent="0.35">
      <c r="C451" s="280" t="s">
        <v>370</v>
      </c>
      <c r="D451" s="281"/>
      <c r="E451" s="282"/>
      <c r="F451" s="34"/>
      <c r="G451" s="34"/>
      <c r="H451" s="84"/>
      <c r="I451" s="85"/>
      <c r="J451" s="86"/>
      <c r="K451" s="66"/>
      <c r="L451" s="22">
        <f>+K431+L450</f>
        <v>51291031.175999999</v>
      </c>
      <c r="M451" s="2"/>
    </row>
    <row r="452" spans="3:13" ht="13.5" customHeight="1" thickBot="1" x14ac:dyDescent="0.35">
      <c r="C452" s="268" t="s">
        <v>371</v>
      </c>
      <c r="D452" s="269"/>
      <c r="E452" s="269"/>
      <c r="F452" s="269"/>
      <c r="G452" s="269"/>
      <c r="H452" s="269"/>
      <c r="I452" s="269"/>
      <c r="J452" s="269"/>
      <c r="K452" s="269"/>
      <c r="L452" s="287"/>
      <c r="M452" s="2"/>
    </row>
    <row r="453" spans="3:13" ht="27" thickBot="1" x14ac:dyDescent="0.35">
      <c r="C453" s="29" t="s">
        <v>4</v>
      </c>
      <c r="D453" s="30" t="s">
        <v>5</v>
      </c>
      <c r="E453" s="29" t="s">
        <v>6</v>
      </c>
      <c r="F453" s="31" t="s">
        <v>7</v>
      </c>
      <c r="G453" s="32" t="s">
        <v>8</v>
      </c>
      <c r="H453" s="31" t="s">
        <v>331</v>
      </c>
      <c r="I453" s="58" t="s">
        <v>332</v>
      </c>
      <c r="J453" s="59" t="s">
        <v>333</v>
      </c>
      <c r="K453" s="30" t="s">
        <v>334</v>
      </c>
      <c r="L453" s="33" t="s">
        <v>335</v>
      </c>
      <c r="M453" s="2"/>
    </row>
    <row r="454" spans="3:13" ht="30" customHeight="1" x14ac:dyDescent="0.3">
      <c r="C454" s="4" t="s">
        <v>13</v>
      </c>
      <c r="D454" s="60" t="s">
        <v>372</v>
      </c>
      <c r="E454" s="61" t="s">
        <v>373</v>
      </c>
      <c r="F454" s="60" t="s">
        <v>16</v>
      </c>
      <c r="G454" s="62">
        <v>2</v>
      </c>
      <c r="H454" s="63">
        <v>40200</v>
      </c>
      <c r="I454" s="64">
        <f>+H454*33%</f>
        <v>13266</v>
      </c>
      <c r="J454" s="65"/>
      <c r="K454" s="66">
        <f t="shared" ref="K454:K476" si="150">+H454+I454</f>
        <v>53466</v>
      </c>
      <c r="L454" s="67">
        <f t="shared" ref="L454:L476" si="151">+G454*K454</f>
        <v>106932</v>
      </c>
      <c r="M454" s="279" t="s">
        <v>338</v>
      </c>
    </row>
    <row r="455" spans="3:13" ht="30" customHeight="1" x14ac:dyDescent="0.3">
      <c r="C455" s="8" t="s">
        <v>18</v>
      </c>
      <c r="D455" s="9" t="s">
        <v>374</v>
      </c>
      <c r="E455" s="10" t="s">
        <v>375</v>
      </c>
      <c r="F455" s="9" t="s">
        <v>337</v>
      </c>
      <c r="G455" s="68">
        <v>16</v>
      </c>
      <c r="H455" s="69">
        <v>13100</v>
      </c>
      <c r="I455" s="70">
        <f t="shared" ref="I455:I476" si="152">+H455*33%</f>
        <v>4323</v>
      </c>
      <c r="J455" s="71"/>
      <c r="K455" s="72">
        <f t="shared" si="150"/>
        <v>17423</v>
      </c>
      <c r="L455" s="73">
        <f t="shared" si="151"/>
        <v>278768</v>
      </c>
      <c r="M455" s="279"/>
    </row>
    <row r="456" spans="3:13" ht="30" customHeight="1" x14ac:dyDescent="0.3">
      <c r="C456" s="8" t="s">
        <v>21</v>
      </c>
      <c r="D456" s="9" t="s">
        <v>376</v>
      </c>
      <c r="E456" s="10" t="s">
        <v>377</v>
      </c>
      <c r="F456" s="9" t="s">
        <v>337</v>
      </c>
      <c r="G456" s="68">
        <v>6.4</v>
      </c>
      <c r="H456" s="69">
        <v>47400</v>
      </c>
      <c r="I456" s="70">
        <f t="shared" si="152"/>
        <v>15642</v>
      </c>
      <c r="J456" s="71"/>
      <c r="K456" s="72">
        <f t="shared" si="150"/>
        <v>63042</v>
      </c>
      <c r="L456" s="73">
        <f t="shared" si="151"/>
        <v>403468.80000000005</v>
      </c>
      <c r="M456" s="279"/>
    </row>
    <row r="457" spans="3:13" ht="30" customHeight="1" x14ac:dyDescent="0.3">
      <c r="C457" s="8" t="s">
        <v>25</v>
      </c>
      <c r="D457" s="9" t="s">
        <v>342</v>
      </c>
      <c r="E457" s="10" t="s">
        <v>343</v>
      </c>
      <c r="F457" s="9" t="s">
        <v>344</v>
      </c>
      <c r="G457" s="74">
        <v>2.9</v>
      </c>
      <c r="H457" s="69">
        <v>81400</v>
      </c>
      <c r="I457" s="70">
        <f t="shared" si="152"/>
        <v>26862</v>
      </c>
      <c r="J457" s="71"/>
      <c r="K457" s="72">
        <f t="shared" si="150"/>
        <v>108262</v>
      </c>
      <c r="L457" s="73">
        <f t="shared" si="151"/>
        <v>313959.8</v>
      </c>
      <c r="M457" s="279"/>
    </row>
    <row r="458" spans="3:13" ht="30" customHeight="1" x14ac:dyDescent="0.3">
      <c r="C458" s="8" t="s">
        <v>28</v>
      </c>
      <c r="D458" s="9" t="s">
        <v>378</v>
      </c>
      <c r="E458" s="10" t="s">
        <v>379</v>
      </c>
      <c r="F458" s="9" t="s">
        <v>344</v>
      </c>
      <c r="G458" s="74">
        <v>3.8</v>
      </c>
      <c r="H458" s="69">
        <v>188200</v>
      </c>
      <c r="I458" s="70">
        <f t="shared" si="152"/>
        <v>62106</v>
      </c>
      <c r="J458" s="71"/>
      <c r="K458" s="72">
        <f t="shared" si="150"/>
        <v>250306</v>
      </c>
      <c r="L458" s="73">
        <f t="shared" si="151"/>
        <v>951162.79999999993</v>
      </c>
      <c r="M458" s="279"/>
    </row>
    <row r="459" spans="3:13" ht="30" customHeight="1" x14ac:dyDescent="0.3">
      <c r="C459" s="8" t="s">
        <v>31</v>
      </c>
      <c r="D459" s="9" t="s">
        <v>345</v>
      </c>
      <c r="E459" s="10" t="s">
        <v>346</v>
      </c>
      <c r="F459" s="9" t="s">
        <v>344</v>
      </c>
      <c r="G459" s="74">
        <v>3.37</v>
      </c>
      <c r="H459" s="69">
        <v>1250000</v>
      </c>
      <c r="I459" s="70">
        <f t="shared" si="152"/>
        <v>412500</v>
      </c>
      <c r="J459" s="71"/>
      <c r="K459" s="72">
        <f t="shared" si="150"/>
        <v>1662500</v>
      </c>
      <c r="L459" s="73">
        <f t="shared" si="151"/>
        <v>5602625</v>
      </c>
      <c r="M459" s="279"/>
    </row>
    <row r="460" spans="3:13" ht="30" customHeight="1" x14ac:dyDescent="0.3">
      <c r="C460" s="8" t="s">
        <v>34</v>
      </c>
      <c r="D460" s="75" t="s">
        <v>380</v>
      </c>
      <c r="E460" s="10" t="s">
        <v>381</v>
      </c>
      <c r="F460" s="9" t="s">
        <v>16</v>
      </c>
      <c r="G460" s="68">
        <v>2</v>
      </c>
      <c r="H460" s="69">
        <v>421500</v>
      </c>
      <c r="I460" s="70">
        <f t="shared" si="152"/>
        <v>139095</v>
      </c>
      <c r="J460" s="71"/>
      <c r="K460" s="72">
        <f t="shared" si="150"/>
        <v>560595</v>
      </c>
      <c r="L460" s="73">
        <f t="shared" si="151"/>
        <v>1121190</v>
      </c>
      <c r="M460" s="279"/>
    </row>
    <row r="461" spans="3:13" ht="30" customHeight="1" x14ac:dyDescent="0.3">
      <c r="C461" s="8" t="s">
        <v>37</v>
      </c>
      <c r="D461" s="75" t="s">
        <v>366</v>
      </c>
      <c r="E461" s="10" t="s">
        <v>367</v>
      </c>
      <c r="F461" s="77" t="s">
        <v>368</v>
      </c>
      <c r="G461" s="68">
        <v>35</v>
      </c>
      <c r="H461" s="69">
        <v>14300</v>
      </c>
      <c r="I461" s="70">
        <f t="shared" si="152"/>
        <v>4719</v>
      </c>
      <c r="J461" s="71"/>
      <c r="K461" s="72">
        <f t="shared" si="150"/>
        <v>19019</v>
      </c>
      <c r="L461" s="73">
        <f t="shared" si="151"/>
        <v>665665</v>
      </c>
      <c r="M461" s="279"/>
    </row>
    <row r="462" spans="3:13" ht="30" customHeight="1" x14ac:dyDescent="0.3">
      <c r="C462" s="8" t="s">
        <v>40</v>
      </c>
      <c r="D462" s="75" t="s">
        <v>382</v>
      </c>
      <c r="E462" s="10" t="s">
        <v>383</v>
      </c>
      <c r="F462" s="9" t="s">
        <v>16</v>
      </c>
      <c r="G462" s="68">
        <v>3</v>
      </c>
      <c r="H462" s="69">
        <v>60800</v>
      </c>
      <c r="I462" s="70">
        <f t="shared" si="152"/>
        <v>20064</v>
      </c>
      <c r="J462" s="71"/>
      <c r="K462" s="72">
        <f t="shared" si="150"/>
        <v>80864</v>
      </c>
      <c r="L462" s="73">
        <f t="shared" si="151"/>
        <v>242592</v>
      </c>
      <c r="M462" s="279"/>
    </row>
    <row r="463" spans="3:13" ht="30" customHeight="1" x14ac:dyDescent="0.3">
      <c r="C463" s="8" t="s">
        <v>43</v>
      </c>
      <c r="D463" s="75" t="s">
        <v>384</v>
      </c>
      <c r="E463" s="10" t="s">
        <v>385</v>
      </c>
      <c r="F463" s="9" t="s">
        <v>16</v>
      </c>
      <c r="G463" s="68">
        <v>1</v>
      </c>
      <c r="H463" s="69">
        <v>265500</v>
      </c>
      <c r="I463" s="70">
        <f t="shared" si="152"/>
        <v>87615</v>
      </c>
      <c r="J463" s="71"/>
      <c r="K463" s="72">
        <f t="shared" si="150"/>
        <v>353115</v>
      </c>
      <c r="L463" s="73">
        <f t="shared" si="151"/>
        <v>353115</v>
      </c>
      <c r="M463" s="279"/>
    </row>
    <row r="464" spans="3:13" ht="30" customHeight="1" x14ac:dyDescent="0.3">
      <c r="C464" s="8" t="s">
        <v>46</v>
      </c>
      <c r="D464" s="75" t="s">
        <v>386</v>
      </c>
      <c r="E464" s="10" t="s">
        <v>387</v>
      </c>
      <c r="F464" s="9" t="s">
        <v>337</v>
      </c>
      <c r="G464" s="74">
        <v>48.6</v>
      </c>
      <c r="H464" s="69">
        <v>53600</v>
      </c>
      <c r="I464" s="70">
        <f t="shared" si="152"/>
        <v>17688</v>
      </c>
      <c r="J464" s="71"/>
      <c r="K464" s="72">
        <f t="shared" si="150"/>
        <v>71288</v>
      </c>
      <c r="L464" s="73">
        <f t="shared" si="151"/>
        <v>3464596.8000000003</v>
      </c>
      <c r="M464" s="279"/>
    </row>
    <row r="465" spans="3:13" ht="30" customHeight="1" x14ac:dyDescent="0.3">
      <c r="C465" s="8" t="s">
        <v>49</v>
      </c>
      <c r="D465" s="9" t="s">
        <v>388</v>
      </c>
      <c r="E465" s="10" t="s">
        <v>389</v>
      </c>
      <c r="F465" s="9" t="s">
        <v>337</v>
      </c>
      <c r="G465" s="74">
        <v>48.6</v>
      </c>
      <c r="H465" s="69">
        <v>21600</v>
      </c>
      <c r="I465" s="70">
        <f t="shared" si="152"/>
        <v>7128</v>
      </c>
      <c r="J465" s="71"/>
      <c r="K465" s="72">
        <f t="shared" si="150"/>
        <v>28728</v>
      </c>
      <c r="L465" s="73">
        <f t="shared" si="151"/>
        <v>1396180.8</v>
      </c>
      <c r="M465" s="279"/>
    </row>
    <row r="466" spans="3:13" ht="30" customHeight="1" x14ac:dyDescent="0.3">
      <c r="C466" s="8" t="s">
        <v>52</v>
      </c>
      <c r="D466" s="75" t="s">
        <v>390</v>
      </c>
      <c r="E466" s="10" t="s">
        <v>391</v>
      </c>
      <c r="F466" s="77" t="s">
        <v>368</v>
      </c>
      <c r="G466" s="74">
        <v>42.8</v>
      </c>
      <c r="H466" s="69">
        <v>50000</v>
      </c>
      <c r="I466" s="70">
        <f t="shared" si="152"/>
        <v>16500</v>
      </c>
      <c r="J466" s="71"/>
      <c r="K466" s="72">
        <f t="shared" si="150"/>
        <v>66500</v>
      </c>
      <c r="L466" s="73">
        <f t="shared" si="151"/>
        <v>2846200</v>
      </c>
      <c r="M466" s="279"/>
    </row>
    <row r="467" spans="3:13" ht="30" customHeight="1" x14ac:dyDescent="0.3">
      <c r="C467" s="8" t="s">
        <v>55</v>
      </c>
      <c r="D467" s="9" t="s">
        <v>358</v>
      </c>
      <c r="E467" s="10" t="s">
        <v>392</v>
      </c>
      <c r="F467" s="9" t="s">
        <v>337</v>
      </c>
      <c r="G467" s="68">
        <v>28</v>
      </c>
      <c r="H467" s="69">
        <v>140000</v>
      </c>
      <c r="I467" s="70">
        <f t="shared" si="152"/>
        <v>46200</v>
      </c>
      <c r="J467" s="71"/>
      <c r="K467" s="72">
        <f t="shared" si="150"/>
        <v>186200</v>
      </c>
      <c r="L467" s="73">
        <f t="shared" si="151"/>
        <v>5213600</v>
      </c>
      <c r="M467" s="279"/>
    </row>
    <row r="468" spans="3:13" ht="30" customHeight="1" x14ac:dyDescent="0.3">
      <c r="C468" s="8" t="s">
        <v>58</v>
      </c>
      <c r="D468" s="75" t="s">
        <v>351</v>
      </c>
      <c r="E468" s="10" t="s">
        <v>352</v>
      </c>
      <c r="F468" s="9" t="s">
        <v>337</v>
      </c>
      <c r="G468" s="68">
        <v>392</v>
      </c>
      <c r="H468" s="69">
        <v>17800</v>
      </c>
      <c r="I468" s="70">
        <f t="shared" si="152"/>
        <v>5874</v>
      </c>
      <c r="J468" s="71"/>
      <c r="K468" s="72">
        <f t="shared" si="150"/>
        <v>23674</v>
      </c>
      <c r="L468" s="73">
        <f t="shared" si="151"/>
        <v>9280208</v>
      </c>
      <c r="M468" s="279"/>
    </row>
    <row r="469" spans="3:13" ht="30" customHeight="1" x14ac:dyDescent="0.3">
      <c r="C469" s="8" t="s">
        <v>83</v>
      </c>
      <c r="D469" s="9" t="s">
        <v>393</v>
      </c>
      <c r="E469" s="10" t="s">
        <v>394</v>
      </c>
      <c r="F469" s="9" t="s">
        <v>337</v>
      </c>
      <c r="G469" s="68">
        <v>125</v>
      </c>
      <c r="H469" s="69">
        <v>27100</v>
      </c>
      <c r="I469" s="70">
        <f t="shared" si="152"/>
        <v>8943</v>
      </c>
      <c r="J469" s="71"/>
      <c r="K469" s="72">
        <f t="shared" si="150"/>
        <v>36043</v>
      </c>
      <c r="L469" s="73">
        <f t="shared" si="151"/>
        <v>4505375</v>
      </c>
      <c r="M469" s="279"/>
    </row>
    <row r="470" spans="3:13" ht="30" customHeight="1" x14ac:dyDescent="0.3">
      <c r="C470" s="8" t="s">
        <v>86</v>
      </c>
      <c r="D470" s="75" t="s">
        <v>395</v>
      </c>
      <c r="E470" s="10" t="s">
        <v>396</v>
      </c>
      <c r="F470" s="9" t="s">
        <v>337</v>
      </c>
      <c r="G470" s="68">
        <v>137</v>
      </c>
      <c r="H470" s="69">
        <v>15400</v>
      </c>
      <c r="I470" s="70">
        <f t="shared" si="152"/>
        <v>5082</v>
      </c>
      <c r="J470" s="71"/>
      <c r="K470" s="72">
        <f t="shared" si="150"/>
        <v>20482</v>
      </c>
      <c r="L470" s="73">
        <f t="shared" si="151"/>
        <v>2806034</v>
      </c>
      <c r="M470" s="279"/>
    </row>
    <row r="471" spans="3:13" ht="30" customHeight="1" x14ac:dyDescent="0.3">
      <c r="C471" s="8" t="s">
        <v>89</v>
      </c>
      <c r="D471" s="9" t="s">
        <v>397</v>
      </c>
      <c r="E471" s="10" t="s">
        <v>350</v>
      </c>
      <c r="F471" s="9" t="s">
        <v>337</v>
      </c>
      <c r="G471" s="74">
        <v>38.36</v>
      </c>
      <c r="H471" s="69">
        <v>27100</v>
      </c>
      <c r="I471" s="70">
        <f t="shared" si="152"/>
        <v>8943</v>
      </c>
      <c r="J471" s="71"/>
      <c r="K471" s="72">
        <f t="shared" si="150"/>
        <v>36043</v>
      </c>
      <c r="L471" s="73">
        <f t="shared" si="151"/>
        <v>1382609.48</v>
      </c>
      <c r="M471" s="279"/>
    </row>
    <row r="472" spans="3:13" ht="30" customHeight="1" x14ac:dyDescent="0.3">
      <c r="C472" s="8" t="s">
        <v>90</v>
      </c>
      <c r="D472" s="75" t="s">
        <v>360</v>
      </c>
      <c r="E472" s="10" t="s">
        <v>361</v>
      </c>
      <c r="F472" s="9" t="s">
        <v>223</v>
      </c>
      <c r="G472" s="68">
        <v>8</v>
      </c>
      <c r="H472" s="69">
        <v>106300</v>
      </c>
      <c r="I472" s="70">
        <f t="shared" si="152"/>
        <v>35079</v>
      </c>
      <c r="J472" s="71"/>
      <c r="K472" s="72">
        <f t="shared" si="150"/>
        <v>141379</v>
      </c>
      <c r="L472" s="73">
        <f t="shared" si="151"/>
        <v>1131032</v>
      </c>
      <c r="M472" s="279"/>
    </row>
    <row r="473" spans="3:13" ht="30" customHeight="1" x14ac:dyDescent="0.3">
      <c r="C473" s="8" t="s">
        <v>93</v>
      </c>
      <c r="D473" s="75" t="s">
        <v>362</v>
      </c>
      <c r="E473" s="10" t="s">
        <v>363</v>
      </c>
      <c r="F473" s="9" t="s">
        <v>223</v>
      </c>
      <c r="G473" s="68">
        <v>8</v>
      </c>
      <c r="H473" s="69">
        <v>104700</v>
      </c>
      <c r="I473" s="70">
        <f t="shared" si="152"/>
        <v>34551</v>
      </c>
      <c r="J473" s="71"/>
      <c r="K473" s="72">
        <f t="shared" si="150"/>
        <v>139251</v>
      </c>
      <c r="L473" s="73">
        <f t="shared" si="151"/>
        <v>1114008</v>
      </c>
      <c r="M473" s="279"/>
    </row>
    <row r="474" spans="3:13" ht="30" customHeight="1" x14ac:dyDescent="0.3">
      <c r="C474" s="8" t="s">
        <v>96</v>
      </c>
      <c r="D474" s="75" t="s">
        <v>398</v>
      </c>
      <c r="E474" s="10" t="s">
        <v>399</v>
      </c>
      <c r="F474" s="77" t="s">
        <v>368</v>
      </c>
      <c r="G474" s="68">
        <v>45</v>
      </c>
      <c r="H474" s="69">
        <v>19200</v>
      </c>
      <c r="I474" s="70">
        <f t="shared" si="152"/>
        <v>6336</v>
      </c>
      <c r="J474" s="71"/>
      <c r="K474" s="72">
        <f t="shared" si="150"/>
        <v>25536</v>
      </c>
      <c r="L474" s="73">
        <f t="shared" si="151"/>
        <v>1149120</v>
      </c>
      <c r="M474" s="279"/>
    </row>
    <row r="475" spans="3:13" ht="30" customHeight="1" x14ac:dyDescent="0.3">
      <c r="C475" s="8" t="s">
        <v>99</v>
      </c>
      <c r="D475" s="75" t="s">
        <v>400</v>
      </c>
      <c r="E475" s="10" t="s">
        <v>401</v>
      </c>
      <c r="F475" s="77" t="s">
        <v>368</v>
      </c>
      <c r="G475" s="68">
        <v>45</v>
      </c>
      <c r="H475" s="69">
        <v>10400</v>
      </c>
      <c r="I475" s="70">
        <f t="shared" si="152"/>
        <v>3432</v>
      </c>
      <c r="J475" s="71"/>
      <c r="K475" s="72">
        <f t="shared" si="150"/>
        <v>13832</v>
      </c>
      <c r="L475" s="73">
        <f t="shared" si="151"/>
        <v>622440</v>
      </c>
      <c r="M475" s="279"/>
    </row>
    <row r="476" spans="3:13" ht="30" customHeight="1" thickBot="1" x14ac:dyDescent="0.35">
      <c r="C476" s="15" t="s">
        <v>102</v>
      </c>
      <c r="D476" s="87" t="s">
        <v>402</v>
      </c>
      <c r="E476" s="17" t="s">
        <v>403</v>
      </c>
      <c r="F476" s="88" t="s">
        <v>368</v>
      </c>
      <c r="G476" s="89">
        <v>80</v>
      </c>
      <c r="H476" s="90">
        <v>17100</v>
      </c>
      <c r="I476" s="91">
        <f t="shared" si="152"/>
        <v>5643</v>
      </c>
      <c r="J476" s="78"/>
      <c r="K476" s="92">
        <f t="shared" si="150"/>
        <v>22743</v>
      </c>
      <c r="L476" s="93">
        <f t="shared" si="151"/>
        <v>1819440</v>
      </c>
      <c r="M476" s="279"/>
    </row>
    <row r="477" spans="3:13" ht="14.4" thickBot="1" x14ac:dyDescent="0.35">
      <c r="C477" s="280" t="s">
        <v>404</v>
      </c>
      <c r="D477" s="281"/>
      <c r="E477" s="282"/>
      <c r="F477" s="34"/>
      <c r="G477" s="34"/>
      <c r="H477" s="84"/>
      <c r="I477" s="85"/>
      <c r="J477" s="86"/>
      <c r="K477" s="66"/>
      <c r="L477" s="22">
        <f>SUM(L454:L476)</f>
        <v>46770322.479999997</v>
      </c>
      <c r="M477" s="2"/>
    </row>
    <row r="478" spans="3:13" ht="15.75" customHeight="1" thickBot="1" x14ac:dyDescent="0.35">
      <c r="C478" s="268" t="s">
        <v>405</v>
      </c>
      <c r="D478" s="269"/>
      <c r="E478" s="269"/>
      <c r="F478" s="269"/>
      <c r="G478" s="269"/>
      <c r="H478" s="269"/>
      <c r="I478" s="269"/>
      <c r="J478" s="269"/>
      <c r="K478" s="269"/>
      <c r="L478" s="287"/>
      <c r="M478" s="2"/>
    </row>
    <row r="479" spans="3:13" ht="27" thickBot="1" x14ac:dyDescent="0.35">
      <c r="C479" s="29" t="s">
        <v>4</v>
      </c>
      <c r="D479" s="30" t="s">
        <v>5</v>
      </c>
      <c r="E479" s="29" t="s">
        <v>6</v>
      </c>
      <c r="F479" s="31" t="s">
        <v>7</v>
      </c>
      <c r="G479" s="32" t="s">
        <v>8</v>
      </c>
      <c r="H479" s="31" t="s">
        <v>331</v>
      </c>
      <c r="I479" s="58" t="s">
        <v>332</v>
      </c>
      <c r="J479" s="59" t="s">
        <v>333</v>
      </c>
      <c r="K479" s="30" t="s">
        <v>334</v>
      </c>
      <c r="L479" s="33" t="s">
        <v>335</v>
      </c>
      <c r="M479" s="2"/>
    </row>
    <row r="480" spans="3:13" ht="30" customHeight="1" x14ac:dyDescent="0.3">
      <c r="C480" s="8" t="s">
        <v>13</v>
      </c>
      <c r="D480" s="9" t="s">
        <v>342</v>
      </c>
      <c r="E480" s="10" t="s">
        <v>343</v>
      </c>
      <c r="F480" s="9" t="s">
        <v>344</v>
      </c>
      <c r="G480" s="74">
        <v>10.71</v>
      </c>
      <c r="H480" s="69">
        <v>81400</v>
      </c>
      <c r="I480" s="70">
        <f t="shared" ref="I480:I497" si="153">+H480*33%</f>
        <v>26862</v>
      </c>
      <c r="J480" s="65"/>
      <c r="K480" s="72">
        <f t="shared" ref="K480:K497" si="154">+H480+I480</f>
        <v>108262</v>
      </c>
      <c r="L480" s="73">
        <f t="shared" ref="L480:L497" si="155">+G480*K480</f>
        <v>1159486.02</v>
      </c>
      <c r="M480" s="279" t="s">
        <v>338</v>
      </c>
    </row>
    <row r="481" spans="3:13" ht="30" customHeight="1" x14ac:dyDescent="0.3">
      <c r="C481" s="8" t="s">
        <v>18</v>
      </c>
      <c r="D481" s="9" t="s">
        <v>345</v>
      </c>
      <c r="E481" s="10" t="s">
        <v>346</v>
      </c>
      <c r="F481" s="9" t="s">
        <v>344</v>
      </c>
      <c r="G481" s="74">
        <v>10.86</v>
      </c>
      <c r="H481" s="69">
        <v>1250000</v>
      </c>
      <c r="I481" s="70">
        <f t="shared" si="153"/>
        <v>412500</v>
      </c>
      <c r="J481" s="71"/>
      <c r="K481" s="72">
        <f t="shared" si="154"/>
        <v>1662500</v>
      </c>
      <c r="L481" s="73">
        <f t="shared" si="155"/>
        <v>18054750</v>
      </c>
      <c r="M481" s="279"/>
    </row>
    <row r="482" spans="3:13" ht="30" customHeight="1" x14ac:dyDescent="0.3">
      <c r="C482" s="8" t="s">
        <v>21</v>
      </c>
      <c r="D482" s="9" t="s">
        <v>393</v>
      </c>
      <c r="E482" s="10" t="s">
        <v>406</v>
      </c>
      <c r="F482" s="9" t="s">
        <v>337</v>
      </c>
      <c r="G482" s="68">
        <v>150</v>
      </c>
      <c r="H482" s="69">
        <v>29000</v>
      </c>
      <c r="I482" s="70">
        <f t="shared" si="153"/>
        <v>9570</v>
      </c>
      <c r="J482" s="71"/>
      <c r="K482" s="72">
        <f t="shared" si="154"/>
        <v>38570</v>
      </c>
      <c r="L482" s="73">
        <f t="shared" si="155"/>
        <v>5785500</v>
      </c>
      <c r="M482" s="279"/>
    </row>
    <row r="483" spans="3:13" ht="30" customHeight="1" x14ac:dyDescent="0.3">
      <c r="C483" s="8" t="s">
        <v>25</v>
      </c>
      <c r="D483" s="75" t="s">
        <v>407</v>
      </c>
      <c r="E483" s="94" t="s">
        <v>408</v>
      </c>
      <c r="F483" s="9" t="s">
        <v>337</v>
      </c>
      <c r="G483" s="68">
        <v>150</v>
      </c>
      <c r="H483" s="69">
        <v>19300</v>
      </c>
      <c r="I483" s="70">
        <f t="shared" si="153"/>
        <v>6369</v>
      </c>
      <c r="J483" s="71"/>
      <c r="K483" s="72">
        <f t="shared" si="154"/>
        <v>25669</v>
      </c>
      <c r="L483" s="73">
        <f t="shared" si="155"/>
        <v>3850350</v>
      </c>
      <c r="M483" s="279"/>
    </row>
    <row r="484" spans="3:13" ht="26.4" x14ac:dyDescent="0.3">
      <c r="C484" s="8" t="s">
        <v>28</v>
      </c>
      <c r="D484" s="9" t="s">
        <v>409</v>
      </c>
      <c r="E484" s="94" t="s">
        <v>410</v>
      </c>
      <c r="F484" s="9" t="s">
        <v>337</v>
      </c>
      <c r="G484" s="74">
        <v>55</v>
      </c>
      <c r="H484" s="69">
        <v>66400</v>
      </c>
      <c r="I484" s="70">
        <f t="shared" si="153"/>
        <v>21912</v>
      </c>
      <c r="J484" s="71"/>
      <c r="K484" s="72">
        <f t="shared" si="154"/>
        <v>88312</v>
      </c>
      <c r="L484" s="73">
        <f t="shared" si="155"/>
        <v>4857160</v>
      </c>
      <c r="M484" s="279"/>
    </row>
    <row r="485" spans="3:13" ht="30" customHeight="1" x14ac:dyDescent="0.3">
      <c r="C485" s="8" t="s">
        <v>31</v>
      </c>
      <c r="D485" s="75" t="s">
        <v>390</v>
      </c>
      <c r="E485" s="10" t="s">
        <v>411</v>
      </c>
      <c r="F485" s="77" t="s">
        <v>368</v>
      </c>
      <c r="G485" s="74">
        <v>38</v>
      </c>
      <c r="H485" s="69">
        <v>51700</v>
      </c>
      <c r="I485" s="70">
        <f t="shared" si="153"/>
        <v>17061</v>
      </c>
      <c r="J485" s="71"/>
      <c r="K485" s="72">
        <f t="shared" si="154"/>
        <v>68761</v>
      </c>
      <c r="L485" s="73">
        <f t="shared" si="155"/>
        <v>2612918</v>
      </c>
      <c r="M485" s="279"/>
    </row>
    <row r="486" spans="3:13" x14ac:dyDescent="0.3">
      <c r="C486" s="8" t="s">
        <v>34</v>
      </c>
      <c r="D486" s="75" t="s">
        <v>412</v>
      </c>
      <c r="E486" s="10" t="s">
        <v>413</v>
      </c>
      <c r="F486" s="9" t="s">
        <v>368</v>
      </c>
      <c r="G486" s="68">
        <v>15</v>
      </c>
      <c r="H486" s="69">
        <v>39900</v>
      </c>
      <c r="I486" s="70">
        <f t="shared" si="153"/>
        <v>13167</v>
      </c>
      <c r="J486" s="71"/>
      <c r="K486" s="72">
        <f t="shared" si="154"/>
        <v>53067</v>
      </c>
      <c r="L486" s="73">
        <f t="shared" si="155"/>
        <v>796005</v>
      </c>
      <c r="M486" s="279"/>
    </row>
    <row r="487" spans="3:13" ht="26.4" x14ac:dyDescent="0.3">
      <c r="C487" s="8" t="s">
        <v>37</v>
      </c>
      <c r="D487" s="75" t="s">
        <v>414</v>
      </c>
      <c r="E487" s="76" t="s">
        <v>415</v>
      </c>
      <c r="F487" s="77" t="s">
        <v>223</v>
      </c>
      <c r="G487" s="68">
        <v>1</v>
      </c>
      <c r="H487" s="69">
        <v>242000</v>
      </c>
      <c r="I487" s="70">
        <f t="shared" si="153"/>
        <v>79860</v>
      </c>
      <c r="J487" s="71"/>
      <c r="K487" s="72">
        <f t="shared" si="154"/>
        <v>321860</v>
      </c>
      <c r="L487" s="73">
        <f t="shared" si="155"/>
        <v>321860</v>
      </c>
      <c r="M487" s="279"/>
    </row>
    <row r="488" spans="3:13" ht="26.4" x14ac:dyDescent="0.3">
      <c r="C488" s="8" t="s">
        <v>40</v>
      </c>
      <c r="D488" s="75" t="s">
        <v>416</v>
      </c>
      <c r="E488" s="76" t="s">
        <v>417</v>
      </c>
      <c r="F488" s="9" t="s">
        <v>337</v>
      </c>
      <c r="G488" s="68">
        <v>2.6</v>
      </c>
      <c r="H488" s="69">
        <v>360000</v>
      </c>
      <c r="I488" s="70">
        <f t="shared" si="153"/>
        <v>118800</v>
      </c>
      <c r="J488" s="71"/>
      <c r="K488" s="72">
        <f t="shared" si="154"/>
        <v>478800</v>
      </c>
      <c r="L488" s="73">
        <f t="shared" si="155"/>
        <v>1244880</v>
      </c>
      <c r="M488" s="279"/>
    </row>
    <row r="489" spans="3:13" ht="26.4" x14ac:dyDescent="0.3">
      <c r="C489" s="8" t="s">
        <v>43</v>
      </c>
      <c r="D489" s="75" t="s">
        <v>418</v>
      </c>
      <c r="E489" s="76" t="s">
        <v>419</v>
      </c>
      <c r="F489" s="9" t="s">
        <v>337</v>
      </c>
      <c r="G489" s="68">
        <v>3.4</v>
      </c>
      <c r="H489" s="69">
        <v>365000</v>
      </c>
      <c r="I489" s="70">
        <f t="shared" si="153"/>
        <v>120450</v>
      </c>
      <c r="J489" s="71"/>
      <c r="K489" s="72">
        <f t="shared" si="154"/>
        <v>485450</v>
      </c>
      <c r="L489" s="73">
        <f t="shared" si="155"/>
        <v>1650530</v>
      </c>
      <c r="M489" s="279"/>
    </row>
    <row r="490" spans="3:13" ht="26.4" x14ac:dyDescent="0.3">
      <c r="C490" s="8" t="s">
        <v>46</v>
      </c>
      <c r="D490" s="75" t="s">
        <v>420</v>
      </c>
      <c r="E490" s="76" t="s">
        <v>421</v>
      </c>
      <c r="F490" s="9" t="s">
        <v>337</v>
      </c>
      <c r="G490" s="74">
        <v>3.4</v>
      </c>
      <c r="H490" s="69">
        <v>256000</v>
      </c>
      <c r="I490" s="70">
        <f t="shared" si="153"/>
        <v>84480</v>
      </c>
      <c r="J490" s="71"/>
      <c r="K490" s="72">
        <f t="shared" si="154"/>
        <v>340480</v>
      </c>
      <c r="L490" s="73">
        <f t="shared" si="155"/>
        <v>1157632</v>
      </c>
      <c r="M490" s="279"/>
    </row>
    <row r="491" spans="3:13" ht="30" customHeight="1" x14ac:dyDescent="0.3">
      <c r="C491" s="8" t="s">
        <v>49</v>
      </c>
      <c r="D491" s="75" t="s">
        <v>422</v>
      </c>
      <c r="E491" s="10" t="s">
        <v>423</v>
      </c>
      <c r="F491" s="9" t="s">
        <v>337</v>
      </c>
      <c r="G491" s="68">
        <v>16.3</v>
      </c>
      <c r="H491" s="69">
        <v>20200</v>
      </c>
      <c r="I491" s="70">
        <f t="shared" si="153"/>
        <v>6666</v>
      </c>
      <c r="J491" s="71"/>
      <c r="K491" s="72">
        <f t="shared" si="154"/>
        <v>26866</v>
      </c>
      <c r="L491" s="73">
        <f t="shared" si="155"/>
        <v>437915.80000000005</v>
      </c>
      <c r="M491" s="279"/>
    </row>
    <row r="492" spans="3:13" ht="30" customHeight="1" x14ac:dyDescent="0.3">
      <c r="C492" s="8" t="s">
        <v>52</v>
      </c>
      <c r="D492" s="75" t="s">
        <v>395</v>
      </c>
      <c r="E492" s="10" t="s">
        <v>396</v>
      </c>
      <c r="F492" s="9" t="s">
        <v>337</v>
      </c>
      <c r="G492" s="68">
        <v>16.3</v>
      </c>
      <c r="H492" s="69">
        <v>25100</v>
      </c>
      <c r="I492" s="70">
        <f t="shared" si="153"/>
        <v>8283</v>
      </c>
      <c r="J492" s="71"/>
      <c r="K492" s="72">
        <f t="shared" si="154"/>
        <v>33383</v>
      </c>
      <c r="L492" s="73">
        <f t="shared" si="155"/>
        <v>544142.9</v>
      </c>
      <c r="M492" s="279"/>
    </row>
    <row r="493" spans="3:13" ht="26.4" x14ac:dyDescent="0.3">
      <c r="C493" s="8" t="s">
        <v>55</v>
      </c>
      <c r="D493" s="75" t="s">
        <v>386</v>
      </c>
      <c r="E493" s="10" t="s">
        <v>424</v>
      </c>
      <c r="F493" s="9" t="s">
        <v>337</v>
      </c>
      <c r="G493" s="74">
        <v>50</v>
      </c>
      <c r="H493" s="69">
        <v>155000</v>
      </c>
      <c r="I493" s="70">
        <f t="shared" si="153"/>
        <v>51150</v>
      </c>
      <c r="J493" s="71"/>
      <c r="K493" s="72">
        <f t="shared" si="154"/>
        <v>206150</v>
      </c>
      <c r="L493" s="73">
        <f t="shared" si="155"/>
        <v>10307500</v>
      </c>
      <c r="M493" s="279"/>
    </row>
    <row r="494" spans="3:13" x14ac:dyDescent="0.3">
      <c r="C494" s="8" t="s">
        <v>58</v>
      </c>
      <c r="D494" s="75" t="s">
        <v>425</v>
      </c>
      <c r="E494" s="10" t="s">
        <v>426</v>
      </c>
      <c r="F494" s="9" t="s">
        <v>337</v>
      </c>
      <c r="G494" s="74">
        <v>40</v>
      </c>
      <c r="H494" s="69">
        <v>90000</v>
      </c>
      <c r="I494" s="70">
        <f t="shared" si="153"/>
        <v>29700</v>
      </c>
      <c r="J494" s="71"/>
      <c r="K494" s="72">
        <f t="shared" si="154"/>
        <v>119700</v>
      </c>
      <c r="L494" s="73">
        <f t="shared" si="155"/>
        <v>4788000</v>
      </c>
      <c r="M494" s="279"/>
    </row>
    <row r="495" spans="3:13" ht="30" customHeight="1" x14ac:dyDescent="0.3">
      <c r="C495" s="8" t="s">
        <v>83</v>
      </c>
      <c r="D495" s="75" t="s">
        <v>362</v>
      </c>
      <c r="E495" s="10" t="s">
        <v>363</v>
      </c>
      <c r="F495" s="9" t="s">
        <v>223</v>
      </c>
      <c r="G495" s="68">
        <v>6</v>
      </c>
      <c r="H495" s="69">
        <v>108500</v>
      </c>
      <c r="I495" s="70">
        <f t="shared" si="153"/>
        <v>35805</v>
      </c>
      <c r="J495" s="71"/>
      <c r="K495" s="72">
        <f t="shared" si="154"/>
        <v>144305</v>
      </c>
      <c r="L495" s="73">
        <f t="shared" si="155"/>
        <v>865830</v>
      </c>
      <c r="M495" s="279"/>
    </row>
    <row r="496" spans="3:13" ht="30" customHeight="1" x14ac:dyDescent="0.3">
      <c r="C496" s="8" t="s">
        <v>86</v>
      </c>
      <c r="D496" s="75" t="s">
        <v>360</v>
      </c>
      <c r="E496" s="10" t="s">
        <v>361</v>
      </c>
      <c r="F496" s="9" t="s">
        <v>223</v>
      </c>
      <c r="G496" s="68">
        <v>4</v>
      </c>
      <c r="H496" s="69">
        <v>106300</v>
      </c>
      <c r="I496" s="70">
        <f t="shared" si="153"/>
        <v>35079</v>
      </c>
      <c r="J496" s="71"/>
      <c r="K496" s="72">
        <f t="shared" si="154"/>
        <v>141379</v>
      </c>
      <c r="L496" s="73">
        <f t="shared" si="155"/>
        <v>565516</v>
      </c>
      <c r="M496" s="279"/>
    </row>
    <row r="497" spans="3:13" ht="30" customHeight="1" thickBot="1" x14ac:dyDescent="0.35">
      <c r="C497" s="8" t="s">
        <v>89</v>
      </c>
      <c r="D497" s="75" t="s">
        <v>398</v>
      </c>
      <c r="E497" s="10" t="s">
        <v>399</v>
      </c>
      <c r="F497" s="77" t="s">
        <v>368</v>
      </c>
      <c r="G497" s="68">
        <v>10</v>
      </c>
      <c r="H497" s="69">
        <v>19200</v>
      </c>
      <c r="I497" s="70">
        <f t="shared" si="153"/>
        <v>6336</v>
      </c>
      <c r="J497" s="78"/>
      <c r="K497" s="72">
        <f t="shared" si="154"/>
        <v>25536</v>
      </c>
      <c r="L497" s="73">
        <f t="shared" si="155"/>
        <v>255360</v>
      </c>
      <c r="M497" s="279"/>
    </row>
    <row r="498" spans="3:13" ht="14.4" thickBot="1" x14ac:dyDescent="0.35">
      <c r="C498" s="280" t="s">
        <v>427</v>
      </c>
      <c r="D498" s="281"/>
      <c r="E498" s="282"/>
      <c r="F498" s="34"/>
      <c r="G498" s="34"/>
      <c r="H498" s="84"/>
      <c r="I498" s="85"/>
      <c r="J498" s="86"/>
      <c r="K498" s="66"/>
      <c r="L498" s="22">
        <f>SUM(L480:L497)</f>
        <v>59255335.719999991</v>
      </c>
      <c r="M498" s="2"/>
    </row>
    <row r="499" spans="3:13" ht="15.75" customHeight="1" thickBot="1" x14ac:dyDescent="0.35">
      <c r="C499" s="268" t="s">
        <v>428</v>
      </c>
      <c r="D499" s="269"/>
      <c r="E499" s="269"/>
      <c r="F499" s="269"/>
      <c r="G499" s="269"/>
      <c r="H499" s="269"/>
      <c r="I499" s="269"/>
      <c r="J499" s="269"/>
      <c r="K499" s="269"/>
      <c r="L499" s="287"/>
      <c r="M499" s="2"/>
    </row>
    <row r="500" spans="3:13" ht="27" thickBot="1" x14ac:dyDescent="0.35">
      <c r="C500" s="29" t="s">
        <v>4</v>
      </c>
      <c r="D500" s="30" t="s">
        <v>5</v>
      </c>
      <c r="E500" s="29" t="s">
        <v>6</v>
      </c>
      <c r="F500" s="31" t="s">
        <v>7</v>
      </c>
      <c r="G500" s="32" t="s">
        <v>8</v>
      </c>
      <c r="H500" s="31" t="s">
        <v>331</v>
      </c>
      <c r="I500" s="58" t="s">
        <v>332</v>
      </c>
      <c r="J500" s="59" t="s">
        <v>333</v>
      </c>
      <c r="K500" s="30" t="s">
        <v>334</v>
      </c>
      <c r="L500" s="33" t="s">
        <v>335</v>
      </c>
      <c r="M500" s="2"/>
    </row>
    <row r="501" spans="3:13" x14ac:dyDescent="0.3">
      <c r="C501" s="8" t="s">
        <v>13</v>
      </c>
      <c r="D501" s="9" t="s">
        <v>429</v>
      </c>
      <c r="E501" s="10" t="s">
        <v>430</v>
      </c>
      <c r="F501" s="9" t="s">
        <v>368</v>
      </c>
      <c r="G501" s="74">
        <v>14</v>
      </c>
      <c r="H501" s="69">
        <v>34600</v>
      </c>
      <c r="I501" s="70">
        <f>+H501*33%</f>
        <v>11418</v>
      </c>
      <c r="J501" s="65"/>
      <c r="K501" s="72">
        <f t="shared" ref="K501:K521" si="156">+H501+I501</f>
        <v>46018</v>
      </c>
      <c r="L501" s="73">
        <f t="shared" ref="L501:L521" si="157">+G501*K501</f>
        <v>644252</v>
      </c>
      <c r="M501" s="279" t="s">
        <v>338</v>
      </c>
    </row>
    <row r="502" spans="3:13" ht="30" customHeight="1" x14ac:dyDescent="0.3">
      <c r="C502" s="8" t="s">
        <v>18</v>
      </c>
      <c r="D502" s="9" t="s">
        <v>431</v>
      </c>
      <c r="E502" s="10" t="s">
        <v>432</v>
      </c>
      <c r="F502" s="9" t="s">
        <v>337</v>
      </c>
      <c r="G502" s="68">
        <v>111</v>
      </c>
      <c r="H502" s="69">
        <v>14000</v>
      </c>
      <c r="I502" s="70">
        <f t="shared" ref="I502" si="158">+H502*33%</f>
        <v>4620</v>
      </c>
      <c r="J502" s="71"/>
      <c r="K502" s="72">
        <f t="shared" si="156"/>
        <v>18620</v>
      </c>
      <c r="L502" s="73">
        <f t="shared" si="157"/>
        <v>2066820</v>
      </c>
      <c r="M502" s="279"/>
    </row>
    <row r="503" spans="3:13" ht="30" customHeight="1" x14ac:dyDescent="0.3">
      <c r="C503" s="8" t="s">
        <v>21</v>
      </c>
      <c r="D503" s="9" t="s">
        <v>372</v>
      </c>
      <c r="E503" s="10" t="s">
        <v>373</v>
      </c>
      <c r="F503" s="9" t="s">
        <v>16</v>
      </c>
      <c r="G503" s="68">
        <v>8</v>
      </c>
      <c r="H503" s="69">
        <v>40200</v>
      </c>
      <c r="I503" s="70">
        <f>+H503*33%</f>
        <v>13266</v>
      </c>
      <c r="J503" s="71"/>
      <c r="K503" s="72">
        <f t="shared" si="156"/>
        <v>53466</v>
      </c>
      <c r="L503" s="73">
        <f t="shared" si="157"/>
        <v>427728</v>
      </c>
      <c r="M503" s="279"/>
    </row>
    <row r="504" spans="3:13" x14ac:dyDescent="0.3">
      <c r="C504" s="8" t="s">
        <v>25</v>
      </c>
      <c r="D504" s="9" t="s">
        <v>433</v>
      </c>
      <c r="E504" s="94" t="s">
        <v>434</v>
      </c>
      <c r="F504" s="9" t="s">
        <v>16</v>
      </c>
      <c r="G504" s="74">
        <v>1</v>
      </c>
      <c r="H504" s="69">
        <v>488000</v>
      </c>
      <c r="I504" s="70">
        <f t="shared" ref="I504:I521" si="159">+H504*33%</f>
        <v>161040</v>
      </c>
      <c r="J504" s="71"/>
      <c r="K504" s="72">
        <f t="shared" si="156"/>
        <v>649040</v>
      </c>
      <c r="L504" s="73">
        <f t="shared" si="157"/>
        <v>649040</v>
      </c>
      <c r="M504" s="279"/>
    </row>
    <row r="505" spans="3:13" x14ac:dyDescent="0.3">
      <c r="C505" s="8" t="s">
        <v>28</v>
      </c>
      <c r="D505" s="75" t="s">
        <v>435</v>
      </c>
      <c r="E505" s="10" t="s">
        <v>436</v>
      </c>
      <c r="F505" s="77" t="s">
        <v>16</v>
      </c>
      <c r="G505" s="74">
        <v>11</v>
      </c>
      <c r="H505" s="69">
        <v>120000</v>
      </c>
      <c r="I505" s="70">
        <f t="shared" si="159"/>
        <v>39600</v>
      </c>
      <c r="J505" s="71"/>
      <c r="K505" s="72">
        <f t="shared" si="156"/>
        <v>159600</v>
      </c>
      <c r="L505" s="73">
        <f t="shared" si="157"/>
        <v>1755600</v>
      </c>
      <c r="M505" s="279"/>
    </row>
    <row r="506" spans="3:13" x14ac:dyDescent="0.3">
      <c r="C506" s="8" t="s">
        <v>31</v>
      </c>
      <c r="D506" s="9" t="s">
        <v>437</v>
      </c>
      <c r="E506" s="76" t="s">
        <v>438</v>
      </c>
      <c r="F506" s="77" t="s">
        <v>337</v>
      </c>
      <c r="G506" s="68">
        <v>33</v>
      </c>
      <c r="H506" s="69">
        <v>139000</v>
      </c>
      <c r="I506" s="70">
        <f t="shared" si="159"/>
        <v>45870</v>
      </c>
      <c r="J506" s="71"/>
      <c r="K506" s="72">
        <f t="shared" si="156"/>
        <v>184870</v>
      </c>
      <c r="L506" s="73">
        <f t="shared" si="157"/>
        <v>6100710</v>
      </c>
      <c r="M506" s="279"/>
    </row>
    <row r="507" spans="3:13" ht="30" customHeight="1" x14ac:dyDescent="0.3">
      <c r="C507" s="8" t="s">
        <v>34</v>
      </c>
      <c r="D507" s="9" t="s">
        <v>393</v>
      </c>
      <c r="E507" s="10" t="s">
        <v>439</v>
      </c>
      <c r="F507" s="9" t="s">
        <v>337</v>
      </c>
      <c r="G507" s="68">
        <v>44</v>
      </c>
      <c r="H507" s="69">
        <v>29000</v>
      </c>
      <c r="I507" s="70">
        <f t="shared" si="159"/>
        <v>9570</v>
      </c>
      <c r="J507" s="71"/>
      <c r="K507" s="72">
        <f t="shared" si="156"/>
        <v>38570</v>
      </c>
      <c r="L507" s="73">
        <f t="shared" si="157"/>
        <v>1697080</v>
      </c>
      <c r="M507" s="279"/>
    </row>
    <row r="508" spans="3:13" x14ac:dyDescent="0.3">
      <c r="C508" s="8" t="s">
        <v>37</v>
      </c>
      <c r="D508" s="75" t="s">
        <v>440</v>
      </c>
      <c r="E508" s="76" t="s">
        <v>441</v>
      </c>
      <c r="F508" s="9" t="s">
        <v>368</v>
      </c>
      <c r="G508" s="68">
        <v>7</v>
      </c>
      <c r="H508" s="69">
        <v>51000</v>
      </c>
      <c r="I508" s="70">
        <f t="shared" si="159"/>
        <v>16830</v>
      </c>
      <c r="J508" s="71"/>
      <c r="K508" s="72">
        <f t="shared" si="156"/>
        <v>67830</v>
      </c>
      <c r="L508" s="73">
        <f t="shared" si="157"/>
        <v>474810</v>
      </c>
      <c r="M508" s="279"/>
    </row>
    <row r="509" spans="3:13" ht="26.4" x14ac:dyDescent="0.3">
      <c r="C509" s="8" t="s">
        <v>40</v>
      </c>
      <c r="D509" s="9" t="s">
        <v>442</v>
      </c>
      <c r="E509" s="10" t="s">
        <v>443</v>
      </c>
      <c r="F509" s="9" t="s">
        <v>368</v>
      </c>
      <c r="G509" s="74">
        <v>9</v>
      </c>
      <c r="H509" s="69">
        <v>37000</v>
      </c>
      <c r="I509" s="70">
        <f t="shared" si="159"/>
        <v>12210</v>
      </c>
      <c r="J509" s="71"/>
      <c r="K509" s="72">
        <f t="shared" si="156"/>
        <v>49210</v>
      </c>
      <c r="L509" s="73">
        <f t="shared" si="157"/>
        <v>442890</v>
      </c>
      <c r="M509" s="279"/>
    </row>
    <row r="510" spans="3:13" ht="26.4" x14ac:dyDescent="0.3">
      <c r="C510" s="8" t="s">
        <v>43</v>
      </c>
      <c r="D510" s="75" t="s">
        <v>444</v>
      </c>
      <c r="E510" s="10" t="s">
        <v>445</v>
      </c>
      <c r="F510" s="9" t="s">
        <v>337</v>
      </c>
      <c r="G510" s="68">
        <v>69</v>
      </c>
      <c r="H510" s="69">
        <v>95000</v>
      </c>
      <c r="I510" s="70">
        <f t="shared" si="159"/>
        <v>31350</v>
      </c>
      <c r="J510" s="71"/>
      <c r="K510" s="72">
        <f t="shared" si="156"/>
        <v>126350</v>
      </c>
      <c r="L510" s="73">
        <f t="shared" si="157"/>
        <v>8718150</v>
      </c>
      <c r="M510" s="279"/>
    </row>
    <row r="511" spans="3:13" ht="26.4" x14ac:dyDescent="0.3">
      <c r="C511" s="8" t="s">
        <v>46</v>
      </c>
      <c r="D511" s="75" t="s">
        <v>353</v>
      </c>
      <c r="E511" s="10" t="s">
        <v>353</v>
      </c>
      <c r="F511" s="9" t="s">
        <v>223</v>
      </c>
      <c r="G511" s="68">
        <v>5</v>
      </c>
      <c r="H511" s="69">
        <v>476000</v>
      </c>
      <c r="I511" s="70">
        <f t="shared" si="159"/>
        <v>157080</v>
      </c>
      <c r="J511" s="71"/>
      <c r="K511" s="72">
        <f t="shared" si="156"/>
        <v>633080</v>
      </c>
      <c r="L511" s="73">
        <f t="shared" si="157"/>
        <v>3165400</v>
      </c>
      <c r="M511" s="279"/>
    </row>
    <row r="512" spans="3:13" ht="26.4" x14ac:dyDescent="0.3">
      <c r="C512" s="8" t="s">
        <v>49</v>
      </c>
      <c r="D512" s="75" t="s">
        <v>354</v>
      </c>
      <c r="E512" s="10" t="s">
        <v>354</v>
      </c>
      <c r="F512" s="9" t="s">
        <v>337</v>
      </c>
      <c r="G512" s="68">
        <v>14</v>
      </c>
      <c r="H512" s="69">
        <v>345000</v>
      </c>
      <c r="I512" s="70">
        <f t="shared" si="159"/>
        <v>113850</v>
      </c>
      <c r="J512" s="71"/>
      <c r="K512" s="72">
        <f t="shared" si="156"/>
        <v>458850</v>
      </c>
      <c r="L512" s="73">
        <f t="shared" si="157"/>
        <v>6423900</v>
      </c>
      <c r="M512" s="279"/>
    </row>
    <row r="513" spans="3:13" x14ac:dyDescent="0.3">
      <c r="C513" s="8" t="s">
        <v>52</v>
      </c>
      <c r="D513" s="75" t="s">
        <v>446</v>
      </c>
      <c r="E513" s="10" t="s">
        <v>447</v>
      </c>
      <c r="F513" s="9" t="s">
        <v>337</v>
      </c>
      <c r="G513" s="68">
        <v>16</v>
      </c>
      <c r="H513" s="69">
        <v>418000</v>
      </c>
      <c r="I513" s="70">
        <f t="shared" si="159"/>
        <v>137940</v>
      </c>
      <c r="J513" s="71"/>
      <c r="K513" s="72">
        <f t="shared" si="156"/>
        <v>555940</v>
      </c>
      <c r="L513" s="73">
        <f t="shared" si="157"/>
        <v>8895040</v>
      </c>
      <c r="M513" s="279"/>
    </row>
    <row r="514" spans="3:13" ht="30" customHeight="1" x14ac:dyDescent="0.3">
      <c r="C514" s="8" t="s">
        <v>55</v>
      </c>
      <c r="D514" s="75" t="s">
        <v>362</v>
      </c>
      <c r="E514" s="10" t="s">
        <v>363</v>
      </c>
      <c r="F514" s="9" t="s">
        <v>223</v>
      </c>
      <c r="G514" s="68">
        <v>15</v>
      </c>
      <c r="H514" s="69">
        <v>107000</v>
      </c>
      <c r="I514" s="70">
        <f t="shared" si="159"/>
        <v>35310</v>
      </c>
      <c r="J514" s="71"/>
      <c r="K514" s="72">
        <f t="shared" si="156"/>
        <v>142310</v>
      </c>
      <c r="L514" s="73">
        <f t="shared" si="157"/>
        <v>2134650</v>
      </c>
      <c r="M514" s="279"/>
    </row>
    <row r="515" spans="3:13" ht="26.4" x14ac:dyDescent="0.3">
      <c r="C515" s="8" t="s">
        <v>58</v>
      </c>
      <c r="D515" s="75" t="s">
        <v>448</v>
      </c>
      <c r="E515" s="10" t="s">
        <v>449</v>
      </c>
      <c r="F515" s="9" t="s">
        <v>223</v>
      </c>
      <c r="G515" s="68">
        <v>1</v>
      </c>
      <c r="H515" s="69">
        <v>581000</v>
      </c>
      <c r="I515" s="70">
        <f t="shared" si="159"/>
        <v>191730</v>
      </c>
      <c r="J515" s="71"/>
      <c r="K515" s="72">
        <f t="shared" si="156"/>
        <v>772730</v>
      </c>
      <c r="L515" s="73">
        <f t="shared" si="157"/>
        <v>772730</v>
      </c>
      <c r="M515" s="279"/>
    </row>
    <row r="516" spans="3:13" ht="26.4" x14ac:dyDescent="0.3">
      <c r="C516" s="8" t="s">
        <v>83</v>
      </c>
      <c r="D516" s="75" t="s">
        <v>450</v>
      </c>
      <c r="E516" s="10" t="s">
        <v>451</v>
      </c>
      <c r="F516" s="9" t="s">
        <v>223</v>
      </c>
      <c r="G516" s="68">
        <v>1</v>
      </c>
      <c r="H516" s="69">
        <v>466000</v>
      </c>
      <c r="I516" s="70">
        <f t="shared" si="159"/>
        <v>153780</v>
      </c>
      <c r="J516" s="71"/>
      <c r="K516" s="72">
        <f t="shared" si="156"/>
        <v>619780</v>
      </c>
      <c r="L516" s="73">
        <f t="shared" si="157"/>
        <v>619780</v>
      </c>
      <c r="M516" s="279"/>
    </row>
    <row r="517" spans="3:13" ht="26.4" x14ac:dyDescent="0.3">
      <c r="C517" s="8" t="s">
        <v>86</v>
      </c>
      <c r="D517" s="75" t="s">
        <v>452</v>
      </c>
      <c r="E517" s="10" t="s">
        <v>453</v>
      </c>
      <c r="F517" s="9" t="s">
        <v>223</v>
      </c>
      <c r="G517" s="68">
        <v>10</v>
      </c>
      <c r="H517" s="69">
        <v>129000</v>
      </c>
      <c r="I517" s="70">
        <f t="shared" si="159"/>
        <v>42570</v>
      </c>
      <c r="J517" s="71"/>
      <c r="K517" s="72">
        <f t="shared" si="156"/>
        <v>171570</v>
      </c>
      <c r="L517" s="73">
        <f t="shared" si="157"/>
        <v>1715700</v>
      </c>
      <c r="M517" s="279"/>
    </row>
    <row r="518" spans="3:13" x14ac:dyDescent="0.3">
      <c r="C518" s="8" t="s">
        <v>89</v>
      </c>
      <c r="D518" s="75" t="s">
        <v>454</v>
      </c>
      <c r="E518" s="10" t="s">
        <v>455</v>
      </c>
      <c r="F518" s="9" t="s">
        <v>337</v>
      </c>
      <c r="G518" s="74">
        <v>101</v>
      </c>
      <c r="H518" s="69">
        <v>49000</v>
      </c>
      <c r="I518" s="70">
        <f t="shared" si="159"/>
        <v>16170</v>
      </c>
      <c r="J518" s="71"/>
      <c r="K518" s="72">
        <f t="shared" si="156"/>
        <v>65170</v>
      </c>
      <c r="L518" s="73">
        <f t="shared" si="157"/>
        <v>6582170</v>
      </c>
      <c r="M518" s="279"/>
    </row>
    <row r="519" spans="3:13" ht="30" customHeight="1" x14ac:dyDescent="0.3">
      <c r="C519" s="8" t="s">
        <v>90</v>
      </c>
      <c r="D519" s="9" t="s">
        <v>358</v>
      </c>
      <c r="E519" s="10" t="s">
        <v>456</v>
      </c>
      <c r="F519" s="9" t="s">
        <v>337</v>
      </c>
      <c r="G519" s="68">
        <v>101</v>
      </c>
      <c r="H519" s="69">
        <v>59000</v>
      </c>
      <c r="I519" s="70">
        <f t="shared" si="159"/>
        <v>19470</v>
      </c>
      <c r="J519" s="71"/>
      <c r="K519" s="72">
        <f t="shared" si="156"/>
        <v>78470</v>
      </c>
      <c r="L519" s="73">
        <f t="shared" si="157"/>
        <v>7925470</v>
      </c>
      <c r="M519" s="279"/>
    </row>
    <row r="520" spans="3:13" ht="30" customHeight="1" x14ac:dyDescent="0.3">
      <c r="C520" s="8" t="s">
        <v>93</v>
      </c>
      <c r="D520" s="75" t="s">
        <v>380</v>
      </c>
      <c r="E520" s="10" t="s">
        <v>381</v>
      </c>
      <c r="F520" s="9" t="s">
        <v>16</v>
      </c>
      <c r="G520" s="68">
        <v>8</v>
      </c>
      <c r="H520" s="69">
        <v>427000</v>
      </c>
      <c r="I520" s="70">
        <f t="shared" si="159"/>
        <v>140910</v>
      </c>
      <c r="J520" s="71"/>
      <c r="K520" s="72">
        <f t="shared" si="156"/>
        <v>567910</v>
      </c>
      <c r="L520" s="73">
        <f t="shared" si="157"/>
        <v>4543280</v>
      </c>
      <c r="M520" s="279"/>
    </row>
    <row r="521" spans="3:13" ht="13.8" thickBot="1" x14ac:dyDescent="0.35">
      <c r="C521" s="8" t="s">
        <v>96</v>
      </c>
      <c r="D521" s="75" t="s">
        <v>380</v>
      </c>
      <c r="E521" s="10" t="s">
        <v>457</v>
      </c>
      <c r="F521" s="9" t="s">
        <v>223</v>
      </c>
      <c r="G521" s="68">
        <v>5</v>
      </c>
      <c r="H521" s="69">
        <v>180000</v>
      </c>
      <c r="I521" s="70">
        <f t="shared" si="159"/>
        <v>59400</v>
      </c>
      <c r="J521" s="78"/>
      <c r="K521" s="72">
        <f t="shared" si="156"/>
        <v>239400</v>
      </c>
      <c r="L521" s="73">
        <f t="shared" si="157"/>
        <v>1197000</v>
      </c>
      <c r="M521" s="279"/>
    </row>
    <row r="522" spans="3:13" ht="14.4" thickBot="1" x14ac:dyDescent="0.35">
      <c r="C522" s="280" t="s">
        <v>458</v>
      </c>
      <c r="D522" s="281"/>
      <c r="E522" s="282"/>
      <c r="F522" s="34"/>
      <c r="G522" s="34"/>
      <c r="H522" s="84"/>
      <c r="I522" s="85"/>
      <c r="J522" s="86"/>
      <c r="K522" s="95"/>
      <c r="L522" s="22">
        <f>SUM(L501:L521)</f>
        <v>66952200</v>
      </c>
      <c r="M522" s="2"/>
    </row>
    <row r="523" spans="3:13" ht="13.5" customHeight="1" thickBot="1" x14ac:dyDescent="0.35">
      <c r="C523" s="268" t="s">
        <v>459</v>
      </c>
      <c r="D523" s="269"/>
      <c r="E523" s="269"/>
      <c r="F523" s="269"/>
      <c r="G523" s="269"/>
      <c r="H523" s="269"/>
      <c r="I523" s="269"/>
      <c r="J523" s="269"/>
      <c r="K523" s="269"/>
      <c r="L523" s="287"/>
      <c r="M523" s="2"/>
    </row>
    <row r="524" spans="3:13" ht="27" thickBot="1" x14ac:dyDescent="0.35">
      <c r="C524" s="29" t="s">
        <v>4</v>
      </c>
      <c r="D524" s="30" t="s">
        <v>5</v>
      </c>
      <c r="E524" s="29" t="s">
        <v>6</v>
      </c>
      <c r="F524" s="31" t="s">
        <v>7</v>
      </c>
      <c r="G524" s="32" t="s">
        <v>8</v>
      </c>
      <c r="H524" s="31" t="s">
        <v>331</v>
      </c>
      <c r="I524" s="58" t="s">
        <v>332</v>
      </c>
      <c r="J524" s="59" t="s">
        <v>333</v>
      </c>
      <c r="K524" s="30" t="s">
        <v>334</v>
      </c>
      <c r="L524" s="33" t="s">
        <v>335</v>
      </c>
      <c r="M524" s="2"/>
    </row>
    <row r="525" spans="3:13" ht="30" customHeight="1" x14ac:dyDescent="0.3">
      <c r="C525" s="4" t="s">
        <v>13</v>
      </c>
      <c r="D525" s="60" t="s">
        <v>460</v>
      </c>
      <c r="E525" s="61" t="s">
        <v>461</v>
      </c>
      <c r="F525" s="60" t="s">
        <v>368</v>
      </c>
      <c r="G525" s="96">
        <v>120</v>
      </c>
      <c r="H525" s="63">
        <v>25000</v>
      </c>
      <c r="I525" s="64">
        <f>+H525*33%</f>
        <v>8250</v>
      </c>
      <c r="J525" s="65"/>
      <c r="K525" s="66">
        <f>+H525+I525</f>
        <v>33250</v>
      </c>
      <c r="L525" s="67">
        <f>+G525*K525</f>
        <v>3990000</v>
      </c>
      <c r="M525" s="283" t="s">
        <v>338</v>
      </c>
    </row>
    <row r="526" spans="3:13" ht="40.200000000000003" thickBot="1" x14ac:dyDescent="0.35">
      <c r="C526" s="8" t="s">
        <v>18</v>
      </c>
      <c r="D526" s="9" t="s">
        <v>462</v>
      </c>
      <c r="E526" s="10" t="s">
        <v>463</v>
      </c>
      <c r="F526" s="9" t="s">
        <v>337</v>
      </c>
      <c r="G526" s="97">
        <v>4</v>
      </c>
      <c r="H526" s="69">
        <v>45000</v>
      </c>
      <c r="I526" s="70">
        <f>+H526*33%</f>
        <v>14850</v>
      </c>
      <c r="J526" s="78"/>
      <c r="K526" s="72">
        <f>+H526+I526</f>
        <v>59850</v>
      </c>
      <c r="L526" s="73">
        <f>+G526*K526</f>
        <v>239400</v>
      </c>
      <c r="M526" s="283"/>
    </row>
    <row r="527" spans="3:13" ht="14.4" thickBot="1" x14ac:dyDescent="0.35">
      <c r="C527" s="280" t="s">
        <v>464</v>
      </c>
      <c r="D527" s="281"/>
      <c r="E527" s="282"/>
      <c r="F527" s="34"/>
      <c r="G527" s="34"/>
      <c r="H527" s="84"/>
      <c r="I527" s="84"/>
      <c r="J527" s="63"/>
      <c r="K527" s="98"/>
      <c r="L527" s="22">
        <f>SUM(L525:L526)</f>
        <v>4229400</v>
      </c>
      <c r="M527" s="2"/>
    </row>
    <row r="528" spans="3:13" ht="24" customHeight="1" thickBot="1" x14ac:dyDescent="0.35">
      <c r="C528" s="284" t="s">
        <v>465</v>
      </c>
      <c r="D528" s="285"/>
      <c r="E528" s="285"/>
      <c r="F528" s="285"/>
      <c r="G528" s="286"/>
      <c r="H528" s="100"/>
      <c r="I528" s="100"/>
      <c r="J528" s="100"/>
      <c r="K528" s="100"/>
      <c r="L528" s="101">
        <f>+K21+K51+K67+K79+K87+K106+K123+K143+K159+K180+K195+K215+K241+K266+K287+K314+K333+K343+K368+K395+K418+L451+L477+L498+L522+L527</f>
        <v>1486199769.3760002</v>
      </c>
      <c r="M528" s="2"/>
    </row>
    <row r="530" spans="5:12" ht="15.6" x14ac:dyDescent="0.3">
      <c r="E530" s="102" t="s">
        <v>466</v>
      </c>
      <c r="F530" s="102"/>
      <c r="G530" s="103"/>
      <c r="H530" s="102"/>
      <c r="I530" s="102"/>
      <c r="J530" s="102"/>
      <c r="L530" s="104">
        <v>1566000000</v>
      </c>
    </row>
  </sheetData>
  <mergeCells count="63">
    <mergeCell ref="C80:K80"/>
    <mergeCell ref="C1:K1"/>
    <mergeCell ref="C2:K2"/>
    <mergeCell ref="C3:K3"/>
    <mergeCell ref="C4:K4"/>
    <mergeCell ref="C21:G21"/>
    <mergeCell ref="C22:K22"/>
    <mergeCell ref="C51:G51"/>
    <mergeCell ref="C52:K52"/>
    <mergeCell ref="C67:E67"/>
    <mergeCell ref="C68:K68"/>
    <mergeCell ref="C79:E79"/>
    <mergeCell ref="C181:K181"/>
    <mergeCell ref="C87:E87"/>
    <mergeCell ref="C88:K88"/>
    <mergeCell ref="C106:E106"/>
    <mergeCell ref="C107:K107"/>
    <mergeCell ref="C123:E123"/>
    <mergeCell ref="C124:K124"/>
    <mergeCell ref="C143:E143"/>
    <mergeCell ref="C144:K144"/>
    <mergeCell ref="C159:E159"/>
    <mergeCell ref="C160:K160"/>
    <mergeCell ref="C180:E180"/>
    <mergeCell ref="C315:K315"/>
    <mergeCell ref="C195:E195"/>
    <mergeCell ref="C196:K196"/>
    <mergeCell ref="C215:E215"/>
    <mergeCell ref="C216:K216"/>
    <mergeCell ref="C241:E241"/>
    <mergeCell ref="C242:K242"/>
    <mergeCell ref="C266:E266"/>
    <mergeCell ref="C267:K267"/>
    <mergeCell ref="C287:E287"/>
    <mergeCell ref="C288:K288"/>
    <mergeCell ref="C314:E314"/>
    <mergeCell ref="H450:K450"/>
    <mergeCell ref="C451:E451"/>
    <mergeCell ref="C452:L452"/>
    <mergeCell ref="M433:M449"/>
    <mergeCell ref="C333:E333"/>
    <mergeCell ref="C334:K334"/>
    <mergeCell ref="C343:E343"/>
    <mergeCell ref="C344:K344"/>
    <mergeCell ref="C368:E368"/>
    <mergeCell ref="C369:K369"/>
    <mergeCell ref="C395:E395"/>
    <mergeCell ref="C396:K396"/>
    <mergeCell ref="C418:E418"/>
    <mergeCell ref="C419:K419"/>
    <mergeCell ref="H431:J431"/>
    <mergeCell ref="M454:M476"/>
    <mergeCell ref="C477:E477"/>
    <mergeCell ref="M525:M526"/>
    <mergeCell ref="C527:E527"/>
    <mergeCell ref="C528:G528"/>
    <mergeCell ref="M480:M497"/>
    <mergeCell ref="C498:E498"/>
    <mergeCell ref="C499:L499"/>
    <mergeCell ref="M501:M521"/>
    <mergeCell ref="C522:E522"/>
    <mergeCell ref="C523:L523"/>
    <mergeCell ref="C478:L478"/>
  </mergeCells>
  <hyperlinks>
    <hyperlink ref="L6" r:id="rId1" xr:uid="{1AA32095-8141-459C-9502-2E5C10907D26}"/>
    <hyperlink ref="L7" r:id="rId2" xr:uid="{B43A609D-E87C-4199-BB7A-61AFB43D1275}"/>
    <hyperlink ref="L8" r:id="rId3" xr:uid="{95DFDCF0-4494-4AD7-8FFD-958A38192560}"/>
    <hyperlink ref="L9" r:id="rId4" xr:uid="{CC074912-D3F3-463B-97E1-B0B291F4209B}"/>
    <hyperlink ref="L10" r:id="rId5" xr:uid="{6903E804-BACB-419B-8736-1B780D4DCA48}"/>
  </hyperlinks>
  <pageMargins left="0.70866141732283472" right="0.70866141732283472" top="0.74803149606299213" bottom="0.74803149606299213" header="0.31496062992125984" footer="0.31496062992125984"/>
  <pageSetup paperSize="9" scale="13"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F87D2-D4E2-4AD6-9005-448A0747B3CB}">
  <sheetPr>
    <pageSetUpPr fitToPage="1"/>
  </sheetPr>
  <dimension ref="A1:M532"/>
  <sheetViews>
    <sheetView showGridLines="0" topLeftCell="H519" zoomScale="122" zoomScaleNormal="122" workbookViewId="0">
      <selection activeCell="L526" sqref="L526"/>
    </sheetView>
  </sheetViews>
  <sheetFormatPr baseColWidth="10" defaultColWidth="8.77734375" defaultRowHeight="13.2" x14ac:dyDescent="0.3"/>
  <cols>
    <col min="1" max="2" width="8.77734375" style="1" customWidth="1"/>
    <col min="3" max="3" width="10.6640625" style="1" customWidth="1"/>
    <col min="4" max="4" width="64.33203125" style="1" bestFit="1" customWidth="1"/>
    <col min="5" max="5" width="94.21875" style="1" bestFit="1" customWidth="1"/>
    <col min="6" max="6" width="11.21875" style="1" bestFit="1" customWidth="1"/>
    <col min="7" max="7" width="12.33203125" style="105" customWidth="1"/>
    <col min="8" max="8" width="21.33203125" style="1" customWidth="1"/>
    <col min="9" max="9" width="10.21875" style="1" customWidth="1"/>
    <col min="10" max="10" width="25.21875" style="1" bestFit="1" customWidth="1"/>
    <col min="11" max="11" width="35.33203125" style="1" bestFit="1" customWidth="1"/>
    <col min="12" max="12" width="49.6640625" style="1" bestFit="1" customWidth="1"/>
    <col min="13" max="13" width="17.44140625" style="1" bestFit="1" customWidth="1"/>
    <col min="14" max="14" width="14" style="1" bestFit="1" customWidth="1"/>
    <col min="15" max="16384" width="8.77734375" style="1"/>
  </cols>
  <sheetData>
    <row r="1" spans="1:11" ht="16.2" thickBot="1" x14ac:dyDescent="0.35">
      <c r="C1" s="315" t="s">
        <v>0</v>
      </c>
      <c r="D1" s="316"/>
      <c r="E1" s="316"/>
      <c r="F1" s="317"/>
      <c r="G1" s="317"/>
      <c r="H1" s="317"/>
      <c r="I1" s="317"/>
      <c r="J1" s="317"/>
      <c r="K1" s="318"/>
    </row>
    <row r="2" spans="1:11" ht="16.2" thickBot="1" x14ac:dyDescent="0.35">
      <c r="C2" s="319" t="s">
        <v>1</v>
      </c>
      <c r="D2" s="320"/>
      <c r="E2" s="320"/>
      <c r="F2" s="321"/>
      <c r="G2" s="321"/>
      <c r="H2" s="321"/>
      <c r="I2" s="321"/>
      <c r="J2" s="321"/>
      <c r="K2" s="322"/>
    </row>
    <row r="3" spans="1:11" ht="41.25" customHeight="1" thickBot="1" x14ac:dyDescent="0.35">
      <c r="C3" s="315" t="s">
        <v>2</v>
      </c>
      <c r="D3" s="316"/>
      <c r="E3" s="316"/>
      <c r="F3" s="317"/>
      <c r="G3" s="317"/>
      <c r="H3" s="317"/>
      <c r="I3" s="317"/>
      <c r="J3" s="317"/>
      <c r="K3" s="318"/>
    </row>
    <row r="4" spans="1:11" ht="14.4" thickBot="1" x14ac:dyDescent="0.35">
      <c r="C4" s="295" t="s">
        <v>3</v>
      </c>
      <c r="D4" s="296"/>
      <c r="E4" s="296"/>
      <c r="F4" s="297"/>
      <c r="G4" s="297"/>
      <c r="H4" s="297"/>
      <c r="I4" s="297"/>
      <c r="J4" s="297"/>
      <c r="K4" s="298"/>
    </row>
    <row r="5" spans="1:11" ht="94.95" customHeight="1" thickBot="1" x14ac:dyDescent="0.35">
      <c r="A5" s="3"/>
      <c r="B5" s="3"/>
      <c r="C5" s="106" t="s">
        <v>4</v>
      </c>
      <c r="D5" s="107" t="s">
        <v>5</v>
      </c>
      <c r="E5" s="107" t="s">
        <v>6</v>
      </c>
      <c r="F5" s="107" t="s">
        <v>7</v>
      </c>
      <c r="G5" s="108" t="s">
        <v>8</v>
      </c>
      <c r="H5" s="107" t="s">
        <v>9</v>
      </c>
      <c r="I5" s="107" t="s">
        <v>10</v>
      </c>
      <c r="J5" s="107" t="s">
        <v>467</v>
      </c>
      <c r="K5" s="109" t="s">
        <v>468</v>
      </c>
    </row>
    <row r="6" spans="1:11" s="2" customFormat="1" ht="91.95" customHeight="1" x14ac:dyDescent="0.3">
      <c r="C6" s="110" t="s">
        <v>13</v>
      </c>
      <c r="D6" s="111" t="s">
        <v>14</v>
      </c>
      <c r="E6" s="112" t="s">
        <v>15</v>
      </c>
      <c r="F6" s="111" t="s">
        <v>16</v>
      </c>
      <c r="G6" s="113">
        <v>15</v>
      </c>
      <c r="H6" s="114">
        <f>+J6/1.19</f>
        <v>335798.31932773109</v>
      </c>
      <c r="I6" s="115">
        <v>0.19</v>
      </c>
      <c r="J6" s="114">
        <v>399600</v>
      </c>
      <c r="K6" s="116">
        <f>+J6*G6</f>
        <v>5994000</v>
      </c>
    </row>
    <row r="7" spans="1:11" ht="91.95" customHeight="1" x14ac:dyDescent="0.3">
      <c r="C7" s="8" t="s">
        <v>18</v>
      </c>
      <c r="D7" s="9" t="s">
        <v>19</v>
      </c>
      <c r="E7" s="10" t="s">
        <v>20</v>
      </c>
      <c r="F7" s="9" t="s">
        <v>16</v>
      </c>
      <c r="G7" s="11">
        <v>150</v>
      </c>
      <c r="H7" s="114">
        <f t="shared" ref="H7:H20" si="0">+J7/1.19</f>
        <v>88235.294117647063</v>
      </c>
      <c r="I7" s="115">
        <v>0.19</v>
      </c>
      <c r="J7" s="114">
        <v>105000</v>
      </c>
      <c r="K7" s="116">
        <f t="shared" ref="K7:K20" si="1">+J7*G7</f>
        <v>15750000</v>
      </c>
    </row>
    <row r="8" spans="1:11" ht="91.95" customHeight="1" x14ac:dyDescent="0.3">
      <c r="C8" s="8" t="s">
        <v>21</v>
      </c>
      <c r="D8" s="9" t="s">
        <v>22</v>
      </c>
      <c r="E8" s="10" t="s">
        <v>23</v>
      </c>
      <c r="F8" s="9" t="s">
        <v>16</v>
      </c>
      <c r="G8" s="11">
        <v>1</v>
      </c>
      <c r="H8" s="114">
        <f t="shared" si="0"/>
        <v>4011428.5714285718</v>
      </c>
      <c r="I8" s="115">
        <v>0.19</v>
      </c>
      <c r="J8" s="114">
        <v>4773600</v>
      </c>
      <c r="K8" s="116">
        <f t="shared" si="1"/>
        <v>4773600</v>
      </c>
    </row>
    <row r="9" spans="1:11" ht="91.95" customHeight="1" x14ac:dyDescent="0.3">
      <c r="C9" s="8" t="s">
        <v>25</v>
      </c>
      <c r="D9" s="9" t="s">
        <v>26</v>
      </c>
      <c r="E9" s="10" t="s">
        <v>27</v>
      </c>
      <c r="F9" s="9" t="s">
        <v>16</v>
      </c>
      <c r="G9" s="11">
        <v>1</v>
      </c>
      <c r="H9" s="114">
        <f t="shared" si="0"/>
        <v>4159663.8655462186</v>
      </c>
      <c r="I9" s="115">
        <v>0.19</v>
      </c>
      <c r="J9" s="114">
        <v>4950000</v>
      </c>
      <c r="K9" s="116">
        <f t="shared" si="1"/>
        <v>4950000</v>
      </c>
    </row>
    <row r="10" spans="1:11" ht="91.95" customHeight="1" x14ac:dyDescent="0.3">
      <c r="C10" s="8" t="s">
        <v>28</v>
      </c>
      <c r="D10" s="9" t="s">
        <v>29</v>
      </c>
      <c r="E10" s="10" t="s">
        <v>30</v>
      </c>
      <c r="F10" s="9" t="s">
        <v>16</v>
      </c>
      <c r="G10" s="11">
        <v>1</v>
      </c>
      <c r="H10" s="114">
        <f t="shared" si="0"/>
        <v>3025210.0840336136</v>
      </c>
      <c r="I10" s="115">
        <v>0.19</v>
      </c>
      <c r="J10" s="114">
        <v>3600000</v>
      </c>
      <c r="K10" s="116">
        <f t="shared" si="1"/>
        <v>3600000</v>
      </c>
    </row>
    <row r="11" spans="1:11" s="2" customFormat="1" ht="91.95" customHeight="1" x14ac:dyDescent="0.3">
      <c r="C11" s="8" t="s">
        <v>31</v>
      </c>
      <c r="D11" s="9" t="s">
        <v>32</v>
      </c>
      <c r="E11" s="10" t="s">
        <v>33</v>
      </c>
      <c r="F11" s="9" t="s">
        <v>16</v>
      </c>
      <c r="G11" s="11">
        <v>1</v>
      </c>
      <c r="H11" s="114">
        <f t="shared" si="0"/>
        <v>10159507.56302521</v>
      </c>
      <c r="I11" s="115">
        <v>0.19</v>
      </c>
      <c r="J11" s="114">
        <v>12089814</v>
      </c>
      <c r="K11" s="116">
        <f t="shared" si="1"/>
        <v>12089814</v>
      </c>
    </row>
    <row r="12" spans="1:11" s="2" customFormat="1" ht="91.95" customHeight="1" x14ac:dyDescent="0.3">
      <c r="C12" s="8" t="s">
        <v>34</v>
      </c>
      <c r="D12" s="9" t="s">
        <v>35</v>
      </c>
      <c r="E12" s="10" t="s">
        <v>36</v>
      </c>
      <c r="F12" s="9" t="s">
        <v>16</v>
      </c>
      <c r="G12" s="11">
        <v>6</v>
      </c>
      <c r="H12" s="114">
        <f t="shared" si="0"/>
        <v>718235.29411764711</v>
      </c>
      <c r="I12" s="115">
        <v>0.19</v>
      </c>
      <c r="J12" s="114">
        <v>854700</v>
      </c>
      <c r="K12" s="116">
        <f t="shared" si="1"/>
        <v>5128200</v>
      </c>
    </row>
    <row r="13" spans="1:11" s="2" customFormat="1" ht="91.95" customHeight="1" x14ac:dyDescent="0.3">
      <c r="C13" s="8" t="s">
        <v>37</v>
      </c>
      <c r="D13" s="9" t="s">
        <v>38</v>
      </c>
      <c r="E13" s="10" t="s">
        <v>39</v>
      </c>
      <c r="F13" s="9" t="s">
        <v>16</v>
      </c>
      <c r="G13" s="11">
        <v>1</v>
      </c>
      <c r="H13" s="114">
        <f t="shared" si="0"/>
        <v>2677242.8571428573</v>
      </c>
      <c r="I13" s="115">
        <v>0.19</v>
      </c>
      <c r="J13" s="114">
        <v>3185919</v>
      </c>
      <c r="K13" s="116">
        <f t="shared" si="1"/>
        <v>3185919</v>
      </c>
    </row>
    <row r="14" spans="1:11" s="2" customFormat="1" ht="91.95" customHeight="1" x14ac:dyDescent="0.3">
      <c r="C14" s="8" t="s">
        <v>40</v>
      </c>
      <c r="D14" s="9" t="s">
        <v>41</v>
      </c>
      <c r="E14" s="10" t="s">
        <v>42</v>
      </c>
      <c r="F14" s="9" t="s">
        <v>16</v>
      </c>
      <c r="G14" s="11">
        <v>2</v>
      </c>
      <c r="H14" s="114">
        <f t="shared" si="0"/>
        <v>1063174.7899159663</v>
      </c>
      <c r="I14" s="115">
        <v>0.19</v>
      </c>
      <c r="J14" s="114">
        <v>1265178</v>
      </c>
      <c r="K14" s="116">
        <f t="shared" si="1"/>
        <v>2530356</v>
      </c>
    </row>
    <row r="15" spans="1:11" s="2" customFormat="1" ht="91.95" customHeight="1" x14ac:dyDescent="0.3">
      <c r="C15" s="8" t="s">
        <v>43</v>
      </c>
      <c r="D15" s="9" t="s">
        <v>44</v>
      </c>
      <c r="E15" s="10" t="s">
        <v>45</v>
      </c>
      <c r="F15" s="9" t="s">
        <v>16</v>
      </c>
      <c r="G15" s="11">
        <v>4</v>
      </c>
      <c r="H15" s="114">
        <f t="shared" si="0"/>
        <v>226134.45378151262</v>
      </c>
      <c r="I15" s="115">
        <v>0.19</v>
      </c>
      <c r="J15" s="114">
        <v>269100</v>
      </c>
      <c r="K15" s="116">
        <f t="shared" si="1"/>
        <v>1076400</v>
      </c>
    </row>
    <row r="16" spans="1:11" s="2" customFormat="1" ht="91.95" customHeight="1" x14ac:dyDescent="0.3">
      <c r="C16" s="8" t="s">
        <v>46</v>
      </c>
      <c r="D16" s="9" t="s">
        <v>47</v>
      </c>
      <c r="E16" s="10" t="s">
        <v>48</v>
      </c>
      <c r="F16" s="9" t="s">
        <v>16</v>
      </c>
      <c r="G16" s="11">
        <v>4</v>
      </c>
      <c r="H16" s="114">
        <f t="shared" si="0"/>
        <v>354236.97478991596</v>
      </c>
      <c r="I16" s="115">
        <v>0.19</v>
      </c>
      <c r="J16" s="114">
        <v>421542</v>
      </c>
      <c r="K16" s="116">
        <f t="shared" si="1"/>
        <v>1686168</v>
      </c>
    </row>
    <row r="17" spans="3:13" s="2" customFormat="1" ht="91.95" customHeight="1" x14ac:dyDescent="0.3">
      <c r="C17" s="8" t="s">
        <v>49</v>
      </c>
      <c r="D17" s="9" t="s">
        <v>50</v>
      </c>
      <c r="E17" s="10" t="s">
        <v>51</v>
      </c>
      <c r="F17" s="9" t="s">
        <v>16</v>
      </c>
      <c r="G17" s="11">
        <v>3</v>
      </c>
      <c r="H17" s="114">
        <f t="shared" si="0"/>
        <v>848102.52100840339</v>
      </c>
      <c r="I17" s="115">
        <v>0.19</v>
      </c>
      <c r="J17" s="114">
        <v>1009242</v>
      </c>
      <c r="K17" s="116">
        <f t="shared" si="1"/>
        <v>3027726</v>
      </c>
    </row>
    <row r="18" spans="3:13" s="2" customFormat="1" ht="91.95" customHeight="1" x14ac:dyDescent="0.3">
      <c r="C18" s="8" t="s">
        <v>52</v>
      </c>
      <c r="D18" s="9" t="s">
        <v>53</v>
      </c>
      <c r="E18" s="10" t="s">
        <v>54</v>
      </c>
      <c r="F18" s="9" t="s">
        <v>16</v>
      </c>
      <c r="G18" s="11">
        <v>2</v>
      </c>
      <c r="H18" s="114">
        <f t="shared" si="0"/>
        <v>865043.69747899158</v>
      </c>
      <c r="I18" s="115">
        <v>0.19</v>
      </c>
      <c r="J18" s="114">
        <v>1029402</v>
      </c>
      <c r="K18" s="116">
        <f t="shared" si="1"/>
        <v>2058804</v>
      </c>
    </row>
    <row r="19" spans="3:13" s="2" customFormat="1" ht="91.95" customHeight="1" x14ac:dyDescent="0.3">
      <c r="C19" s="8" t="s">
        <v>55</v>
      </c>
      <c r="D19" s="9" t="s">
        <v>56</v>
      </c>
      <c r="E19" s="10" t="s">
        <v>57</v>
      </c>
      <c r="F19" s="9" t="s">
        <v>16</v>
      </c>
      <c r="G19" s="11">
        <v>3</v>
      </c>
      <c r="H19" s="114">
        <f t="shared" si="0"/>
        <v>4638655.4621848743</v>
      </c>
      <c r="I19" s="115">
        <v>0.19</v>
      </c>
      <c r="J19" s="114">
        <v>5520000</v>
      </c>
      <c r="K19" s="116">
        <f t="shared" si="1"/>
        <v>16560000</v>
      </c>
    </row>
    <row r="20" spans="3:13" s="2" customFormat="1" ht="91.95" customHeight="1" thickBot="1" x14ac:dyDescent="0.35">
      <c r="C20" s="15" t="s">
        <v>58</v>
      </c>
      <c r="D20" s="16" t="s">
        <v>59</v>
      </c>
      <c r="E20" s="17" t="s">
        <v>60</v>
      </c>
      <c r="F20" s="16" t="s">
        <v>16</v>
      </c>
      <c r="G20" s="18">
        <v>1</v>
      </c>
      <c r="H20" s="114">
        <f t="shared" si="0"/>
        <v>3826890.7563025211</v>
      </c>
      <c r="I20" s="115">
        <v>0.19</v>
      </c>
      <c r="J20" s="114">
        <v>4554000</v>
      </c>
      <c r="K20" s="116">
        <f t="shared" si="1"/>
        <v>4554000</v>
      </c>
    </row>
    <row r="21" spans="3:13" s="2" customFormat="1" ht="13.2" customHeight="1" thickBot="1" x14ac:dyDescent="0.35">
      <c r="C21" s="299" t="s">
        <v>469</v>
      </c>
      <c r="D21" s="300"/>
      <c r="E21" s="300"/>
      <c r="F21" s="300"/>
      <c r="G21" s="300"/>
      <c r="H21" s="21"/>
      <c r="I21" s="21"/>
      <c r="J21" s="21"/>
      <c r="K21" s="22">
        <f>SUM(K6:K20)</f>
        <v>86964987</v>
      </c>
    </row>
    <row r="22" spans="3:13" ht="14.4" thickBot="1" x14ac:dyDescent="0.35">
      <c r="C22" s="301" t="s">
        <v>62</v>
      </c>
      <c r="D22" s="302"/>
      <c r="E22" s="302"/>
      <c r="F22" s="302"/>
      <c r="G22" s="302"/>
      <c r="H22" s="302"/>
      <c r="I22" s="302"/>
      <c r="J22" s="302"/>
      <c r="K22" s="303"/>
    </row>
    <row r="23" spans="3:13" ht="40.200000000000003" thickBot="1" x14ac:dyDescent="0.35">
      <c r="C23" s="106" t="s">
        <v>4</v>
      </c>
      <c r="D23" s="107" t="s">
        <v>5</v>
      </c>
      <c r="E23" s="107" t="s">
        <v>6</v>
      </c>
      <c r="F23" s="107" t="s">
        <v>7</v>
      </c>
      <c r="G23" s="108" t="s">
        <v>8</v>
      </c>
      <c r="H23" s="107" t="s">
        <v>9</v>
      </c>
      <c r="I23" s="107" t="s">
        <v>10</v>
      </c>
      <c r="J23" s="107" t="s">
        <v>467</v>
      </c>
      <c r="K23" s="109" t="s">
        <v>468</v>
      </c>
    </row>
    <row r="24" spans="3:13" ht="192.6" customHeight="1" x14ac:dyDescent="0.3">
      <c r="C24" s="110" t="s">
        <v>470</v>
      </c>
      <c r="D24" s="111" t="s">
        <v>63</v>
      </c>
      <c r="E24" s="112" t="s">
        <v>64</v>
      </c>
      <c r="F24" s="111" t="s">
        <v>16</v>
      </c>
      <c r="G24" s="113">
        <v>1</v>
      </c>
      <c r="H24" s="114">
        <f>+J24/1.19</f>
        <v>3825343.3613445377</v>
      </c>
      <c r="I24" s="115">
        <v>0.19</v>
      </c>
      <c r="J24" s="114">
        <v>4552158.5999999996</v>
      </c>
      <c r="K24" s="116">
        <f>+J24*G24</f>
        <v>4552158.5999999996</v>
      </c>
      <c r="M24" s="26"/>
    </row>
    <row r="25" spans="3:13" ht="192.6" customHeight="1" x14ac:dyDescent="0.3">
      <c r="C25" s="8" t="s">
        <v>471</v>
      </c>
      <c r="D25" s="9" t="s">
        <v>65</v>
      </c>
      <c r="E25" s="10" t="s">
        <v>66</v>
      </c>
      <c r="F25" s="9" t="s">
        <v>16</v>
      </c>
      <c r="G25" s="11">
        <v>1</v>
      </c>
      <c r="H25" s="114">
        <f t="shared" ref="H25:H50" si="2">+J25/1.19</f>
        <v>2984743.3613445382</v>
      </c>
      <c r="I25" s="115">
        <v>0.19</v>
      </c>
      <c r="J25" s="114">
        <v>3551844.6</v>
      </c>
      <c r="K25" s="116">
        <f t="shared" ref="K25:K50" si="3">+J25*G25</f>
        <v>3551844.6</v>
      </c>
      <c r="M25" s="26"/>
    </row>
    <row r="26" spans="3:13" ht="192.6" customHeight="1" x14ac:dyDescent="0.3">
      <c r="C26" s="8" t="s">
        <v>472</v>
      </c>
      <c r="D26" s="9" t="s">
        <v>67</v>
      </c>
      <c r="E26" s="10" t="s">
        <v>68</v>
      </c>
      <c r="F26" s="9" t="s">
        <v>16</v>
      </c>
      <c r="G26" s="11">
        <v>1</v>
      </c>
      <c r="H26" s="114">
        <f t="shared" si="2"/>
        <v>2475680.6722689075</v>
      </c>
      <c r="I26" s="115">
        <v>0.19</v>
      </c>
      <c r="J26" s="114">
        <v>2946060</v>
      </c>
      <c r="K26" s="116">
        <f t="shared" si="3"/>
        <v>2946060</v>
      </c>
      <c r="M26" s="26"/>
    </row>
    <row r="27" spans="3:13" ht="192.6" customHeight="1" x14ac:dyDescent="0.3">
      <c r="C27" s="8" t="s">
        <v>473</v>
      </c>
      <c r="D27" s="9" t="s">
        <v>26</v>
      </c>
      <c r="E27" s="10" t="s">
        <v>27</v>
      </c>
      <c r="F27" s="9" t="s">
        <v>16</v>
      </c>
      <c r="G27" s="11">
        <v>1</v>
      </c>
      <c r="H27" s="114">
        <f t="shared" si="2"/>
        <v>4159663.8655462186</v>
      </c>
      <c r="I27" s="115">
        <v>0.19</v>
      </c>
      <c r="J27" s="114">
        <v>4950000</v>
      </c>
      <c r="K27" s="116">
        <f t="shared" si="3"/>
        <v>4950000</v>
      </c>
      <c r="M27" s="26"/>
    </row>
    <row r="28" spans="3:13" ht="192.6" customHeight="1" x14ac:dyDescent="0.3">
      <c r="C28" s="8" t="s">
        <v>474</v>
      </c>
      <c r="D28" s="9" t="s">
        <v>22</v>
      </c>
      <c r="E28" s="10" t="s">
        <v>23</v>
      </c>
      <c r="F28" s="9" t="s">
        <v>16</v>
      </c>
      <c r="G28" s="11">
        <v>1</v>
      </c>
      <c r="H28" s="114">
        <f t="shared" si="2"/>
        <v>4011428.5714285718</v>
      </c>
      <c r="I28" s="115">
        <v>0.19</v>
      </c>
      <c r="J28" s="114">
        <v>4773600</v>
      </c>
      <c r="K28" s="116">
        <f t="shared" si="3"/>
        <v>4773600</v>
      </c>
      <c r="M28" s="26"/>
    </row>
    <row r="29" spans="3:13" s="2" customFormat="1" ht="192.6" customHeight="1" x14ac:dyDescent="0.3">
      <c r="C29" s="8" t="s">
        <v>475</v>
      </c>
      <c r="D29" s="9" t="s">
        <v>35</v>
      </c>
      <c r="E29" s="10" t="s">
        <v>36</v>
      </c>
      <c r="F29" s="9" t="s">
        <v>16</v>
      </c>
      <c r="G29" s="11">
        <v>2</v>
      </c>
      <c r="H29" s="114">
        <f t="shared" si="2"/>
        <v>718235.29411764711</v>
      </c>
      <c r="I29" s="115">
        <v>0.19</v>
      </c>
      <c r="J29" s="114">
        <v>854700</v>
      </c>
      <c r="K29" s="116">
        <f t="shared" si="3"/>
        <v>1709400</v>
      </c>
      <c r="M29" s="26"/>
    </row>
    <row r="30" spans="3:13" s="2" customFormat="1" ht="192.6" customHeight="1" x14ac:dyDescent="0.3">
      <c r="C30" s="8" t="s">
        <v>476</v>
      </c>
      <c r="D30" s="9" t="s">
        <v>14</v>
      </c>
      <c r="E30" s="10" t="s">
        <v>15</v>
      </c>
      <c r="F30" s="9" t="s">
        <v>16</v>
      </c>
      <c r="G30" s="11">
        <v>5</v>
      </c>
      <c r="H30" s="114">
        <f t="shared" si="2"/>
        <v>335798.31932773109</v>
      </c>
      <c r="I30" s="115">
        <v>0.19</v>
      </c>
      <c r="J30" s="114">
        <v>399600</v>
      </c>
      <c r="K30" s="116">
        <f t="shared" si="3"/>
        <v>1998000</v>
      </c>
      <c r="M30" s="26"/>
    </row>
    <row r="31" spans="3:13" ht="192.6" customHeight="1" x14ac:dyDescent="0.3">
      <c r="C31" s="8" t="s">
        <v>477</v>
      </c>
      <c r="D31" s="9" t="s">
        <v>19</v>
      </c>
      <c r="E31" s="10" t="s">
        <v>20</v>
      </c>
      <c r="F31" s="9" t="s">
        <v>16</v>
      </c>
      <c r="G31" s="11">
        <v>20</v>
      </c>
      <c r="H31" s="114">
        <f t="shared" si="2"/>
        <v>88235.294117647063</v>
      </c>
      <c r="I31" s="115">
        <v>0.19</v>
      </c>
      <c r="J31" s="114">
        <v>105000</v>
      </c>
      <c r="K31" s="116">
        <f t="shared" si="3"/>
        <v>2100000</v>
      </c>
      <c r="M31" s="26"/>
    </row>
    <row r="32" spans="3:13" ht="192.6" customHeight="1" x14ac:dyDescent="0.3">
      <c r="C32" s="8" t="s">
        <v>478</v>
      </c>
      <c r="D32" s="9" t="s">
        <v>69</v>
      </c>
      <c r="E32" s="10" t="s">
        <v>70</v>
      </c>
      <c r="F32" s="9" t="s">
        <v>16</v>
      </c>
      <c r="G32" s="11">
        <v>1</v>
      </c>
      <c r="H32" s="114">
        <f t="shared" si="2"/>
        <v>1769747.8991596641</v>
      </c>
      <c r="I32" s="115">
        <v>0.19</v>
      </c>
      <c r="J32" s="114">
        <v>2106000</v>
      </c>
      <c r="K32" s="116">
        <f t="shared" si="3"/>
        <v>2106000</v>
      </c>
      <c r="M32" s="26"/>
    </row>
    <row r="33" spans="3:13" ht="192.6" customHeight="1" x14ac:dyDescent="0.3">
      <c r="C33" s="8" t="s">
        <v>479</v>
      </c>
      <c r="D33" s="9" t="s">
        <v>71</v>
      </c>
      <c r="E33" s="10" t="s">
        <v>72</v>
      </c>
      <c r="F33" s="9" t="s">
        <v>16</v>
      </c>
      <c r="G33" s="11">
        <v>1</v>
      </c>
      <c r="H33" s="114">
        <f t="shared" si="2"/>
        <v>993403.36134453781</v>
      </c>
      <c r="I33" s="115">
        <v>0.19</v>
      </c>
      <c r="J33" s="114">
        <v>1182150</v>
      </c>
      <c r="K33" s="116">
        <f t="shared" si="3"/>
        <v>1182150</v>
      </c>
      <c r="M33" s="26"/>
    </row>
    <row r="34" spans="3:13" ht="192.6" customHeight="1" x14ac:dyDescent="0.3">
      <c r="C34" s="8" t="s">
        <v>480</v>
      </c>
      <c r="D34" s="9" t="s">
        <v>73</v>
      </c>
      <c r="E34" s="10" t="s">
        <v>74</v>
      </c>
      <c r="F34" s="9" t="s">
        <v>16</v>
      </c>
      <c r="G34" s="11">
        <v>1</v>
      </c>
      <c r="H34" s="114">
        <f t="shared" si="2"/>
        <v>1660336.1344537816</v>
      </c>
      <c r="I34" s="115">
        <v>0.19</v>
      </c>
      <c r="J34" s="114">
        <v>1975800</v>
      </c>
      <c r="K34" s="116">
        <f t="shared" si="3"/>
        <v>1975800</v>
      </c>
      <c r="M34" s="26"/>
    </row>
    <row r="35" spans="3:13" ht="192.6" customHeight="1" x14ac:dyDescent="0.3">
      <c r="C35" s="8" t="s">
        <v>481</v>
      </c>
      <c r="D35" s="9" t="s">
        <v>75</v>
      </c>
      <c r="E35" s="10" t="s">
        <v>76</v>
      </c>
      <c r="F35" s="9" t="s">
        <v>16</v>
      </c>
      <c r="G35" s="11">
        <v>1</v>
      </c>
      <c r="H35" s="114">
        <f t="shared" si="2"/>
        <v>682184.87394957989</v>
      </c>
      <c r="I35" s="115">
        <v>0.19</v>
      </c>
      <c r="J35" s="114">
        <v>811800</v>
      </c>
      <c r="K35" s="116">
        <f t="shared" si="3"/>
        <v>811800</v>
      </c>
      <c r="M35" s="26"/>
    </row>
    <row r="36" spans="3:13" ht="192.6" customHeight="1" x14ac:dyDescent="0.3">
      <c r="C36" s="8" t="s">
        <v>482</v>
      </c>
      <c r="D36" s="9" t="s">
        <v>77</v>
      </c>
      <c r="E36" s="10" t="s">
        <v>78</v>
      </c>
      <c r="F36" s="9" t="s">
        <v>16</v>
      </c>
      <c r="G36" s="11">
        <v>1</v>
      </c>
      <c r="H36" s="114">
        <f t="shared" si="2"/>
        <v>3403361.3445378151</v>
      </c>
      <c r="I36" s="115">
        <v>0.19</v>
      </c>
      <c r="J36" s="114">
        <v>4050000</v>
      </c>
      <c r="K36" s="116">
        <f t="shared" si="3"/>
        <v>4050000</v>
      </c>
      <c r="M36" s="26"/>
    </row>
    <row r="37" spans="3:13" ht="192.6" customHeight="1" x14ac:dyDescent="0.3">
      <c r="C37" s="8" t="s">
        <v>483</v>
      </c>
      <c r="D37" s="9" t="s">
        <v>79</v>
      </c>
      <c r="E37" s="10" t="s">
        <v>80</v>
      </c>
      <c r="F37" s="9" t="s">
        <v>16</v>
      </c>
      <c r="G37" s="11">
        <v>2</v>
      </c>
      <c r="H37" s="114">
        <f t="shared" si="2"/>
        <v>4850420.1680672271</v>
      </c>
      <c r="I37" s="115">
        <v>0.19</v>
      </c>
      <c r="J37" s="114">
        <v>5772000</v>
      </c>
      <c r="K37" s="116">
        <f t="shared" si="3"/>
        <v>11544000</v>
      </c>
      <c r="M37" s="26"/>
    </row>
    <row r="38" spans="3:13" ht="192.6" customHeight="1" x14ac:dyDescent="0.3">
      <c r="C38" s="8" t="s">
        <v>484</v>
      </c>
      <c r="D38" s="9" t="s">
        <v>81</v>
      </c>
      <c r="E38" s="10" t="s">
        <v>82</v>
      </c>
      <c r="F38" s="9" t="s">
        <v>16</v>
      </c>
      <c r="G38" s="11">
        <v>2</v>
      </c>
      <c r="H38" s="114">
        <f t="shared" si="2"/>
        <v>184689.0756302521</v>
      </c>
      <c r="I38" s="115">
        <v>0.19</v>
      </c>
      <c r="J38" s="114">
        <v>219780</v>
      </c>
      <c r="K38" s="116">
        <f t="shared" si="3"/>
        <v>439560</v>
      </c>
      <c r="M38" s="26"/>
    </row>
    <row r="39" spans="3:13" ht="192.6" customHeight="1" x14ac:dyDescent="0.3">
      <c r="C39" s="8" t="s">
        <v>485</v>
      </c>
      <c r="D39" s="9" t="s">
        <v>84</v>
      </c>
      <c r="E39" s="10" t="s">
        <v>85</v>
      </c>
      <c r="F39" s="9" t="s">
        <v>16</v>
      </c>
      <c r="G39" s="11">
        <v>2</v>
      </c>
      <c r="H39" s="114">
        <f t="shared" si="2"/>
        <v>1865542.4873949578</v>
      </c>
      <c r="I39" s="115">
        <v>0.19</v>
      </c>
      <c r="J39" s="114">
        <v>2219995.5599999996</v>
      </c>
      <c r="K39" s="116">
        <f t="shared" si="3"/>
        <v>4439991.1199999992</v>
      </c>
      <c r="M39" s="26"/>
    </row>
    <row r="40" spans="3:13" ht="192.6" customHeight="1" x14ac:dyDescent="0.3">
      <c r="C40" s="8" t="s">
        <v>486</v>
      </c>
      <c r="D40" s="9" t="s">
        <v>87</v>
      </c>
      <c r="E40" s="10" t="s">
        <v>88</v>
      </c>
      <c r="F40" s="9" t="s">
        <v>16</v>
      </c>
      <c r="G40" s="11">
        <v>3</v>
      </c>
      <c r="H40" s="114">
        <f t="shared" si="2"/>
        <v>4326050.4201680673</v>
      </c>
      <c r="I40" s="115">
        <v>0.19</v>
      </c>
      <c r="J40" s="114">
        <v>5148000</v>
      </c>
      <c r="K40" s="116">
        <f t="shared" si="3"/>
        <v>15444000</v>
      </c>
      <c r="M40" s="26"/>
    </row>
    <row r="41" spans="3:13" s="2" customFormat="1" ht="192.6" customHeight="1" x14ac:dyDescent="0.3">
      <c r="C41" s="8" t="s">
        <v>487</v>
      </c>
      <c r="D41" s="9" t="s">
        <v>59</v>
      </c>
      <c r="E41" s="10" t="s">
        <v>60</v>
      </c>
      <c r="F41" s="9" t="s">
        <v>16</v>
      </c>
      <c r="G41" s="11">
        <v>1</v>
      </c>
      <c r="H41" s="114">
        <f t="shared" si="2"/>
        <v>3826890.7563025211</v>
      </c>
      <c r="I41" s="115">
        <v>0.19</v>
      </c>
      <c r="J41" s="114">
        <v>4554000</v>
      </c>
      <c r="K41" s="116">
        <f t="shared" si="3"/>
        <v>4554000</v>
      </c>
      <c r="M41" s="26"/>
    </row>
    <row r="42" spans="3:13" s="2" customFormat="1" ht="192.6" customHeight="1" x14ac:dyDescent="0.3">
      <c r="C42" s="8" t="s">
        <v>488</v>
      </c>
      <c r="D42" s="9" t="s">
        <v>91</v>
      </c>
      <c r="E42" s="10" t="s">
        <v>92</v>
      </c>
      <c r="F42" s="9" t="s">
        <v>16</v>
      </c>
      <c r="G42" s="11">
        <v>1</v>
      </c>
      <c r="H42" s="114">
        <f t="shared" si="2"/>
        <v>5064201.6806722693</v>
      </c>
      <c r="I42" s="115">
        <v>0.19</v>
      </c>
      <c r="J42" s="114">
        <v>6026400</v>
      </c>
      <c r="K42" s="116">
        <f t="shared" si="3"/>
        <v>6026400</v>
      </c>
      <c r="M42" s="26"/>
    </row>
    <row r="43" spans="3:13" s="2" customFormat="1" ht="192.6" customHeight="1" x14ac:dyDescent="0.3">
      <c r="C43" s="8" t="s">
        <v>489</v>
      </c>
      <c r="D43" s="9" t="s">
        <v>94</v>
      </c>
      <c r="E43" s="10" t="s">
        <v>95</v>
      </c>
      <c r="F43" s="9" t="s">
        <v>16</v>
      </c>
      <c r="G43" s="11">
        <v>1</v>
      </c>
      <c r="H43" s="114">
        <f t="shared" si="2"/>
        <v>5673781.5126050422</v>
      </c>
      <c r="I43" s="115">
        <v>0.19</v>
      </c>
      <c r="J43" s="114">
        <v>6751800</v>
      </c>
      <c r="K43" s="116">
        <f t="shared" si="3"/>
        <v>6751800</v>
      </c>
      <c r="M43" s="26"/>
    </row>
    <row r="44" spans="3:13" s="2" customFormat="1" ht="192.6" customHeight="1" x14ac:dyDescent="0.3">
      <c r="C44" s="8" t="s">
        <v>490</v>
      </c>
      <c r="D44" s="9" t="s">
        <v>97</v>
      </c>
      <c r="E44" s="10" t="s">
        <v>98</v>
      </c>
      <c r="F44" s="9" t="s">
        <v>16</v>
      </c>
      <c r="G44" s="11">
        <v>1</v>
      </c>
      <c r="H44" s="114">
        <f t="shared" si="2"/>
        <v>2420168.0672268909</v>
      </c>
      <c r="I44" s="115">
        <v>0.19</v>
      </c>
      <c r="J44" s="114">
        <v>2880000</v>
      </c>
      <c r="K44" s="116">
        <f t="shared" si="3"/>
        <v>2880000</v>
      </c>
      <c r="M44" s="26"/>
    </row>
    <row r="45" spans="3:13" s="2" customFormat="1" ht="192.6" customHeight="1" x14ac:dyDescent="0.3">
      <c r="C45" s="8" t="s">
        <v>491</v>
      </c>
      <c r="D45" s="9" t="s">
        <v>100</v>
      </c>
      <c r="E45" s="10" t="s">
        <v>101</v>
      </c>
      <c r="F45" s="9" t="s">
        <v>16</v>
      </c>
      <c r="G45" s="11">
        <v>1</v>
      </c>
      <c r="H45" s="114">
        <f t="shared" si="2"/>
        <v>3430684.0336134457</v>
      </c>
      <c r="I45" s="115">
        <v>0.19</v>
      </c>
      <c r="J45" s="114">
        <v>4082514</v>
      </c>
      <c r="K45" s="116">
        <f t="shared" si="3"/>
        <v>4082514</v>
      </c>
      <c r="M45" s="26"/>
    </row>
    <row r="46" spans="3:13" s="2" customFormat="1" ht="192.6" customHeight="1" x14ac:dyDescent="0.3">
      <c r="C46" s="8" t="s">
        <v>492</v>
      </c>
      <c r="D46" s="9" t="s">
        <v>103</v>
      </c>
      <c r="E46" s="10" t="s">
        <v>104</v>
      </c>
      <c r="F46" s="9" t="s">
        <v>16</v>
      </c>
      <c r="G46" s="11">
        <v>1</v>
      </c>
      <c r="H46" s="114">
        <f t="shared" si="2"/>
        <v>2607247.0588235296</v>
      </c>
      <c r="I46" s="115">
        <v>0.19</v>
      </c>
      <c r="J46" s="114">
        <v>3102624</v>
      </c>
      <c r="K46" s="116">
        <f t="shared" si="3"/>
        <v>3102624</v>
      </c>
      <c r="M46" s="26"/>
    </row>
    <row r="47" spans="3:13" s="2" customFormat="1" ht="192.6" customHeight="1" x14ac:dyDescent="0.3">
      <c r="C47" s="8" t="s">
        <v>493</v>
      </c>
      <c r="D47" s="9" t="s">
        <v>106</v>
      </c>
      <c r="E47" s="10" t="s">
        <v>107</v>
      </c>
      <c r="F47" s="9" t="s">
        <v>16</v>
      </c>
      <c r="G47" s="11">
        <v>1</v>
      </c>
      <c r="H47" s="114">
        <f t="shared" si="2"/>
        <v>3751260.5042016809</v>
      </c>
      <c r="I47" s="115">
        <v>0.19</v>
      </c>
      <c r="J47" s="114">
        <v>4464000</v>
      </c>
      <c r="K47" s="116">
        <f t="shared" si="3"/>
        <v>4464000</v>
      </c>
      <c r="M47" s="26"/>
    </row>
    <row r="48" spans="3:13" s="2" customFormat="1" ht="192.6" customHeight="1" x14ac:dyDescent="0.3">
      <c r="C48" s="8" t="s">
        <v>494</v>
      </c>
      <c r="D48" s="9" t="s">
        <v>109</v>
      </c>
      <c r="E48" s="10" t="s">
        <v>110</v>
      </c>
      <c r="F48" s="9" t="s">
        <v>16</v>
      </c>
      <c r="G48" s="11">
        <v>10</v>
      </c>
      <c r="H48" s="114">
        <f t="shared" si="2"/>
        <v>781850.42016806721</v>
      </c>
      <c r="I48" s="115">
        <v>0.19</v>
      </c>
      <c r="J48" s="114">
        <v>930402</v>
      </c>
      <c r="K48" s="116">
        <f t="shared" si="3"/>
        <v>9304020</v>
      </c>
      <c r="M48" s="26"/>
    </row>
    <row r="49" spans="3:13" s="2" customFormat="1" ht="192.6" customHeight="1" x14ac:dyDescent="0.3">
      <c r="C49" s="8" t="s">
        <v>495</v>
      </c>
      <c r="D49" s="9" t="s">
        <v>112</v>
      </c>
      <c r="E49" s="10" t="s">
        <v>113</v>
      </c>
      <c r="F49" s="9" t="s">
        <v>16</v>
      </c>
      <c r="G49" s="11">
        <v>10</v>
      </c>
      <c r="H49" s="114">
        <f t="shared" si="2"/>
        <v>120441.17647058824</v>
      </c>
      <c r="I49" s="115">
        <v>0.19</v>
      </c>
      <c r="J49" s="114">
        <v>143325</v>
      </c>
      <c r="K49" s="116">
        <f t="shared" si="3"/>
        <v>1433250</v>
      </c>
      <c r="M49" s="26"/>
    </row>
    <row r="50" spans="3:13" s="2" customFormat="1" ht="192.6" customHeight="1" thickBot="1" x14ac:dyDescent="0.35">
      <c r="C50" s="8" t="s">
        <v>496</v>
      </c>
      <c r="D50" s="9" t="s">
        <v>115</v>
      </c>
      <c r="E50" s="10" t="s">
        <v>116</v>
      </c>
      <c r="F50" s="9" t="s">
        <v>16</v>
      </c>
      <c r="G50" s="11">
        <v>1</v>
      </c>
      <c r="H50" s="114">
        <f t="shared" si="2"/>
        <v>224984.87394957984</v>
      </c>
      <c r="I50" s="115">
        <v>0.19</v>
      </c>
      <c r="J50" s="114">
        <v>267732</v>
      </c>
      <c r="K50" s="116">
        <f t="shared" si="3"/>
        <v>267732</v>
      </c>
      <c r="M50" s="26"/>
    </row>
    <row r="51" spans="3:13" ht="13.2" customHeight="1" thickBot="1" x14ac:dyDescent="0.35">
      <c r="C51" s="280" t="s">
        <v>497</v>
      </c>
      <c r="D51" s="281"/>
      <c r="E51" s="281"/>
      <c r="F51" s="281"/>
      <c r="G51" s="288"/>
      <c r="H51" s="117"/>
      <c r="I51" s="21"/>
      <c r="J51" s="21"/>
      <c r="K51" s="22">
        <f>SUM(K24:K50)</f>
        <v>111440704.31999999</v>
      </c>
      <c r="M51" s="26"/>
    </row>
    <row r="52" spans="3:13" ht="14.4" thickBot="1" x14ac:dyDescent="0.35">
      <c r="C52" s="289" t="s">
        <v>118</v>
      </c>
      <c r="D52" s="290"/>
      <c r="E52" s="290"/>
      <c r="F52" s="290"/>
      <c r="G52" s="290"/>
      <c r="H52" s="290"/>
      <c r="I52" s="290"/>
      <c r="J52" s="290"/>
      <c r="K52" s="291"/>
    </row>
    <row r="53" spans="3:13" ht="40.200000000000003" thickBot="1" x14ac:dyDescent="0.35">
      <c r="C53" s="106" t="s">
        <v>4</v>
      </c>
      <c r="D53" s="118" t="s">
        <v>5</v>
      </c>
      <c r="E53" s="106" t="s">
        <v>6</v>
      </c>
      <c r="F53" s="107" t="s">
        <v>7</v>
      </c>
      <c r="G53" s="108" t="s">
        <v>8</v>
      </c>
      <c r="H53" s="107" t="s">
        <v>9</v>
      </c>
      <c r="I53" s="107" t="s">
        <v>10</v>
      </c>
      <c r="J53" s="107" t="s">
        <v>467</v>
      </c>
      <c r="K53" s="109" t="s">
        <v>468</v>
      </c>
    </row>
    <row r="54" spans="3:13" x14ac:dyDescent="0.3">
      <c r="C54" s="110" t="s">
        <v>498</v>
      </c>
      <c r="D54" s="111" t="s">
        <v>119</v>
      </c>
      <c r="E54" s="112" t="s">
        <v>120</v>
      </c>
      <c r="F54" s="111" t="s">
        <v>16</v>
      </c>
      <c r="G54" s="113">
        <v>10</v>
      </c>
      <c r="H54" s="114">
        <f t="shared" ref="H54:H66" si="4">+J54/1.19</f>
        <v>268235.29411764705</v>
      </c>
      <c r="I54" s="115">
        <v>0.19</v>
      </c>
      <c r="J54" s="114">
        <v>319200</v>
      </c>
      <c r="K54" s="116">
        <f t="shared" ref="K54:K66" si="5">+J54*G54</f>
        <v>3192000</v>
      </c>
    </row>
    <row r="55" spans="3:13" ht="26.4" x14ac:dyDescent="0.3">
      <c r="C55" s="8" t="s">
        <v>499</v>
      </c>
      <c r="D55" s="9" t="s">
        <v>19</v>
      </c>
      <c r="E55" s="10" t="s">
        <v>20</v>
      </c>
      <c r="F55" s="9" t="s">
        <v>16</v>
      </c>
      <c r="G55" s="11">
        <v>40</v>
      </c>
      <c r="H55" s="114">
        <f t="shared" si="4"/>
        <v>88235.294117647063</v>
      </c>
      <c r="I55" s="115">
        <v>0.19</v>
      </c>
      <c r="J55" s="114">
        <v>105000</v>
      </c>
      <c r="K55" s="116">
        <f t="shared" si="5"/>
        <v>4200000</v>
      </c>
    </row>
    <row r="56" spans="3:13" ht="66" x14ac:dyDescent="0.3">
      <c r="C56" s="8" t="s">
        <v>500</v>
      </c>
      <c r="D56" s="9" t="s">
        <v>22</v>
      </c>
      <c r="E56" s="10" t="s">
        <v>23</v>
      </c>
      <c r="F56" s="9" t="s">
        <v>16</v>
      </c>
      <c r="G56" s="11">
        <v>1</v>
      </c>
      <c r="H56" s="114">
        <f t="shared" si="4"/>
        <v>4011428.5714285718</v>
      </c>
      <c r="I56" s="115">
        <v>0.19</v>
      </c>
      <c r="J56" s="114">
        <v>4773600</v>
      </c>
      <c r="K56" s="116">
        <f t="shared" si="5"/>
        <v>4773600</v>
      </c>
      <c r="M56" s="26"/>
    </row>
    <row r="57" spans="3:13" ht="39.6" x14ac:dyDescent="0.3">
      <c r="C57" s="8" t="s">
        <v>501</v>
      </c>
      <c r="D57" s="9" t="s">
        <v>65</v>
      </c>
      <c r="E57" s="10" t="s">
        <v>66</v>
      </c>
      <c r="F57" s="9" t="s">
        <v>16</v>
      </c>
      <c r="G57" s="11">
        <v>1</v>
      </c>
      <c r="H57" s="114">
        <f t="shared" si="4"/>
        <v>2984743.3613445382</v>
      </c>
      <c r="I57" s="115">
        <v>0.19</v>
      </c>
      <c r="J57" s="114">
        <v>3551844.6</v>
      </c>
      <c r="K57" s="116">
        <f t="shared" si="5"/>
        <v>3551844.6</v>
      </c>
      <c r="M57" s="26"/>
    </row>
    <row r="58" spans="3:13" ht="105.6" x14ac:dyDescent="0.3">
      <c r="C58" s="8" t="s">
        <v>502</v>
      </c>
      <c r="D58" s="9" t="s">
        <v>63</v>
      </c>
      <c r="E58" s="10" t="s">
        <v>64</v>
      </c>
      <c r="F58" s="9" t="s">
        <v>16</v>
      </c>
      <c r="G58" s="11">
        <v>2</v>
      </c>
      <c r="H58" s="114">
        <f t="shared" si="4"/>
        <v>3825343.3613445377</v>
      </c>
      <c r="I58" s="115">
        <v>0.19</v>
      </c>
      <c r="J58" s="114">
        <v>4552158.5999999996</v>
      </c>
      <c r="K58" s="116">
        <f t="shared" si="5"/>
        <v>9104317.1999999993</v>
      </c>
    </row>
    <row r="59" spans="3:13" s="2" customFormat="1" ht="26.4" x14ac:dyDescent="0.3">
      <c r="C59" s="8" t="s">
        <v>503</v>
      </c>
      <c r="D59" s="9" t="s">
        <v>56</v>
      </c>
      <c r="E59" s="10" t="s">
        <v>57</v>
      </c>
      <c r="F59" s="9" t="s">
        <v>16</v>
      </c>
      <c r="G59" s="11">
        <v>3</v>
      </c>
      <c r="H59" s="114">
        <f t="shared" si="4"/>
        <v>4638655.4621848743</v>
      </c>
      <c r="I59" s="115">
        <v>0.19</v>
      </c>
      <c r="J59" s="114">
        <v>5520000</v>
      </c>
      <c r="K59" s="116">
        <f t="shared" si="5"/>
        <v>16560000</v>
      </c>
    </row>
    <row r="60" spans="3:13" s="2" customFormat="1" ht="39.6" x14ac:dyDescent="0.3">
      <c r="C60" s="8" t="s">
        <v>504</v>
      </c>
      <c r="D60" s="9" t="s">
        <v>59</v>
      </c>
      <c r="E60" s="10" t="s">
        <v>60</v>
      </c>
      <c r="F60" s="9" t="s">
        <v>16</v>
      </c>
      <c r="G60" s="11">
        <v>1</v>
      </c>
      <c r="H60" s="114">
        <f t="shared" si="4"/>
        <v>3826890.7563025211</v>
      </c>
      <c r="I60" s="115">
        <v>0.19</v>
      </c>
      <c r="J60" s="114">
        <v>4554000</v>
      </c>
      <c r="K60" s="116">
        <f t="shared" si="5"/>
        <v>4554000</v>
      </c>
      <c r="M60" s="26"/>
    </row>
    <row r="61" spans="3:13" s="2" customFormat="1" ht="66" x14ac:dyDescent="0.3">
      <c r="C61" s="8" t="s">
        <v>505</v>
      </c>
      <c r="D61" s="9" t="s">
        <v>121</v>
      </c>
      <c r="E61" s="10" t="s">
        <v>122</v>
      </c>
      <c r="F61" s="9" t="s">
        <v>16</v>
      </c>
      <c r="G61" s="11">
        <v>1</v>
      </c>
      <c r="H61" s="114">
        <f t="shared" si="4"/>
        <v>8485714.2857142854</v>
      </c>
      <c r="I61" s="115">
        <v>0.19</v>
      </c>
      <c r="J61" s="114">
        <v>10098000</v>
      </c>
      <c r="K61" s="116">
        <f t="shared" si="5"/>
        <v>10098000</v>
      </c>
      <c r="M61" s="26"/>
    </row>
    <row r="62" spans="3:13" s="2" customFormat="1" ht="26.4" x14ac:dyDescent="0.3">
      <c r="C62" s="8" t="s">
        <v>506</v>
      </c>
      <c r="D62" s="9" t="s">
        <v>123</v>
      </c>
      <c r="E62" s="10" t="s">
        <v>124</v>
      </c>
      <c r="F62" s="9" t="s">
        <v>16</v>
      </c>
      <c r="G62" s="11">
        <v>4</v>
      </c>
      <c r="H62" s="114">
        <f t="shared" si="4"/>
        <v>4440000</v>
      </c>
      <c r="I62" s="115">
        <v>0.19</v>
      </c>
      <c r="J62" s="114">
        <v>5283600</v>
      </c>
      <c r="K62" s="116">
        <f t="shared" si="5"/>
        <v>21134400</v>
      </c>
      <c r="M62" s="26"/>
    </row>
    <row r="63" spans="3:13" s="2" customFormat="1" ht="39.6" x14ac:dyDescent="0.3">
      <c r="C63" s="8" t="s">
        <v>507</v>
      </c>
      <c r="D63" s="9" t="s">
        <v>77</v>
      </c>
      <c r="E63" s="10" t="s">
        <v>125</v>
      </c>
      <c r="F63" s="9" t="s">
        <v>16</v>
      </c>
      <c r="G63" s="11">
        <v>1</v>
      </c>
      <c r="H63" s="114">
        <f t="shared" si="4"/>
        <v>3403361.3445378151</v>
      </c>
      <c r="I63" s="115">
        <v>0.19</v>
      </c>
      <c r="J63" s="114">
        <v>4050000</v>
      </c>
      <c r="K63" s="116">
        <f t="shared" si="5"/>
        <v>4050000</v>
      </c>
      <c r="M63" s="26"/>
    </row>
    <row r="64" spans="3:13" s="2" customFormat="1" ht="26.4" x14ac:dyDescent="0.3">
      <c r="C64" s="8" t="s">
        <v>508</v>
      </c>
      <c r="D64" s="9" t="s">
        <v>126</v>
      </c>
      <c r="E64" s="10" t="s">
        <v>127</v>
      </c>
      <c r="F64" s="9" t="s">
        <v>16</v>
      </c>
      <c r="G64" s="11">
        <v>6</v>
      </c>
      <c r="H64" s="114">
        <f t="shared" si="4"/>
        <v>491260.50420168071</v>
      </c>
      <c r="I64" s="115">
        <v>0.19</v>
      </c>
      <c r="J64" s="114">
        <v>584600</v>
      </c>
      <c r="K64" s="116">
        <f t="shared" si="5"/>
        <v>3507600</v>
      </c>
      <c r="M64" s="26"/>
    </row>
    <row r="65" spans="3:13" ht="39.6" x14ac:dyDescent="0.3">
      <c r="C65" s="8" t="s">
        <v>509</v>
      </c>
      <c r="D65" s="9" t="s">
        <v>69</v>
      </c>
      <c r="E65" s="10" t="s">
        <v>70</v>
      </c>
      <c r="F65" s="9" t="s">
        <v>16</v>
      </c>
      <c r="G65" s="11">
        <v>2</v>
      </c>
      <c r="H65" s="114">
        <f t="shared" si="4"/>
        <v>1769747.8991596641</v>
      </c>
      <c r="I65" s="115">
        <v>0.19</v>
      </c>
      <c r="J65" s="114">
        <v>2106000</v>
      </c>
      <c r="K65" s="116">
        <f t="shared" si="5"/>
        <v>4212000</v>
      </c>
    </row>
    <row r="66" spans="3:13" ht="79.8" thickBot="1" x14ac:dyDescent="0.35">
      <c r="C66" s="8" t="s">
        <v>510</v>
      </c>
      <c r="D66" s="9" t="s">
        <v>67</v>
      </c>
      <c r="E66" s="10" t="s">
        <v>68</v>
      </c>
      <c r="F66" s="9" t="s">
        <v>16</v>
      </c>
      <c r="G66" s="11">
        <v>1</v>
      </c>
      <c r="H66" s="114">
        <f t="shared" si="4"/>
        <v>2475680.6722689075</v>
      </c>
      <c r="I66" s="115">
        <v>0.19</v>
      </c>
      <c r="J66" s="114">
        <v>2946060</v>
      </c>
      <c r="K66" s="116">
        <f t="shared" si="5"/>
        <v>2946060</v>
      </c>
    </row>
    <row r="67" spans="3:13" ht="13.2" customHeight="1" thickBot="1" x14ac:dyDescent="0.35">
      <c r="C67" s="280" t="s">
        <v>511</v>
      </c>
      <c r="D67" s="281"/>
      <c r="E67" s="281"/>
      <c r="F67" s="281"/>
      <c r="G67" s="288"/>
      <c r="H67" s="119"/>
      <c r="I67" s="34"/>
      <c r="J67" s="34"/>
      <c r="K67" s="22">
        <f>SUM(K54:K66)</f>
        <v>91883821.799999997</v>
      </c>
    </row>
    <row r="68" spans="3:13" ht="14.4" thickBot="1" x14ac:dyDescent="0.35">
      <c r="C68" s="289" t="s">
        <v>129</v>
      </c>
      <c r="D68" s="290"/>
      <c r="E68" s="290"/>
      <c r="F68" s="290"/>
      <c r="G68" s="290"/>
      <c r="H68" s="290"/>
      <c r="I68" s="290"/>
      <c r="J68" s="290"/>
      <c r="K68" s="291"/>
    </row>
    <row r="69" spans="3:13" ht="40.200000000000003" thickBot="1" x14ac:dyDescent="0.35">
      <c r="C69" s="106" t="s">
        <v>4</v>
      </c>
      <c r="D69" s="118" t="s">
        <v>5</v>
      </c>
      <c r="E69" s="106" t="s">
        <v>6</v>
      </c>
      <c r="F69" s="107" t="s">
        <v>7</v>
      </c>
      <c r="G69" s="108" t="s">
        <v>8</v>
      </c>
      <c r="H69" s="107" t="s">
        <v>9</v>
      </c>
      <c r="I69" s="107" t="s">
        <v>10</v>
      </c>
      <c r="J69" s="107" t="s">
        <v>467</v>
      </c>
      <c r="K69" s="109" t="s">
        <v>468</v>
      </c>
    </row>
    <row r="70" spans="3:13" s="2" customFormat="1" ht="146.55000000000001" customHeight="1" x14ac:dyDescent="0.3">
      <c r="C70" s="110" t="s">
        <v>512</v>
      </c>
      <c r="D70" s="111" t="s">
        <v>56</v>
      </c>
      <c r="E70" s="112" t="s">
        <v>57</v>
      </c>
      <c r="F70" s="111" t="s">
        <v>16</v>
      </c>
      <c r="G70" s="113">
        <v>8</v>
      </c>
      <c r="H70" s="114">
        <f t="shared" ref="H70:H78" si="6">+J70/1.19</f>
        <v>4638655.4621848743</v>
      </c>
      <c r="I70" s="115">
        <v>0.19</v>
      </c>
      <c r="J70" s="114">
        <v>5520000</v>
      </c>
      <c r="K70" s="116">
        <f t="shared" ref="K70:K78" si="7">+J70*G70</f>
        <v>44160000</v>
      </c>
    </row>
    <row r="71" spans="3:13" s="2" customFormat="1" ht="146.55000000000001" customHeight="1" x14ac:dyDescent="0.3">
      <c r="C71" s="8" t="s">
        <v>513</v>
      </c>
      <c r="D71" s="9" t="s">
        <v>91</v>
      </c>
      <c r="E71" s="10" t="s">
        <v>92</v>
      </c>
      <c r="F71" s="9" t="s">
        <v>16</v>
      </c>
      <c r="G71" s="11">
        <v>2</v>
      </c>
      <c r="H71" s="114">
        <f t="shared" si="6"/>
        <v>5064201.6806722693</v>
      </c>
      <c r="I71" s="115">
        <v>0.19</v>
      </c>
      <c r="J71" s="114">
        <v>6026400</v>
      </c>
      <c r="K71" s="116">
        <f t="shared" si="7"/>
        <v>12052800</v>
      </c>
      <c r="M71" s="26"/>
    </row>
    <row r="72" spans="3:13" ht="146.55000000000001" customHeight="1" x14ac:dyDescent="0.3">
      <c r="C72" s="8" t="s">
        <v>514</v>
      </c>
      <c r="D72" s="9" t="s">
        <v>29</v>
      </c>
      <c r="E72" s="10" t="s">
        <v>30</v>
      </c>
      <c r="F72" s="9" t="s">
        <v>16</v>
      </c>
      <c r="G72" s="11">
        <v>1</v>
      </c>
      <c r="H72" s="114">
        <f t="shared" si="6"/>
        <v>3025210.0840336136</v>
      </c>
      <c r="I72" s="115">
        <v>0.19</v>
      </c>
      <c r="J72" s="114">
        <v>3600000</v>
      </c>
      <c r="K72" s="116">
        <f t="shared" si="7"/>
        <v>3600000</v>
      </c>
    </row>
    <row r="73" spans="3:13" s="2" customFormat="1" ht="146.55000000000001" customHeight="1" x14ac:dyDescent="0.3">
      <c r="C73" s="8" t="s">
        <v>515</v>
      </c>
      <c r="D73" s="9" t="s">
        <v>59</v>
      </c>
      <c r="E73" s="10" t="s">
        <v>60</v>
      </c>
      <c r="F73" s="9" t="s">
        <v>16</v>
      </c>
      <c r="G73" s="11">
        <v>2</v>
      </c>
      <c r="H73" s="114">
        <f t="shared" si="6"/>
        <v>3826890.7563025211</v>
      </c>
      <c r="I73" s="115">
        <v>0.19</v>
      </c>
      <c r="J73" s="114">
        <v>4554000</v>
      </c>
      <c r="K73" s="116">
        <f t="shared" si="7"/>
        <v>9108000</v>
      </c>
      <c r="M73" s="26"/>
    </row>
    <row r="74" spans="3:13" s="2" customFormat="1" ht="146.55000000000001" customHeight="1" x14ac:dyDescent="0.3">
      <c r="C74" s="8" t="s">
        <v>516</v>
      </c>
      <c r="D74" s="9" t="s">
        <v>130</v>
      </c>
      <c r="E74" s="10" t="s">
        <v>131</v>
      </c>
      <c r="F74" s="9" t="s">
        <v>16</v>
      </c>
      <c r="G74" s="11">
        <v>2</v>
      </c>
      <c r="H74" s="114">
        <f t="shared" si="6"/>
        <v>1905882.3529411766</v>
      </c>
      <c r="I74" s="115">
        <v>0.19</v>
      </c>
      <c r="J74" s="114">
        <v>2268000</v>
      </c>
      <c r="K74" s="116">
        <f t="shared" si="7"/>
        <v>4536000</v>
      </c>
      <c r="M74" s="26"/>
    </row>
    <row r="75" spans="3:13" s="2" customFormat="1" ht="146.55000000000001" customHeight="1" x14ac:dyDescent="0.3">
      <c r="C75" s="8" t="s">
        <v>517</v>
      </c>
      <c r="D75" s="9" t="s">
        <v>132</v>
      </c>
      <c r="E75" s="10" t="s">
        <v>133</v>
      </c>
      <c r="F75" s="9" t="s">
        <v>16</v>
      </c>
      <c r="G75" s="11">
        <v>1</v>
      </c>
      <c r="H75" s="114">
        <f t="shared" si="6"/>
        <v>10459890.756302521</v>
      </c>
      <c r="I75" s="115">
        <v>0.19</v>
      </c>
      <c r="J75" s="114">
        <v>12447270</v>
      </c>
      <c r="K75" s="116">
        <f t="shared" si="7"/>
        <v>12447270</v>
      </c>
      <c r="M75" s="26"/>
    </row>
    <row r="76" spans="3:13" s="2" customFormat="1" ht="146.55000000000001" customHeight="1" x14ac:dyDescent="0.3">
      <c r="C76" s="8" t="s">
        <v>518</v>
      </c>
      <c r="D76" s="9" t="s">
        <v>121</v>
      </c>
      <c r="E76" s="10" t="s">
        <v>122</v>
      </c>
      <c r="F76" s="9" t="s">
        <v>16</v>
      </c>
      <c r="G76" s="11">
        <v>1</v>
      </c>
      <c r="H76" s="114">
        <f t="shared" si="6"/>
        <v>8485714.2857142854</v>
      </c>
      <c r="I76" s="115">
        <v>0.19</v>
      </c>
      <c r="J76" s="114">
        <v>10098000</v>
      </c>
      <c r="K76" s="116">
        <f t="shared" si="7"/>
        <v>10098000</v>
      </c>
      <c r="M76" s="26"/>
    </row>
    <row r="77" spans="3:13" s="2" customFormat="1" ht="146.55000000000001" customHeight="1" x14ac:dyDescent="0.3">
      <c r="C77" s="8" t="s">
        <v>519</v>
      </c>
      <c r="D77" s="9" t="s">
        <v>134</v>
      </c>
      <c r="E77" s="10" t="s">
        <v>135</v>
      </c>
      <c r="F77" s="9" t="s">
        <v>16</v>
      </c>
      <c r="G77" s="11">
        <v>1</v>
      </c>
      <c r="H77" s="114">
        <f t="shared" si="6"/>
        <v>2944875.630252101</v>
      </c>
      <c r="I77" s="115">
        <v>0.19</v>
      </c>
      <c r="J77" s="114">
        <v>3504402</v>
      </c>
      <c r="K77" s="116">
        <f t="shared" si="7"/>
        <v>3504402</v>
      </c>
      <c r="M77" s="26"/>
    </row>
    <row r="78" spans="3:13" s="2" customFormat="1" ht="146.55000000000001" customHeight="1" thickBot="1" x14ac:dyDescent="0.35">
      <c r="C78" s="8" t="s">
        <v>520</v>
      </c>
      <c r="D78" s="35" t="s">
        <v>136</v>
      </c>
      <c r="E78" s="36" t="s">
        <v>137</v>
      </c>
      <c r="F78" s="35" t="s">
        <v>16</v>
      </c>
      <c r="G78" s="37">
        <v>1</v>
      </c>
      <c r="H78" s="114">
        <f t="shared" si="6"/>
        <v>3525731.0924369749</v>
      </c>
      <c r="I78" s="115">
        <v>0.19</v>
      </c>
      <c r="J78" s="114">
        <v>4195620</v>
      </c>
      <c r="K78" s="116">
        <f t="shared" si="7"/>
        <v>4195620</v>
      </c>
      <c r="M78" s="26"/>
    </row>
    <row r="79" spans="3:13" ht="13.2" customHeight="1" thickBot="1" x14ac:dyDescent="0.35">
      <c r="C79" s="280" t="s">
        <v>521</v>
      </c>
      <c r="D79" s="281"/>
      <c r="E79" s="281"/>
      <c r="F79" s="281"/>
      <c r="G79" s="288"/>
      <c r="H79" s="119"/>
      <c r="I79" s="34"/>
      <c r="J79" s="34"/>
      <c r="K79" s="22">
        <f>SUM(K70:K78)</f>
        <v>103702092</v>
      </c>
    </row>
    <row r="80" spans="3:13" ht="13.2" customHeight="1" thickBot="1" x14ac:dyDescent="0.35">
      <c r="C80" s="289" t="s">
        <v>139</v>
      </c>
      <c r="D80" s="290"/>
      <c r="E80" s="290"/>
      <c r="F80" s="290"/>
      <c r="G80" s="290"/>
      <c r="H80" s="290"/>
      <c r="I80" s="290"/>
      <c r="J80" s="290"/>
      <c r="K80" s="291"/>
    </row>
    <row r="81" spans="3:13" ht="40.200000000000003" thickBot="1" x14ac:dyDescent="0.35">
      <c r="C81" s="106" t="s">
        <v>4</v>
      </c>
      <c r="D81" s="118" t="s">
        <v>5</v>
      </c>
      <c r="E81" s="106" t="s">
        <v>6</v>
      </c>
      <c r="F81" s="107" t="s">
        <v>7</v>
      </c>
      <c r="G81" s="108" t="s">
        <v>8</v>
      </c>
      <c r="H81" s="107" t="s">
        <v>9</v>
      </c>
      <c r="I81" s="107" t="s">
        <v>10</v>
      </c>
      <c r="J81" s="107" t="s">
        <v>467</v>
      </c>
      <c r="K81" s="109" t="s">
        <v>468</v>
      </c>
    </row>
    <row r="82" spans="3:13" ht="105.6" x14ac:dyDescent="0.3">
      <c r="C82" s="110" t="s">
        <v>522</v>
      </c>
      <c r="D82" s="111" t="s">
        <v>63</v>
      </c>
      <c r="E82" s="112" t="s">
        <v>64</v>
      </c>
      <c r="F82" s="111" t="s">
        <v>16</v>
      </c>
      <c r="G82" s="113">
        <v>8</v>
      </c>
      <c r="H82" s="114">
        <f t="shared" ref="H82:H86" si="8">+J82/1.19</f>
        <v>3825343.3613445377</v>
      </c>
      <c r="I82" s="115">
        <v>0.19</v>
      </c>
      <c r="J82" s="114">
        <v>4552158.5999999996</v>
      </c>
      <c r="K82" s="116">
        <f t="shared" ref="K82:K86" si="9">+J82*G82</f>
        <v>36417268.799999997</v>
      </c>
    </row>
    <row r="83" spans="3:13" ht="66" x14ac:dyDescent="0.3">
      <c r="C83" s="8" t="s">
        <v>523</v>
      </c>
      <c r="D83" s="9" t="s">
        <v>71</v>
      </c>
      <c r="E83" s="10" t="s">
        <v>72</v>
      </c>
      <c r="F83" s="9" t="s">
        <v>16</v>
      </c>
      <c r="G83" s="11">
        <v>9</v>
      </c>
      <c r="H83" s="114">
        <f t="shared" si="8"/>
        <v>993403.36134453781</v>
      </c>
      <c r="I83" s="115">
        <v>0.19</v>
      </c>
      <c r="J83" s="114">
        <v>1182150</v>
      </c>
      <c r="K83" s="116">
        <f t="shared" si="9"/>
        <v>10639350</v>
      </c>
      <c r="M83" s="26"/>
    </row>
    <row r="84" spans="3:13" ht="39.6" x14ac:dyDescent="0.3">
      <c r="C84" s="8" t="s">
        <v>524</v>
      </c>
      <c r="D84" s="9" t="s">
        <v>69</v>
      </c>
      <c r="E84" s="10" t="s">
        <v>70</v>
      </c>
      <c r="F84" s="9" t="s">
        <v>16</v>
      </c>
      <c r="G84" s="11">
        <v>9</v>
      </c>
      <c r="H84" s="114">
        <f t="shared" si="8"/>
        <v>1769747.8991596641</v>
      </c>
      <c r="I84" s="115">
        <v>0.19</v>
      </c>
      <c r="J84" s="114">
        <v>2106000</v>
      </c>
      <c r="K84" s="116">
        <f t="shared" si="9"/>
        <v>18954000</v>
      </c>
    </row>
    <row r="85" spans="3:13" ht="39.6" x14ac:dyDescent="0.3">
      <c r="C85" s="8" t="s">
        <v>525</v>
      </c>
      <c r="D85" s="9" t="s">
        <v>140</v>
      </c>
      <c r="E85" s="38" t="s">
        <v>141</v>
      </c>
      <c r="F85" s="9" t="s">
        <v>16</v>
      </c>
      <c r="G85" s="11">
        <v>1</v>
      </c>
      <c r="H85" s="114">
        <f t="shared" si="8"/>
        <v>1231094.1176470588</v>
      </c>
      <c r="I85" s="115">
        <v>0.19</v>
      </c>
      <c r="J85" s="114">
        <v>1465002</v>
      </c>
      <c r="K85" s="116">
        <f t="shared" si="9"/>
        <v>1465002</v>
      </c>
    </row>
    <row r="86" spans="3:13" ht="40.200000000000003" thickBot="1" x14ac:dyDescent="0.35">
      <c r="C86" s="8" t="s">
        <v>526</v>
      </c>
      <c r="D86" s="9" t="s">
        <v>142</v>
      </c>
      <c r="E86" s="10" t="s">
        <v>143</v>
      </c>
      <c r="F86" s="9" t="s">
        <v>16</v>
      </c>
      <c r="G86" s="11">
        <v>1</v>
      </c>
      <c r="H86" s="114">
        <f t="shared" si="8"/>
        <v>428889.07563025213</v>
      </c>
      <c r="I86" s="115">
        <v>0.19</v>
      </c>
      <c r="J86" s="114">
        <v>510378</v>
      </c>
      <c r="K86" s="116">
        <f t="shared" si="9"/>
        <v>510378</v>
      </c>
    </row>
    <row r="87" spans="3:13" ht="13.2" customHeight="1" thickBot="1" x14ac:dyDescent="0.35">
      <c r="C87" s="280" t="s">
        <v>527</v>
      </c>
      <c r="D87" s="281"/>
      <c r="E87" s="281"/>
      <c r="F87" s="281"/>
      <c r="G87" s="282"/>
      <c r="H87" s="34"/>
      <c r="I87" s="34"/>
      <c r="J87" s="34"/>
      <c r="K87" s="22">
        <f>SUM(K82:K86)</f>
        <v>67985998.799999997</v>
      </c>
    </row>
    <row r="88" spans="3:13" ht="13.2" customHeight="1" thickBot="1" x14ac:dyDescent="0.35">
      <c r="C88" s="289" t="s">
        <v>145</v>
      </c>
      <c r="D88" s="290"/>
      <c r="E88" s="290"/>
      <c r="F88" s="290"/>
      <c r="G88" s="290"/>
      <c r="H88" s="290"/>
      <c r="I88" s="290"/>
      <c r="J88" s="290"/>
      <c r="K88" s="291"/>
    </row>
    <row r="89" spans="3:13" ht="40.200000000000003" thickBot="1" x14ac:dyDescent="0.35">
      <c r="C89" s="106" t="s">
        <v>4</v>
      </c>
      <c r="D89" s="118" t="s">
        <v>5</v>
      </c>
      <c r="E89" s="106" t="s">
        <v>6</v>
      </c>
      <c r="F89" s="107" t="s">
        <v>7</v>
      </c>
      <c r="G89" s="108" t="s">
        <v>8</v>
      </c>
      <c r="H89" s="107" t="s">
        <v>9</v>
      </c>
      <c r="I89" s="107" t="s">
        <v>10</v>
      </c>
      <c r="J89" s="107" t="s">
        <v>467</v>
      </c>
      <c r="K89" s="109" t="s">
        <v>468</v>
      </c>
    </row>
    <row r="90" spans="3:13" s="2" customFormat="1" ht="113.55" customHeight="1" x14ac:dyDescent="0.3">
      <c r="C90" s="110" t="s">
        <v>528</v>
      </c>
      <c r="D90" s="111" t="s">
        <v>14</v>
      </c>
      <c r="E90" s="112" t="s">
        <v>15</v>
      </c>
      <c r="F90" s="111" t="s">
        <v>16</v>
      </c>
      <c r="G90" s="113">
        <v>10</v>
      </c>
      <c r="H90" s="114">
        <f t="shared" ref="H90:H105" si="10">+J90/1.19</f>
        <v>335798.31932773109</v>
      </c>
      <c r="I90" s="115">
        <v>0.19</v>
      </c>
      <c r="J90" s="114">
        <v>399600</v>
      </c>
      <c r="K90" s="116">
        <f t="shared" ref="K90:K105" si="11">+J90*G90</f>
        <v>3996000</v>
      </c>
    </row>
    <row r="91" spans="3:13" ht="113.55" customHeight="1" x14ac:dyDescent="0.3">
      <c r="C91" s="8" t="s">
        <v>529</v>
      </c>
      <c r="D91" s="9" t="s">
        <v>19</v>
      </c>
      <c r="E91" s="10" t="s">
        <v>20</v>
      </c>
      <c r="F91" s="9" t="s">
        <v>16</v>
      </c>
      <c r="G91" s="11">
        <v>50</v>
      </c>
      <c r="H91" s="114">
        <f t="shared" si="10"/>
        <v>88235.294117647063</v>
      </c>
      <c r="I91" s="115">
        <v>0.19</v>
      </c>
      <c r="J91" s="114">
        <v>105000</v>
      </c>
      <c r="K91" s="116">
        <f t="shared" si="11"/>
        <v>5250000</v>
      </c>
    </row>
    <row r="92" spans="3:13" s="2" customFormat="1" ht="113.55" customHeight="1" x14ac:dyDescent="0.3">
      <c r="C92" s="8" t="s">
        <v>530</v>
      </c>
      <c r="D92" s="9" t="s">
        <v>123</v>
      </c>
      <c r="E92" s="10" t="s">
        <v>124</v>
      </c>
      <c r="F92" s="9" t="s">
        <v>16</v>
      </c>
      <c r="G92" s="11">
        <v>4</v>
      </c>
      <c r="H92" s="114">
        <f t="shared" si="10"/>
        <v>4440000</v>
      </c>
      <c r="I92" s="115">
        <v>0.19</v>
      </c>
      <c r="J92" s="114">
        <v>5283600</v>
      </c>
      <c r="K92" s="116">
        <f t="shared" si="11"/>
        <v>21134400</v>
      </c>
      <c r="M92" s="26"/>
    </row>
    <row r="93" spans="3:13" ht="113.55" customHeight="1" x14ac:dyDescent="0.3">
      <c r="C93" s="8" t="s">
        <v>531</v>
      </c>
      <c r="D93" s="9" t="s">
        <v>65</v>
      </c>
      <c r="E93" s="10" t="s">
        <v>66</v>
      </c>
      <c r="F93" s="9" t="s">
        <v>16</v>
      </c>
      <c r="G93" s="11">
        <v>1</v>
      </c>
      <c r="H93" s="114">
        <f t="shared" si="10"/>
        <v>2984743.3613445382</v>
      </c>
      <c r="I93" s="115">
        <v>0.19</v>
      </c>
      <c r="J93" s="114">
        <v>3551844.6</v>
      </c>
      <c r="K93" s="116">
        <f t="shared" si="11"/>
        <v>3551844.6</v>
      </c>
      <c r="M93" s="26"/>
    </row>
    <row r="94" spans="3:13" ht="113.55" customHeight="1" x14ac:dyDescent="0.3">
      <c r="C94" s="8" t="s">
        <v>532</v>
      </c>
      <c r="D94" s="9" t="s">
        <v>146</v>
      </c>
      <c r="E94" s="10" t="s">
        <v>147</v>
      </c>
      <c r="F94" s="9" t="s">
        <v>16</v>
      </c>
      <c r="G94" s="39">
        <v>2</v>
      </c>
      <c r="H94" s="114">
        <f t="shared" si="10"/>
        <v>3538229.7478991603</v>
      </c>
      <c r="I94" s="115">
        <v>0.19</v>
      </c>
      <c r="J94" s="114">
        <v>4210493.4000000004</v>
      </c>
      <c r="K94" s="116">
        <f t="shared" si="11"/>
        <v>8420986.8000000007</v>
      </c>
    </row>
    <row r="95" spans="3:13" ht="113.55" customHeight="1" x14ac:dyDescent="0.3">
      <c r="C95" s="8" t="s">
        <v>533</v>
      </c>
      <c r="D95" s="9" t="s">
        <v>67</v>
      </c>
      <c r="E95" s="10" t="s">
        <v>68</v>
      </c>
      <c r="F95" s="9" t="s">
        <v>16</v>
      </c>
      <c r="G95" s="11">
        <v>1</v>
      </c>
      <c r="H95" s="114">
        <f t="shared" si="10"/>
        <v>2475680.6722689075</v>
      </c>
      <c r="I95" s="115">
        <v>0.19</v>
      </c>
      <c r="J95" s="114">
        <v>2946060</v>
      </c>
      <c r="K95" s="116">
        <f t="shared" si="11"/>
        <v>2946060</v>
      </c>
    </row>
    <row r="96" spans="3:13" ht="113.55" customHeight="1" x14ac:dyDescent="0.3">
      <c r="C96" s="8" t="s">
        <v>534</v>
      </c>
      <c r="D96" s="9" t="s">
        <v>69</v>
      </c>
      <c r="E96" s="10" t="s">
        <v>70</v>
      </c>
      <c r="F96" s="9" t="s">
        <v>16</v>
      </c>
      <c r="G96" s="11">
        <v>2</v>
      </c>
      <c r="H96" s="114">
        <f t="shared" si="10"/>
        <v>1769747.8991596641</v>
      </c>
      <c r="I96" s="115">
        <v>0.19</v>
      </c>
      <c r="J96" s="114">
        <v>2106000</v>
      </c>
      <c r="K96" s="116">
        <f t="shared" si="11"/>
        <v>4212000</v>
      </c>
    </row>
    <row r="97" spans="1:13" ht="113.55" customHeight="1" x14ac:dyDescent="0.3">
      <c r="C97" s="8" t="s">
        <v>535</v>
      </c>
      <c r="D97" s="9" t="s">
        <v>71</v>
      </c>
      <c r="E97" s="10" t="s">
        <v>72</v>
      </c>
      <c r="F97" s="9" t="s">
        <v>16</v>
      </c>
      <c r="G97" s="11">
        <v>2</v>
      </c>
      <c r="H97" s="114">
        <f t="shared" si="10"/>
        <v>993403.36134453781</v>
      </c>
      <c r="I97" s="115">
        <v>0.19</v>
      </c>
      <c r="J97" s="114">
        <v>1182150</v>
      </c>
      <c r="K97" s="116">
        <f t="shared" si="11"/>
        <v>2364300</v>
      </c>
      <c r="M97" s="26"/>
    </row>
    <row r="98" spans="1:13" s="2" customFormat="1" ht="113.55" customHeight="1" x14ac:dyDescent="0.3">
      <c r="C98" s="8" t="s">
        <v>536</v>
      </c>
      <c r="D98" s="9" t="s">
        <v>148</v>
      </c>
      <c r="E98" s="10" t="s">
        <v>149</v>
      </c>
      <c r="F98" s="9" t="s">
        <v>16</v>
      </c>
      <c r="G98" s="11">
        <v>1</v>
      </c>
      <c r="H98" s="114">
        <f t="shared" si="10"/>
        <v>1742521.0084033613</v>
      </c>
      <c r="I98" s="115">
        <v>0.19</v>
      </c>
      <c r="J98" s="114">
        <v>2073600</v>
      </c>
      <c r="K98" s="116">
        <f t="shared" si="11"/>
        <v>2073600</v>
      </c>
    </row>
    <row r="99" spans="1:13" s="2" customFormat="1" ht="113.55" customHeight="1" x14ac:dyDescent="0.3">
      <c r="C99" s="8" t="s">
        <v>537</v>
      </c>
      <c r="D99" s="9" t="s">
        <v>77</v>
      </c>
      <c r="E99" s="10" t="s">
        <v>125</v>
      </c>
      <c r="F99" s="9" t="s">
        <v>16</v>
      </c>
      <c r="G99" s="11">
        <v>1</v>
      </c>
      <c r="H99" s="114">
        <f t="shared" si="10"/>
        <v>3403361.3445378151</v>
      </c>
      <c r="I99" s="115">
        <v>0.19</v>
      </c>
      <c r="J99" s="114">
        <v>4050000</v>
      </c>
      <c r="K99" s="116">
        <f t="shared" si="11"/>
        <v>4050000</v>
      </c>
      <c r="M99" s="26"/>
    </row>
    <row r="100" spans="1:13" ht="113.55" customHeight="1" x14ac:dyDescent="0.3">
      <c r="C100" s="8" t="s">
        <v>538</v>
      </c>
      <c r="D100" s="9" t="s">
        <v>22</v>
      </c>
      <c r="E100" s="10" t="s">
        <v>23</v>
      </c>
      <c r="F100" s="9" t="s">
        <v>16</v>
      </c>
      <c r="G100" s="11">
        <v>1</v>
      </c>
      <c r="H100" s="114">
        <f t="shared" si="10"/>
        <v>4011428.5714285718</v>
      </c>
      <c r="I100" s="115">
        <v>0.19</v>
      </c>
      <c r="J100" s="114">
        <v>4773600</v>
      </c>
      <c r="K100" s="116">
        <f t="shared" si="11"/>
        <v>4773600</v>
      </c>
      <c r="M100" s="26"/>
    </row>
    <row r="101" spans="1:13" ht="113.55" customHeight="1" x14ac:dyDescent="0.3">
      <c r="C101" s="8" t="s">
        <v>539</v>
      </c>
      <c r="D101" s="9" t="s">
        <v>73</v>
      </c>
      <c r="E101" s="10" t="s">
        <v>74</v>
      </c>
      <c r="F101" s="9" t="s">
        <v>16</v>
      </c>
      <c r="G101" s="11">
        <v>1</v>
      </c>
      <c r="H101" s="114">
        <f t="shared" si="10"/>
        <v>1660336.1344537816</v>
      </c>
      <c r="I101" s="115">
        <v>0.19</v>
      </c>
      <c r="J101" s="114">
        <v>1975800</v>
      </c>
      <c r="K101" s="116">
        <f t="shared" si="11"/>
        <v>1975800</v>
      </c>
      <c r="M101" s="26"/>
    </row>
    <row r="102" spans="1:13" s="2" customFormat="1" ht="113.55" customHeight="1" x14ac:dyDescent="0.3">
      <c r="C102" s="8" t="s">
        <v>540</v>
      </c>
      <c r="D102" s="9" t="s">
        <v>94</v>
      </c>
      <c r="E102" s="10" t="s">
        <v>95</v>
      </c>
      <c r="F102" s="9" t="s">
        <v>16</v>
      </c>
      <c r="G102" s="11">
        <v>1</v>
      </c>
      <c r="H102" s="114">
        <f t="shared" si="10"/>
        <v>5673781.5126050422</v>
      </c>
      <c r="I102" s="115">
        <v>0.19</v>
      </c>
      <c r="J102" s="114">
        <v>6751800</v>
      </c>
      <c r="K102" s="116">
        <f t="shared" si="11"/>
        <v>6751800</v>
      </c>
      <c r="M102" s="26"/>
    </row>
    <row r="103" spans="1:13" ht="113.55" customHeight="1" x14ac:dyDescent="0.3">
      <c r="C103" s="8" t="s">
        <v>541</v>
      </c>
      <c r="D103" s="9" t="s">
        <v>150</v>
      </c>
      <c r="E103" s="38" t="s">
        <v>151</v>
      </c>
      <c r="F103" s="9" t="s">
        <v>16</v>
      </c>
      <c r="G103" s="11">
        <v>1</v>
      </c>
      <c r="H103" s="114">
        <f t="shared" si="10"/>
        <v>1384235.2941176472</v>
      </c>
      <c r="I103" s="115">
        <v>0.19</v>
      </c>
      <c r="J103" s="114">
        <v>1647240</v>
      </c>
      <c r="K103" s="116">
        <f t="shared" si="11"/>
        <v>1647240</v>
      </c>
    </row>
    <row r="104" spans="1:13" ht="113.55" customHeight="1" x14ac:dyDescent="0.3">
      <c r="C104" s="8" t="s">
        <v>542</v>
      </c>
      <c r="D104" s="9" t="s">
        <v>75</v>
      </c>
      <c r="E104" s="10" t="s">
        <v>76</v>
      </c>
      <c r="F104" s="9" t="s">
        <v>16</v>
      </c>
      <c r="G104" s="11">
        <v>1</v>
      </c>
      <c r="H104" s="114">
        <f t="shared" si="10"/>
        <v>682184.87394957989</v>
      </c>
      <c r="I104" s="115">
        <v>0.19</v>
      </c>
      <c r="J104" s="114">
        <v>811800</v>
      </c>
      <c r="K104" s="116">
        <f t="shared" si="11"/>
        <v>811800</v>
      </c>
      <c r="M104" s="26"/>
    </row>
    <row r="105" spans="1:13" s="2" customFormat="1" ht="113.55" customHeight="1" thickBot="1" x14ac:dyDescent="0.35">
      <c r="C105" s="8" t="s">
        <v>543</v>
      </c>
      <c r="D105" s="9" t="s">
        <v>41</v>
      </c>
      <c r="E105" s="10" t="s">
        <v>42</v>
      </c>
      <c r="F105" s="9" t="s">
        <v>16</v>
      </c>
      <c r="G105" s="11">
        <v>1</v>
      </c>
      <c r="H105" s="114">
        <f t="shared" si="10"/>
        <v>1063174.7899159663</v>
      </c>
      <c r="I105" s="115">
        <v>0.19</v>
      </c>
      <c r="J105" s="114">
        <v>1265178</v>
      </c>
      <c r="K105" s="116">
        <f t="shared" si="11"/>
        <v>1265178</v>
      </c>
    </row>
    <row r="106" spans="1:13" ht="13.2" customHeight="1" thickBot="1" x14ac:dyDescent="0.35">
      <c r="C106" s="280" t="s">
        <v>544</v>
      </c>
      <c r="D106" s="281"/>
      <c r="E106" s="281"/>
      <c r="F106" s="281"/>
      <c r="G106" s="282"/>
      <c r="H106" s="34"/>
      <c r="I106" s="34"/>
      <c r="J106" s="34"/>
      <c r="K106" s="22">
        <f>SUM(K90:K105)</f>
        <v>75224609.400000006</v>
      </c>
    </row>
    <row r="107" spans="1:13" ht="13.2" customHeight="1" thickBot="1" x14ac:dyDescent="0.35">
      <c r="C107" s="289" t="s">
        <v>153</v>
      </c>
      <c r="D107" s="290"/>
      <c r="E107" s="290"/>
      <c r="F107" s="290"/>
      <c r="G107" s="290"/>
      <c r="H107" s="290"/>
      <c r="I107" s="290"/>
      <c r="J107" s="290"/>
      <c r="K107" s="291"/>
    </row>
    <row r="108" spans="1:13" ht="78" customHeight="1" thickBot="1" x14ac:dyDescent="0.35">
      <c r="A108" s="3"/>
      <c r="B108" s="3"/>
      <c r="C108" s="106" t="s">
        <v>4</v>
      </c>
      <c r="D108" s="107" t="s">
        <v>5</v>
      </c>
      <c r="E108" s="107" t="s">
        <v>6</v>
      </c>
      <c r="F108" s="107" t="s">
        <v>7</v>
      </c>
      <c r="G108" s="108" t="s">
        <v>8</v>
      </c>
      <c r="H108" s="107" t="s">
        <v>9</v>
      </c>
      <c r="I108" s="107" t="s">
        <v>10</v>
      </c>
      <c r="J108" s="107" t="s">
        <v>467</v>
      </c>
      <c r="K108" s="109" t="s">
        <v>468</v>
      </c>
    </row>
    <row r="109" spans="1:13" ht="79.2" x14ac:dyDescent="0.3">
      <c r="C109" s="110" t="s">
        <v>545</v>
      </c>
      <c r="D109" s="111" t="s">
        <v>146</v>
      </c>
      <c r="E109" s="112" t="s">
        <v>147</v>
      </c>
      <c r="F109" s="111" t="s">
        <v>16</v>
      </c>
      <c r="G109" s="120">
        <v>2</v>
      </c>
      <c r="H109" s="114">
        <f t="shared" ref="H109:H122" si="12">+J109/1.19</f>
        <v>3538229.7478991603</v>
      </c>
      <c r="I109" s="115">
        <v>0.19</v>
      </c>
      <c r="J109" s="114">
        <v>4210493.4000000004</v>
      </c>
      <c r="K109" s="116">
        <f t="shared" ref="K109:K122" si="13">+J109*G109</f>
        <v>8420986.8000000007</v>
      </c>
    </row>
    <row r="110" spans="1:13" ht="39.6" x14ac:dyDescent="0.3">
      <c r="C110" s="8" t="s">
        <v>546</v>
      </c>
      <c r="D110" s="9" t="s">
        <v>69</v>
      </c>
      <c r="E110" s="10" t="s">
        <v>70</v>
      </c>
      <c r="F110" s="9" t="s">
        <v>16</v>
      </c>
      <c r="G110" s="11">
        <v>2</v>
      </c>
      <c r="H110" s="114">
        <f t="shared" si="12"/>
        <v>1769747.8991596641</v>
      </c>
      <c r="I110" s="115">
        <v>0.19</v>
      </c>
      <c r="J110" s="114">
        <v>2106000</v>
      </c>
      <c r="K110" s="116">
        <f t="shared" si="13"/>
        <v>4212000</v>
      </c>
    </row>
    <row r="111" spans="1:13" ht="66" x14ac:dyDescent="0.3">
      <c r="C111" s="8" t="s">
        <v>547</v>
      </c>
      <c r="D111" s="9" t="s">
        <v>71</v>
      </c>
      <c r="E111" s="10" t="s">
        <v>72</v>
      </c>
      <c r="F111" s="9" t="s">
        <v>16</v>
      </c>
      <c r="G111" s="11">
        <v>2</v>
      </c>
      <c r="H111" s="114">
        <f t="shared" si="12"/>
        <v>993403.36134453781</v>
      </c>
      <c r="I111" s="115">
        <v>0.19</v>
      </c>
      <c r="J111" s="114">
        <v>1182150</v>
      </c>
      <c r="K111" s="116">
        <f t="shared" si="13"/>
        <v>2364300</v>
      </c>
      <c r="M111" s="26"/>
    </row>
    <row r="112" spans="1:13" ht="79.2" x14ac:dyDescent="0.3">
      <c r="C112" s="8" t="s">
        <v>548</v>
      </c>
      <c r="D112" s="9" t="s">
        <v>67</v>
      </c>
      <c r="E112" s="10" t="s">
        <v>68</v>
      </c>
      <c r="F112" s="9" t="s">
        <v>16</v>
      </c>
      <c r="G112" s="11">
        <v>1</v>
      </c>
      <c r="H112" s="114">
        <f t="shared" si="12"/>
        <v>2475680.6722689075</v>
      </c>
      <c r="I112" s="115">
        <v>0.19</v>
      </c>
      <c r="J112" s="114">
        <v>2946060</v>
      </c>
      <c r="K112" s="116">
        <f t="shared" si="13"/>
        <v>2946060</v>
      </c>
    </row>
    <row r="113" spans="1:13" s="2" customFormat="1" ht="26.4" x14ac:dyDescent="0.3">
      <c r="C113" s="8" t="s">
        <v>549</v>
      </c>
      <c r="D113" s="9" t="s">
        <v>14</v>
      </c>
      <c r="E113" s="10" t="s">
        <v>15</v>
      </c>
      <c r="F113" s="9" t="s">
        <v>16</v>
      </c>
      <c r="G113" s="11">
        <v>4</v>
      </c>
      <c r="H113" s="114">
        <f t="shared" si="12"/>
        <v>335798.31932773109</v>
      </c>
      <c r="I113" s="115">
        <v>0.19</v>
      </c>
      <c r="J113" s="114">
        <v>399600</v>
      </c>
      <c r="K113" s="116">
        <f t="shared" si="13"/>
        <v>1598400</v>
      </c>
    </row>
    <row r="114" spans="1:13" ht="26.4" x14ac:dyDescent="0.3">
      <c r="C114" s="8" t="s">
        <v>550</v>
      </c>
      <c r="D114" s="9" t="s">
        <v>154</v>
      </c>
      <c r="E114" s="10" t="s">
        <v>155</v>
      </c>
      <c r="F114" s="9" t="s">
        <v>16</v>
      </c>
      <c r="G114" s="11">
        <v>20</v>
      </c>
      <c r="H114" s="114">
        <f t="shared" si="12"/>
        <v>76470.588235294126</v>
      </c>
      <c r="I114" s="115">
        <v>0.19</v>
      </c>
      <c r="J114" s="114">
        <v>91000</v>
      </c>
      <c r="K114" s="116">
        <f t="shared" si="13"/>
        <v>1820000</v>
      </c>
    </row>
    <row r="115" spans="1:13" s="2" customFormat="1" ht="26.4" x14ac:dyDescent="0.3">
      <c r="C115" s="8" t="s">
        <v>551</v>
      </c>
      <c r="D115" s="9" t="s">
        <v>56</v>
      </c>
      <c r="E115" s="10" t="s">
        <v>57</v>
      </c>
      <c r="F115" s="9" t="s">
        <v>16</v>
      </c>
      <c r="G115" s="11">
        <v>2</v>
      </c>
      <c r="H115" s="114">
        <f t="shared" si="12"/>
        <v>4638655.4621848743</v>
      </c>
      <c r="I115" s="115">
        <v>0.19</v>
      </c>
      <c r="J115" s="114">
        <v>5520000</v>
      </c>
      <c r="K115" s="116">
        <f t="shared" si="13"/>
        <v>11040000</v>
      </c>
    </row>
    <row r="116" spans="1:13" s="2" customFormat="1" ht="39.6" x14ac:dyDescent="0.3">
      <c r="C116" s="8" t="s">
        <v>552</v>
      </c>
      <c r="D116" s="9" t="s">
        <v>59</v>
      </c>
      <c r="E116" s="10" t="s">
        <v>60</v>
      </c>
      <c r="F116" s="9" t="s">
        <v>16</v>
      </c>
      <c r="G116" s="11">
        <v>1</v>
      </c>
      <c r="H116" s="114">
        <f t="shared" si="12"/>
        <v>3826890.7563025211</v>
      </c>
      <c r="I116" s="115">
        <v>0.19</v>
      </c>
      <c r="J116" s="114">
        <v>4554000</v>
      </c>
      <c r="K116" s="116">
        <f t="shared" si="13"/>
        <v>4554000</v>
      </c>
      <c r="M116" s="26"/>
    </row>
    <row r="117" spans="1:13" s="2" customFormat="1" ht="26.4" x14ac:dyDescent="0.3">
      <c r="C117" s="8" t="s">
        <v>553</v>
      </c>
      <c r="D117" s="9" t="s">
        <v>91</v>
      </c>
      <c r="E117" s="10" t="s">
        <v>92</v>
      </c>
      <c r="F117" s="9" t="s">
        <v>16</v>
      </c>
      <c r="G117" s="11">
        <v>2</v>
      </c>
      <c r="H117" s="114">
        <f t="shared" si="12"/>
        <v>5064201.6806722693</v>
      </c>
      <c r="I117" s="115">
        <v>0.19</v>
      </c>
      <c r="J117" s="114">
        <v>6026400</v>
      </c>
      <c r="K117" s="116">
        <f t="shared" si="13"/>
        <v>12052800</v>
      </c>
      <c r="M117" s="26"/>
    </row>
    <row r="118" spans="1:13" s="2" customFormat="1" ht="26.4" x14ac:dyDescent="0.3">
      <c r="C118" s="8" t="s">
        <v>554</v>
      </c>
      <c r="D118" s="9" t="s">
        <v>134</v>
      </c>
      <c r="E118" s="10" t="s">
        <v>135</v>
      </c>
      <c r="F118" s="9" t="s">
        <v>16</v>
      </c>
      <c r="G118" s="11">
        <v>1</v>
      </c>
      <c r="H118" s="114">
        <f t="shared" si="12"/>
        <v>2944875.630252101</v>
      </c>
      <c r="I118" s="115">
        <v>0.19</v>
      </c>
      <c r="J118" s="114">
        <v>3504402</v>
      </c>
      <c r="K118" s="116">
        <f t="shared" si="13"/>
        <v>3504402</v>
      </c>
      <c r="M118" s="26"/>
    </row>
    <row r="119" spans="1:13" x14ac:dyDescent="0.3">
      <c r="C119" s="8" t="s">
        <v>555</v>
      </c>
      <c r="D119" s="9" t="s">
        <v>156</v>
      </c>
      <c r="E119" s="10" t="s">
        <v>157</v>
      </c>
      <c r="F119" s="9" t="s">
        <v>16</v>
      </c>
      <c r="G119" s="11">
        <v>2</v>
      </c>
      <c r="H119" s="114">
        <f t="shared" si="12"/>
        <v>2163025.2100840337</v>
      </c>
      <c r="I119" s="115">
        <v>0.19</v>
      </c>
      <c r="J119" s="114">
        <v>2574000</v>
      </c>
      <c r="K119" s="116">
        <f t="shared" si="13"/>
        <v>5148000</v>
      </c>
      <c r="M119" s="26"/>
    </row>
    <row r="120" spans="1:13" ht="26.4" x14ac:dyDescent="0.3">
      <c r="C120" s="8" t="s">
        <v>556</v>
      </c>
      <c r="D120" s="9" t="s">
        <v>38</v>
      </c>
      <c r="E120" s="10" t="s">
        <v>39</v>
      </c>
      <c r="F120" s="9" t="s">
        <v>16</v>
      </c>
      <c r="G120" s="11">
        <v>1</v>
      </c>
      <c r="H120" s="114">
        <f t="shared" si="12"/>
        <v>2677242.8571428573</v>
      </c>
      <c r="I120" s="115">
        <v>0.19</v>
      </c>
      <c r="J120" s="114">
        <v>3185919</v>
      </c>
      <c r="K120" s="116">
        <f t="shared" si="13"/>
        <v>3185919</v>
      </c>
      <c r="M120" s="26"/>
    </row>
    <row r="121" spans="1:13" ht="26.4" x14ac:dyDescent="0.3">
      <c r="C121" s="8" t="s">
        <v>557</v>
      </c>
      <c r="D121" s="9" t="s">
        <v>158</v>
      </c>
      <c r="E121" s="10" t="s">
        <v>159</v>
      </c>
      <c r="F121" s="9" t="s">
        <v>16</v>
      </c>
      <c r="G121" s="11">
        <v>1</v>
      </c>
      <c r="H121" s="114">
        <f t="shared" si="12"/>
        <v>7653781.5126050422</v>
      </c>
      <c r="I121" s="115">
        <v>0.19</v>
      </c>
      <c r="J121" s="114">
        <v>9108000</v>
      </c>
      <c r="K121" s="116">
        <f t="shared" si="13"/>
        <v>9108000</v>
      </c>
      <c r="M121" s="26"/>
    </row>
    <row r="122" spans="1:13" ht="66.599999999999994" thickBot="1" x14ac:dyDescent="0.35">
      <c r="C122" s="8" t="s">
        <v>558</v>
      </c>
      <c r="D122" s="9" t="s">
        <v>22</v>
      </c>
      <c r="E122" s="10" t="s">
        <v>23</v>
      </c>
      <c r="F122" s="9" t="s">
        <v>16</v>
      </c>
      <c r="G122" s="11">
        <v>1</v>
      </c>
      <c r="H122" s="114">
        <f t="shared" si="12"/>
        <v>4011428.5714285718</v>
      </c>
      <c r="I122" s="115">
        <v>0.19</v>
      </c>
      <c r="J122" s="114">
        <v>4773600</v>
      </c>
      <c r="K122" s="116">
        <f t="shared" si="13"/>
        <v>4773600</v>
      </c>
      <c r="M122" s="26"/>
    </row>
    <row r="123" spans="1:13" ht="13.2" customHeight="1" thickBot="1" x14ac:dyDescent="0.35">
      <c r="C123" s="280" t="s">
        <v>559</v>
      </c>
      <c r="D123" s="281"/>
      <c r="E123" s="281"/>
      <c r="F123" s="281"/>
      <c r="G123" s="288"/>
      <c r="H123" s="119"/>
      <c r="I123" s="34"/>
      <c r="J123" s="34"/>
      <c r="K123" s="22">
        <f>SUM(K109:K122)</f>
        <v>74728467.799999997</v>
      </c>
    </row>
    <row r="124" spans="1:13" ht="13.2" customHeight="1" thickBot="1" x14ac:dyDescent="0.35">
      <c r="C124" s="289" t="s">
        <v>161</v>
      </c>
      <c r="D124" s="290"/>
      <c r="E124" s="290"/>
      <c r="F124" s="290"/>
      <c r="G124" s="290"/>
      <c r="H124" s="290"/>
      <c r="I124" s="290"/>
      <c r="J124" s="290"/>
      <c r="K124" s="291"/>
    </row>
    <row r="125" spans="1:13" ht="75.599999999999994" customHeight="1" thickBot="1" x14ac:dyDescent="0.35">
      <c r="A125" s="3"/>
      <c r="B125" s="3"/>
      <c r="C125" s="106" t="s">
        <v>4</v>
      </c>
      <c r="D125" s="107" t="s">
        <v>5</v>
      </c>
      <c r="E125" s="107" t="s">
        <v>6</v>
      </c>
      <c r="F125" s="107" t="s">
        <v>7</v>
      </c>
      <c r="G125" s="108" t="s">
        <v>8</v>
      </c>
      <c r="H125" s="107" t="s">
        <v>9</v>
      </c>
      <c r="I125" s="107" t="s">
        <v>10</v>
      </c>
      <c r="J125" s="107" t="s">
        <v>467</v>
      </c>
      <c r="K125" s="109" t="s">
        <v>468</v>
      </c>
    </row>
    <row r="126" spans="1:13" ht="149.55000000000001" customHeight="1" x14ac:dyDescent="0.3">
      <c r="C126" s="110" t="s">
        <v>560</v>
      </c>
      <c r="D126" s="111" t="s">
        <v>69</v>
      </c>
      <c r="E126" s="112" t="s">
        <v>70</v>
      </c>
      <c r="F126" s="111" t="s">
        <v>16</v>
      </c>
      <c r="G126" s="121">
        <v>2</v>
      </c>
      <c r="H126" s="114">
        <f t="shared" ref="H126:H142" si="14">+J126/1.19</f>
        <v>1769747.8991596641</v>
      </c>
      <c r="I126" s="115">
        <v>0.19</v>
      </c>
      <c r="J126" s="114">
        <v>2106000</v>
      </c>
      <c r="K126" s="116">
        <f t="shared" ref="K126:K142" si="15">+J126*G126</f>
        <v>4212000</v>
      </c>
    </row>
    <row r="127" spans="1:13" ht="149.55000000000001" customHeight="1" x14ac:dyDescent="0.3">
      <c r="C127" s="8" t="s">
        <v>561</v>
      </c>
      <c r="D127" s="9" t="s">
        <v>71</v>
      </c>
      <c r="E127" s="10" t="s">
        <v>72</v>
      </c>
      <c r="F127" s="9" t="s">
        <v>16</v>
      </c>
      <c r="G127" s="122">
        <v>2</v>
      </c>
      <c r="H127" s="114">
        <f t="shared" si="14"/>
        <v>993403.36134453781</v>
      </c>
      <c r="I127" s="115">
        <v>0.19</v>
      </c>
      <c r="J127" s="114">
        <v>1182150</v>
      </c>
      <c r="K127" s="116">
        <f t="shared" si="15"/>
        <v>2364300</v>
      </c>
      <c r="M127" s="26"/>
    </row>
    <row r="128" spans="1:13" ht="149.55000000000001" customHeight="1" x14ac:dyDescent="0.3">
      <c r="C128" s="8" t="s">
        <v>562</v>
      </c>
      <c r="D128" s="9" t="s">
        <v>162</v>
      </c>
      <c r="E128" s="10" t="s">
        <v>163</v>
      </c>
      <c r="F128" s="9" t="s">
        <v>16</v>
      </c>
      <c r="G128" s="122">
        <v>2</v>
      </c>
      <c r="H128" s="114">
        <f t="shared" si="14"/>
        <v>3731092.4369747899</v>
      </c>
      <c r="I128" s="115">
        <v>0.19</v>
      </c>
      <c r="J128" s="114">
        <v>4440000</v>
      </c>
      <c r="K128" s="116">
        <f t="shared" si="15"/>
        <v>8880000</v>
      </c>
      <c r="M128" s="26"/>
    </row>
    <row r="129" spans="3:13" ht="149.55000000000001" customHeight="1" x14ac:dyDescent="0.3">
      <c r="C129" s="8" t="s">
        <v>563</v>
      </c>
      <c r="D129" s="9" t="s">
        <v>164</v>
      </c>
      <c r="E129" s="10" t="s">
        <v>165</v>
      </c>
      <c r="F129" s="9" t="s">
        <v>16</v>
      </c>
      <c r="G129" s="122">
        <v>1</v>
      </c>
      <c r="H129" s="114">
        <f t="shared" si="14"/>
        <v>1026050.4201680673</v>
      </c>
      <c r="I129" s="115">
        <v>0.19</v>
      </c>
      <c r="J129" s="114">
        <v>1221000</v>
      </c>
      <c r="K129" s="116">
        <f t="shared" si="15"/>
        <v>1221000</v>
      </c>
    </row>
    <row r="130" spans="3:13" ht="149.55000000000001" customHeight="1" x14ac:dyDescent="0.3">
      <c r="C130" s="8" t="s">
        <v>564</v>
      </c>
      <c r="D130" s="9" t="s">
        <v>158</v>
      </c>
      <c r="E130" s="10" t="s">
        <v>159</v>
      </c>
      <c r="F130" s="9" t="s">
        <v>16</v>
      </c>
      <c r="G130" s="122">
        <v>1</v>
      </c>
      <c r="H130" s="114">
        <f t="shared" si="14"/>
        <v>7653781.5126050422</v>
      </c>
      <c r="I130" s="115">
        <v>0.19</v>
      </c>
      <c r="J130" s="114">
        <v>9108000</v>
      </c>
      <c r="K130" s="116">
        <f t="shared" si="15"/>
        <v>9108000</v>
      </c>
    </row>
    <row r="131" spans="3:13" ht="149.55000000000001" customHeight="1" x14ac:dyDescent="0.3">
      <c r="C131" s="8" t="s">
        <v>565</v>
      </c>
      <c r="D131" s="9" t="s">
        <v>166</v>
      </c>
      <c r="E131" s="10" t="s">
        <v>167</v>
      </c>
      <c r="F131" s="9" t="s">
        <v>16</v>
      </c>
      <c r="G131" s="122">
        <v>1</v>
      </c>
      <c r="H131" s="114">
        <f t="shared" si="14"/>
        <v>13613445.37815126</v>
      </c>
      <c r="I131" s="115">
        <v>0.19</v>
      </c>
      <c r="J131" s="114">
        <v>16200000</v>
      </c>
      <c r="K131" s="116">
        <f t="shared" si="15"/>
        <v>16200000</v>
      </c>
    </row>
    <row r="132" spans="3:13" ht="149.55000000000001" customHeight="1" x14ac:dyDescent="0.3">
      <c r="C132" s="8" t="s">
        <v>566</v>
      </c>
      <c r="D132" s="9" t="s">
        <v>73</v>
      </c>
      <c r="E132" s="10" t="s">
        <v>74</v>
      </c>
      <c r="F132" s="9" t="s">
        <v>16</v>
      </c>
      <c r="G132" s="122">
        <v>2</v>
      </c>
      <c r="H132" s="114">
        <f t="shared" si="14"/>
        <v>1660336.1344537816</v>
      </c>
      <c r="I132" s="115">
        <v>0.19</v>
      </c>
      <c r="J132" s="114">
        <v>1975800</v>
      </c>
      <c r="K132" s="116">
        <f t="shared" si="15"/>
        <v>3951600</v>
      </c>
      <c r="M132" s="26"/>
    </row>
    <row r="133" spans="3:13" s="2" customFormat="1" ht="149.55000000000001" customHeight="1" x14ac:dyDescent="0.3">
      <c r="C133" s="8" t="s">
        <v>567</v>
      </c>
      <c r="D133" s="9" t="s">
        <v>148</v>
      </c>
      <c r="E133" s="10" t="s">
        <v>149</v>
      </c>
      <c r="F133" s="9" t="s">
        <v>16</v>
      </c>
      <c r="G133" s="122">
        <v>2</v>
      </c>
      <c r="H133" s="114">
        <f t="shared" si="14"/>
        <v>1742521.0084033613</v>
      </c>
      <c r="I133" s="115">
        <v>0.19</v>
      </c>
      <c r="J133" s="114">
        <v>2073600</v>
      </c>
      <c r="K133" s="116">
        <f t="shared" si="15"/>
        <v>4147200</v>
      </c>
    </row>
    <row r="134" spans="3:13" ht="149.55000000000001" customHeight="1" x14ac:dyDescent="0.3">
      <c r="C134" s="8" t="s">
        <v>568</v>
      </c>
      <c r="D134" s="9" t="s">
        <v>75</v>
      </c>
      <c r="E134" s="10" t="s">
        <v>76</v>
      </c>
      <c r="F134" s="9" t="s">
        <v>16</v>
      </c>
      <c r="G134" s="122">
        <v>4</v>
      </c>
      <c r="H134" s="114">
        <f t="shared" si="14"/>
        <v>682184.87394957989</v>
      </c>
      <c r="I134" s="115">
        <v>0.19</v>
      </c>
      <c r="J134" s="114">
        <v>811800</v>
      </c>
      <c r="K134" s="116">
        <f t="shared" si="15"/>
        <v>3247200</v>
      </c>
      <c r="M134" s="26"/>
    </row>
    <row r="135" spans="3:13" ht="149.55000000000001" customHeight="1" x14ac:dyDescent="0.3">
      <c r="C135" s="8" t="s">
        <v>569</v>
      </c>
      <c r="D135" s="9" t="s">
        <v>142</v>
      </c>
      <c r="E135" s="10" t="s">
        <v>143</v>
      </c>
      <c r="F135" s="9" t="s">
        <v>16</v>
      </c>
      <c r="G135" s="122">
        <v>1</v>
      </c>
      <c r="H135" s="114">
        <f t="shared" si="14"/>
        <v>428889.07563025213</v>
      </c>
      <c r="I135" s="115">
        <v>0.19</v>
      </c>
      <c r="J135" s="114">
        <v>510378</v>
      </c>
      <c r="K135" s="116">
        <f t="shared" si="15"/>
        <v>510378</v>
      </c>
    </row>
    <row r="136" spans="3:13" ht="149.55000000000001" customHeight="1" x14ac:dyDescent="0.3">
      <c r="C136" s="8" t="s">
        <v>570</v>
      </c>
      <c r="D136" s="9" t="s">
        <v>63</v>
      </c>
      <c r="E136" s="10" t="s">
        <v>64</v>
      </c>
      <c r="F136" s="9" t="s">
        <v>16</v>
      </c>
      <c r="G136" s="122">
        <v>2</v>
      </c>
      <c r="H136" s="114">
        <f t="shared" si="14"/>
        <v>3825343.3613445377</v>
      </c>
      <c r="I136" s="115">
        <v>0.19</v>
      </c>
      <c r="J136" s="114">
        <v>4552158.5999999996</v>
      </c>
      <c r="K136" s="116">
        <f t="shared" si="15"/>
        <v>9104317.1999999993</v>
      </c>
    </row>
    <row r="137" spans="3:13" ht="149.55000000000001" customHeight="1" x14ac:dyDescent="0.3">
      <c r="C137" s="8" t="s">
        <v>571</v>
      </c>
      <c r="D137" s="9" t="s">
        <v>38</v>
      </c>
      <c r="E137" s="10" t="s">
        <v>39</v>
      </c>
      <c r="F137" s="9" t="s">
        <v>16</v>
      </c>
      <c r="G137" s="123">
        <v>2</v>
      </c>
      <c r="H137" s="114">
        <f t="shared" si="14"/>
        <v>2677242.8571428573</v>
      </c>
      <c r="I137" s="115">
        <v>0.19</v>
      </c>
      <c r="J137" s="114">
        <v>3185919</v>
      </c>
      <c r="K137" s="116">
        <f t="shared" si="15"/>
        <v>6371838</v>
      </c>
    </row>
    <row r="138" spans="3:13" ht="149.55000000000001" customHeight="1" x14ac:dyDescent="0.3">
      <c r="C138" s="8" t="s">
        <v>572</v>
      </c>
      <c r="D138" s="9" t="s">
        <v>67</v>
      </c>
      <c r="E138" s="10" t="s">
        <v>68</v>
      </c>
      <c r="F138" s="9" t="s">
        <v>16</v>
      </c>
      <c r="G138" s="122">
        <v>1</v>
      </c>
      <c r="H138" s="114">
        <f t="shared" si="14"/>
        <v>2475680.6722689075</v>
      </c>
      <c r="I138" s="115">
        <v>0.19</v>
      </c>
      <c r="J138" s="114">
        <v>2946060</v>
      </c>
      <c r="K138" s="116">
        <f t="shared" si="15"/>
        <v>2946060</v>
      </c>
    </row>
    <row r="139" spans="3:13" ht="149.55000000000001" customHeight="1" x14ac:dyDescent="0.3">
      <c r="C139" s="8" t="s">
        <v>573</v>
      </c>
      <c r="D139" s="9" t="s">
        <v>65</v>
      </c>
      <c r="E139" s="10" t="s">
        <v>66</v>
      </c>
      <c r="F139" s="9" t="s">
        <v>16</v>
      </c>
      <c r="G139" s="122">
        <v>1</v>
      </c>
      <c r="H139" s="114">
        <f t="shared" si="14"/>
        <v>2984743.3613445382</v>
      </c>
      <c r="I139" s="115">
        <v>0.19</v>
      </c>
      <c r="J139" s="114">
        <v>3551844.6</v>
      </c>
      <c r="K139" s="116">
        <f t="shared" si="15"/>
        <v>3551844.6</v>
      </c>
      <c r="M139" s="26"/>
    </row>
    <row r="140" spans="3:13" ht="149.55000000000001" customHeight="1" x14ac:dyDescent="0.3">
      <c r="C140" s="8" t="s">
        <v>574</v>
      </c>
      <c r="D140" s="9" t="s">
        <v>22</v>
      </c>
      <c r="E140" s="10" t="s">
        <v>23</v>
      </c>
      <c r="F140" s="9" t="s">
        <v>16</v>
      </c>
      <c r="G140" s="122">
        <v>1</v>
      </c>
      <c r="H140" s="114">
        <f t="shared" si="14"/>
        <v>4011428.5714285718</v>
      </c>
      <c r="I140" s="115">
        <v>0.19</v>
      </c>
      <c r="J140" s="114">
        <v>4773600</v>
      </c>
      <c r="K140" s="116">
        <f t="shared" si="15"/>
        <v>4773600</v>
      </c>
      <c r="M140" s="26"/>
    </row>
    <row r="141" spans="3:13" ht="149.55000000000001" customHeight="1" x14ac:dyDescent="0.3">
      <c r="C141" s="8" t="s">
        <v>575</v>
      </c>
      <c r="D141" s="9" t="s">
        <v>168</v>
      </c>
      <c r="E141" s="10" t="s">
        <v>169</v>
      </c>
      <c r="F141" s="9" t="s">
        <v>16</v>
      </c>
      <c r="G141" s="122">
        <v>4</v>
      </c>
      <c r="H141" s="114">
        <f t="shared" si="14"/>
        <v>125400</v>
      </c>
      <c r="I141" s="115">
        <v>0.19</v>
      </c>
      <c r="J141" s="114">
        <v>149226</v>
      </c>
      <c r="K141" s="116">
        <f t="shared" si="15"/>
        <v>596904</v>
      </c>
    </row>
    <row r="142" spans="3:13" ht="149.55000000000001" customHeight="1" thickBot="1" x14ac:dyDescent="0.35">
      <c r="C142" s="8" t="s">
        <v>576</v>
      </c>
      <c r="D142" s="9" t="s">
        <v>170</v>
      </c>
      <c r="E142" s="10" t="s">
        <v>171</v>
      </c>
      <c r="F142" s="9" t="s">
        <v>16</v>
      </c>
      <c r="G142" s="122">
        <v>1</v>
      </c>
      <c r="H142" s="114">
        <f t="shared" si="14"/>
        <v>582352.9411764706</v>
      </c>
      <c r="I142" s="115">
        <v>0.19</v>
      </c>
      <c r="J142" s="114">
        <v>693000</v>
      </c>
      <c r="K142" s="116">
        <f t="shared" si="15"/>
        <v>693000</v>
      </c>
    </row>
    <row r="143" spans="3:13" ht="13.2" customHeight="1" thickBot="1" x14ac:dyDescent="0.35">
      <c r="C143" s="280" t="s">
        <v>577</v>
      </c>
      <c r="D143" s="281"/>
      <c r="E143" s="281"/>
      <c r="F143" s="281"/>
      <c r="G143" s="282"/>
      <c r="H143" s="34"/>
      <c r="I143" s="34"/>
      <c r="J143" s="34"/>
      <c r="K143" s="22">
        <f>SUM(K126:K142)</f>
        <v>81879241.799999997</v>
      </c>
    </row>
    <row r="144" spans="3:13" ht="13.2" customHeight="1" thickBot="1" x14ac:dyDescent="0.35">
      <c r="C144" s="289" t="s">
        <v>173</v>
      </c>
      <c r="D144" s="290"/>
      <c r="E144" s="290"/>
      <c r="F144" s="290"/>
      <c r="G144" s="290"/>
      <c r="H144" s="290"/>
      <c r="I144" s="290"/>
      <c r="J144" s="290"/>
      <c r="K144" s="291"/>
    </row>
    <row r="145" spans="1:13" ht="76.2" customHeight="1" thickBot="1" x14ac:dyDescent="0.35">
      <c r="A145" s="3"/>
      <c r="B145" s="3"/>
      <c r="C145" s="106" t="s">
        <v>4</v>
      </c>
      <c r="D145" s="107" t="s">
        <v>5</v>
      </c>
      <c r="E145" s="107" t="s">
        <v>6</v>
      </c>
      <c r="F145" s="107" t="s">
        <v>7</v>
      </c>
      <c r="G145" s="108" t="s">
        <v>8</v>
      </c>
      <c r="H145" s="107" t="s">
        <v>9</v>
      </c>
      <c r="I145" s="107" t="s">
        <v>10</v>
      </c>
      <c r="J145" s="107" t="s">
        <v>467</v>
      </c>
      <c r="K145" s="109" t="s">
        <v>468</v>
      </c>
    </row>
    <row r="146" spans="1:13" ht="166.95" customHeight="1" x14ac:dyDescent="0.3">
      <c r="C146" s="110" t="s">
        <v>578</v>
      </c>
      <c r="D146" s="111" t="s">
        <v>87</v>
      </c>
      <c r="E146" s="112" t="s">
        <v>88</v>
      </c>
      <c r="F146" s="111" t="s">
        <v>16</v>
      </c>
      <c r="G146" s="113">
        <v>5</v>
      </c>
      <c r="H146" s="114">
        <f t="shared" ref="H146:H158" si="16">+J146/1.19</f>
        <v>4326050.4201680673</v>
      </c>
      <c r="I146" s="115">
        <v>0.19</v>
      </c>
      <c r="J146" s="114">
        <v>5148000</v>
      </c>
      <c r="K146" s="116">
        <f t="shared" ref="K146:K158" si="17">+J146*G146</f>
        <v>25740000</v>
      </c>
      <c r="M146" s="26"/>
    </row>
    <row r="147" spans="1:13" s="2" customFormat="1" ht="166.95" customHeight="1" x14ac:dyDescent="0.3">
      <c r="C147" s="8" t="s">
        <v>579</v>
      </c>
      <c r="D147" s="9" t="s">
        <v>56</v>
      </c>
      <c r="E147" s="10" t="s">
        <v>57</v>
      </c>
      <c r="F147" s="9" t="s">
        <v>16</v>
      </c>
      <c r="G147" s="11">
        <v>3</v>
      </c>
      <c r="H147" s="114">
        <f t="shared" si="16"/>
        <v>4638655.4621848743</v>
      </c>
      <c r="I147" s="115">
        <v>0.19</v>
      </c>
      <c r="J147" s="114">
        <v>5520000</v>
      </c>
      <c r="K147" s="116">
        <f t="shared" si="17"/>
        <v>16560000</v>
      </c>
    </row>
    <row r="148" spans="1:13" s="2" customFormat="1" ht="166.95" customHeight="1" x14ac:dyDescent="0.3">
      <c r="C148" s="8" t="s">
        <v>580</v>
      </c>
      <c r="D148" s="9" t="s">
        <v>91</v>
      </c>
      <c r="E148" s="10" t="s">
        <v>92</v>
      </c>
      <c r="F148" s="9" t="s">
        <v>16</v>
      </c>
      <c r="G148" s="11">
        <v>3</v>
      </c>
      <c r="H148" s="114">
        <f t="shared" si="16"/>
        <v>5064201.6806722693</v>
      </c>
      <c r="I148" s="115">
        <v>0.19</v>
      </c>
      <c r="J148" s="114">
        <v>6026400</v>
      </c>
      <c r="K148" s="116">
        <f t="shared" si="17"/>
        <v>18079200</v>
      </c>
      <c r="M148" s="26"/>
    </row>
    <row r="149" spans="1:13" s="2" customFormat="1" ht="166.95" customHeight="1" x14ac:dyDescent="0.3">
      <c r="C149" s="8" t="s">
        <v>581</v>
      </c>
      <c r="D149" s="9" t="s">
        <v>59</v>
      </c>
      <c r="E149" s="10" t="s">
        <v>60</v>
      </c>
      <c r="F149" s="9" t="s">
        <v>16</v>
      </c>
      <c r="G149" s="11">
        <v>3</v>
      </c>
      <c r="H149" s="114">
        <f t="shared" si="16"/>
        <v>3826890.7563025211</v>
      </c>
      <c r="I149" s="115">
        <v>0.19</v>
      </c>
      <c r="J149" s="114">
        <v>4554000</v>
      </c>
      <c r="K149" s="116">
        <f t="shared" si="17"/>
        <v>13662000</v>
      </c>
      <c r="M149" s="26"/>
    </row>
    <row r="150" spans="1:13" s="2" customFormat="1" ht="166.95" customHeight="1" x14ac:dyDescent="0.3">
      <c r="C150" s="8" t="s">
        <v>582</v>
      </c>
      <c r="D150" s="9" t="s">
        <v>134</v>
      </c>
      <c r="E150" s="10" t="s">
        <v>135</v>
      </c>
      <c r="F150" s="9" t="s">
        <v>16</v>
      </c>
      <c r="G150" s="11">
        <v>2</v>
      </c>
      <c r="H150" s="114">
        <f t="shared" si="16"/>
        <v>2944875.630252101</v>
      </c>
      <c r="I150" s="115">
        <v>0.19</v>
      </c>
      <c r="J150" s="114">
        <v>3504402</v>
      </c>
      <c r="K150" s="116">
        <f t="shared" si="17"/>
        <v>7008804</v>
      </c>
      <c r="M150" s="26"/>
    </row>
    <row r="151" spans="1:13" ht="166.95" customHeight="1" x14ac:dyDescent="0.3">
      <c r="C151" s="8" t="s">
        <v>583</v>
      </c>
      <c r="D151" s="9" t="s">
        <v>174</v>
      </c>
      <c r="E151" s="10" t="s">
        <v>175</v>
      </c>
      <c r="F151" s="9" t="s">
        <v>16</v>
      </c>
      <c r="G151" s="11">
        <v>5</v>
      </c>
      <c r="H151" s="114">
        <f t="shared" si="16"/>
        <v>195882.35294117648</v>
      </c>
      <c r="I151" s="115">
        <v>0.19</v>
      </c>
      <c r="J151" s="114">
        <v>233100</v>
      </c>
      <c r="K151" s="116">
        <f t="shared" si="17"/>
        <v>1165500</v>
      </c>
    </row>
    <row r="152" spans="1:13" ht="166.95" customHeight="1" x14ac:dyDescent="0.3">
      <c r="C152" s="8" t="s">
        <v>584</v>
      </c>
      <c r="D152" s="9" t="s">
        <v>176</v>
      </c>
      <c r="E152" s="10" t="s">
        <v>177</v>
      </c>
      <c r="F152" s="9" t="s">
        <v>16</v>
      </c>
      <c r="G152" s="11">
        <v>20</v>
      </c>
      <c r="H152" s="114">
        <f t="shared" si="16"/>
        <v>21352.941176470587</v>
      </c>
      <c r="I152" s="115">
        <v>0.19</v>
      </c>
      <c r="J152" s="114">
        <v>25410</v>
      </c>
      <c r="K152" s="116">
        <f t="shared" si="17"/>
        <v>508200</v>
      </c>
    </row>
    <row r="153" spans="1:13" ht="166.95" customHeight="1" x14ac:dyDescent="0.3">
      <c r="C153" s="8" t="s">
        <v>585</v>
      </c>
      <c r="D153" s="9" t="s">
        <v>178</v>
      </c>
      <c r="E153" s="10" t="s">
        <v>179</v>
      </c>
      <c r="F153" s="9" t="s">
        <v>16</v>
      </c>
      <c r="G153" s="11">
        <v>10</v>
      </c>
      <c r="H153" s="114">
        <f t="shared" si="16"/>
        <v>94804.411764705888</v>
      </c>
      <c r="I153" s="115">
        <v>0.19</v>
      </c>
      <c r="J153" s="114">
        <v>112817.25</v>
      </c>
      <c r="K153" s="116">
        <f t="shared" si="17"/>
        <v>1128172.5</v>
      </c>
    </row>
    <row r="154" spans="1:13" ht="166.95" customHeight="1" x14ac:dyDescent="0.3">
      <c r="C154" s="8" t="s">
        <v>586</v>
      </c>
      <c r="D154" s="9" t="s">
        <v>29</v>
      </c>
      <c r="E154" s="10" t="s">
        <v>30</v>
      </c>
      <c r="F154" s="9" t="s">
        <v>16</v>
      </c>
      <c r="G154" s="11">
        <v>2</v>
      </c>
      <c r="H154" s="114">
        <f t="shared" si="16"/>
        <v>3025210.0840336136</v>
      </c>
      <c r="I154" s="115">
        <v>0.19</v>
      </c>
      <c r="J154" s="114">
        <v>3600000</v>
      </c>
      <c r="K154" s="116">
        <f t="shared" si="17"/>
        <v>7200000</v>
      </c>
    </row>
    <row r="155" spans="1:13" s="2" customFormat="1" ht="166.95" customHeight="1" x14ac:dyDescent="0.3">
      <c r="C155" s="8" t="s">
        <v>587</v>
      </c>
      <c r="D155" s="9" t="s">
        <v>14</v>
      </c>
      <c r="E155" s="10" t="s">
        <v>15</v>
      </c>
      <c r="F155" s="9" t="s">
        <v>16</v>
      </c>
      <c r="G155" s="11">
        <v>5</v>
      </c>
      <c r="H155" s="114">
        <f t="shared" si="16"/>
        <v>335798.31932773109</v>
      </c>
      <c r="I155" s="115">
        <v>0.19</v>
      </c>
      <c r="J155" s="114">
        <v>399600</v>
      </c>
      <c r="K155" s="116">
        <f t="shared" si="17"/>
        <v>1998000</v>
      </c>
    </row>
    <row r="156" spans="1:13" ht="166.95" customHeight="1" x14ac:dyDescent="0.3">
      <c r="C156" s="8" t="s">
        <v>588</v>
      </c>
      <c r="D156" s="9" t="s">
        <v>63</v>
      </c>
      <c r="E156" s="10" t="s">
        <v>64</v>
      </c>
      <c r="F156" s="9" t="s">
        <v>16</v>
      </c>
      <c r="G156" s="11">
        <v>2</v>
      </c>
      <c r="H156" s="114">
        <f t="shared" si="16"/>
        <v>3825343.3613445377</v>
      </c>
      <c r="I156" s="115">
        <v>0.19</v>
      </c>
      <c r="J156" s="114">
        <v>4552158.5999999996</v>
      </c>
      <c r="K156" s="116">
        <f t="shared" si="17"/>
        <v>9104317.1999999993</v>
      </c>
    </row>
    <row r="157" spans="1:13" ht="166.95" customHeight="1" x14ac:dyDescent="0.3">
      <c r="C157" s="8" t="s">
        <v>589</v>
      </c>
      <c r="D157" s="9" t="s">
        <v>19</v>
      </c>
      <c r="E157" s="10" t="s">
        <v>20</v>
      </c>
      <c r="F157" s="9" t="s">
        <v>16</v>
      </c>
      <c r="G157" s="11">
        <v>50</v>
      </c>
      <c r="H157" s="114">
        <f t="shared" si="16"/>
        <v>88235.294117647063</v>
      </c>
      <c r="I157" s="115">
        <v>0.19</v>
      </c>
      <c r="J157" s="114">
        <v>105000</v>
      </c>
      <c r="K157" s="116">
        <f t="shared" si="17"/>
        <v>5250000</v>
      </c>
    </row>
    <row r="158" spans="1:13" ht="166.95" customHeight="1" thickBot="1" x14ac:dyDescent="0.35">
      <c r="C158" s="8" t="s">
        <v>590</v>
      </c>
      <c r="D158" s="9" t="s">
        <v>119</v>
      </c>
      <c r="E158" s="10" t="s">
        <v>180</v>
      </c>
      <c r="F158" s="9" t="s">
        <v>16</v>
      </c>
      <c r="G158" s="11">
        <v>15</v>
      </c>
      <c r="H158" s="114">
        <f t="shared" si="16"/>
        <v>229613.44537815126</v>
      </c>
      <c r="I158" s="115">
        <v>0.19</v>
      </c>
      <c r="J158" s="114">
        <v>273240</v>
      </c>
      <c r="K158" s="116">
        <f t="shared" si="17"/>
        <v>4098600</v>
      </c>
    </row>
    <row r="159" spans="1:13" ht="13.2" customHeight="1" thickBot="1" x14ac:dyDescent="0.35">
      <c r="C159" s="280" t="s">
        <v>591</v>
      </c>
      <c r="D159" s="281"/>
      <c r="E159" s="282"/>
      <c r="F159" s="34"/>
      <c r="G159" s="34"/>
      <c r="H159" s="34"/>
      <c r="I159" s="34"/>
      <c r="J159" s="34"/>
      <c r="K159" s="22">
        <f>SUM(K146:K158)</f>
        <v>111502793.7</v>
      </c>
    </row>
    <row r="160" spans="1:13" ht="13.2" customHeight="1" thickBot="1" x14ac:dyDescent="0.35">
      <c r="C160" s="289" t="s">
        <v>182</v>
      </c>
      <c r="D160" s="290"/>
      <c r="E160" s="290"/>
      <c r="F160" s="290"/>
      <c r="G160" s="290"/>
      <c r="H160" s="290"/>
      <c r="I160" s="290"/>
      <c r="J160" s="290"/>
      <c r="K160" s="291"/>
    </row>
    <row r="161" spans="1:13" ht="75.599999999999994" customHeight="1" thickBot="1" x14ac:dyDescent="0.35">
      <c r="A161" s="3"/>
      <c r="B161" s="3"/>
      <c r="C161" s="106" t="s">
        <v>4</v>
      </c>
      <c r="D161" s="107" t="s">
        <v>5</v>
      </c>
      <c r="E161" s="107" t="s">
        <v>6</v>
      </c>
      <c r="F161" s="107" t="s">
        <v>7</v>
      </c>
      <c r="G161" s="108" t="s">
        <v>8</v>
      </c>
      <c r="H161" s="107" t="s">
        <v>9</v>
      </c>
      <c r="I161" s="107" t="s">
        <v>10</v>
      </c>
      <c r="J161" s="107" t="s">
        <v>467</v>
      </c>
      <c r="K161" s="109" t="s">
        <v>468</v>
      </c>
    </row>
    <row r="162" spans="1:13" ht="145.94999999999999" customHeight="1" x14ac:dyDescent="0.3">
      <c r="C162" s="110" t="s">
        <v>592</v>
      </c>
      <c r="D162" s="111" t="s">
        <v>146</v>
      </c>
      <c r="E162" s="112" t="s">
        <v>147</v>
      </c>
      <c r="F162" s="111" t="s">
        <v>16</v>
      </c>
      <c r="G162" s="120">
        <v>1</v>
      </c>
      <c r="H162" s="114">
        <f t="shared" ref="H162:H179" si="18">+J162/1.19</f>
        <v>3538229.7478991603</v>
      </c>
      <c r="I162" s="115">
        <v>0.19</v>
      </c>
      <c r="J162" s="114">
        <v>4210493.4000000004</v>
      </c>
      <c r="K162" s="116">
        <f t="shared" ref="K162:K179" si="19">+J162*G162</f>
        <v>4210493.4000000004</v>
      </c>
    </row>
    <row r="163" spans="1:13" ht="145.94999999999999" customHeight="1" x14ac:dyDescent="0.3">
      <c r="C163" s="8" t="s">
        <v>593</v>
      </c>
      <c r="D163" s="9" t="s">
        <v>65</v>
      </c>
      <c r="E163" s="10" t="s">
        <v>66</v>
      </c>
      <c r="F163" s="9" t="s">
        <v>16</v>
      </c>
      <c r="G163" s="11">
        <v>1</v>
      </c>
      <c r="H163" s="114">
        <f t="shared" si="18"/>
        <v>2984743.3613445382</v>
      </c>
      <c r="I163" s="115">
        <v>0.19</v>
      </c>
      <c r="J163" s="114">
        <v>3551844.6</v>
      </c>
      <c r="K163" s="116">
        <f t="shared" si="19"/>
        <v>3551844.6</v>
      </c>
      <c r="M163" s="26"/>
    </row>
    <row r="164" spans="1:13" ht="145.94999999999999" customHeight="1" x14ac:dyDescent="0.3">
      <c r="C164" s="8" t="s">
        <v>594</v>
      </c>
      <c r="D164" s="9" t="s">
        <v>22</v>
      </c>
      <c r="E164" s="10" t="s">
        <v>23</v>
      </c>
      <c r="F164" s="9" t="s">
        <v>16</v>
      </c>
      <c r="G164" s="11">
        <v>1</v>
      </c>
      <c r="H164" s="114">
        <f t="shared" si="18"/>
        <v>4011428.5714285718</v>
      </c>
      <c r="I164" s="115">
        <v>0.19</v>
      </c>
      <c r="J164" s="114">
        <v>4773600</v>
      </c>
      <c r="K164" s="116">
        <f t="shared" si="19"/>
        <v>4773600</v>
      </c>
      <c r="M164" s="26"/>
    </row>
    <row r="165" spans="1:13" ht="145.94999999999999" customHeight="1" x14ac:dyDescent="0.3">
      <c r="C165" s="8" t="s">
        <v>595</v>
      </c>
      <c r="D165" s="9" t="s">
        <v>69</v>
      </c>
      <c r="E165" s="10" t="s">
        <v>70</v>
      </c>
      <c r="F165" s="9" t="s">
        <v>16</v>
      </c>
      <c r="G165" s="11">
        <v>1</v>
      </c>
      <c r="H165" s="114">
        <f t="shared" si="18"/>
        <v>1769747.8991596641</v>
      </c>
      <c r="I165" s="115">
        <v>0.19</v>
      </c>
      <c r="J165" s="114">
        <v>2106000</v>
      </c>
      <c r="K165" s="116">
        <f t="shared" si="19"/>
        <v>2106000</v>
      </c>
    </row>
    <row r="166" spans="1:13" ht="145.94999999999999" customHeight="1" x14ac:dyDescent="0.3">
      <c r="C166" s="8" t="s">
        <v>596</v>
      </c>
      <c r="D166" s="9" t="s">
        <v>71</v>
      </c>
      <c r="E166" s="10" t="s">
        <v>72</v>
      </c>
      <c r="F166" s="9" t="s">
        <v>16</v>
      </c>
      <c r="G166" s="11">
        <v>1</v>
      </c>
      <c r="H166" s="114">
        <f t="shared" si="18"/>
        <v>993403.36134453781</v>
      </c>
      <c r="I166" s="115">
        <v>0.19</v>
      </c>
      <c r="J166" s="114">
        <v>1182150</v>
      </c>
      <c r="K166" s="116">
        <f t="shared" si="19"/>
        <v>1182150</v>
      </c>
      <c r="M166" s="26"/>
    </row>
    <row r="167" spans="1:13" ht="145.94999999999999" customHeight="1" x14ac:dyDescent="0.3">
      <c r="C167" s="8" t="s">
        <v>597</v>
      </c>
      <c r="D167" s="9" t="s">
        <v>19</v>
      </c>
      <c r="E167" s="10" t="s">
        <v>20</v>
      </c>
      <c r="F167" s="9" t="s">
        <v>16</v>
      </c>
      <c r="G167" s="11">
        <v>50</v>
      </c>
      <c r="H167" s="114">
        <f t="shared" si="18"/>
        <v>88235.294117647063</v>
      </c>
      <c r="I167" s="115">
        <v>0.19</v>
      </c>
      <c r="J167" s="114">
        <v>105000</v>
      </c>
      <c r="K167" s="116">
        <f t="shared" si="19"/>
        <v>5250000</v>
      </c>
    </row>
    <row r="168" spans="1:13" ht="145.94999999999999" customHeight="1" x14ac:dyDescent="0.3">
      <c r="C168" s="8" t="s">
        <v>598</v>
      </c>
      <c r="D168" s="9" t="s">
        <v>119</v>
      </c>
      <c r="E168" s="10" t="s">
        <v>180</v>
      </c>
      <c r="F168" s="9" t="s">
        <v>16</v>
      </c>
      <c r="G168" s="11">
        <v>12</v>
      </c>
      <c r="H168" s="114">
        <f t="shared" si="18"/>
        <v>229613.44537815126</v>
      </c>
      <c r="I168" s="115">
        <v>0.19</v>
      </c>
      <c r="J168" s="114">
        <v>273240</v>
      </c>
      <c r="K168" s="116">
        <f t="shared" si="19"/>
        <v>3278880</v>
      </c>
    </row>
    <row r="169" spans="1:13" ht="145.94999999999999" customHeight="1" x14ac:dyDescent="0.3">
      <c r="C169" s="8" t="s">
        <v>599</v>
      </c>
      <c r="D169" s="9" t="s">
        <v>29</v>
      </c>
      <c r="E169" s="10" t="s">
        <v>30</v>
      </c>
      <c r="F169" s="9" t="s">
        <v>16</v>
      </c>
      <c r="G169" s="11">
        <v>2</v>
      </c>
      <c r="H169" s="114">
        <f t="shared" si="18"/>
        <v>3025210.0840336136</v>
      </c>
      <c r="I169" s="115">
        <v>0.19</v>
      </c>
      <c r="J169" s="114">
        <v>3600000</v>
      </c>
      <c r="K169" s="116">
        <f t="shared" si="19"/>
        <v>7200000</v>
      </c>
    </row>
    <row r="170" spans="1:13" s="2" customFormat="1" ht="145.94999999999999" customHeight="1" x14ac:dyDescent="0.3">
      <c r="C170" s="8" t="s">
        <v>600</v>
      </c>
      <c r="D170" s="9" t="s">
        <v>14</v>
      </c>
      <c r="E170" s="10" t="s">
        <v>15</v>
      </c>
      <c r="F170" s="9" t="s">
        <v>16</v>
      </c>
      <c r="G170" s="11">
        <v>8</v>
      </c>
      <c r="H170" s="114">
        <f t="shared" si="18"/>
        <v>335798.31932773109</v>
      </c>
      <c r="I170" s="115">
        <v>0.19</v>
      </c>
      <c r="J170" s="114">
        <v>399600</v>
      </c>
      <c r="K170" s="116">
        <f t="shared" si="19"/>
        <v>3196800</v>
      </c>
    </row>
    <row r="171" spans="1:13" ht="145.94999999999999" customHeight="1" x14ac:dyDescent="0.3">
      <c r="C171" s="8" t="s">
        <v>601</v>
      </c>
      <c r="D171" s="9" t="s">
        <v>87</v>
      </c>
      <c r="E171" s="10" t="s">
        <v>88</v>
      </c>
      <c r="F171" s="9" t="s">
        <v>16</v>
      </c>
      <c r="G171" s="11">
        <v>2</v>
      </c>
      <c r="H171" s="114">
        <f t="shared" si="18"/>
        <v>4326050.4201680673</v>
      </c>
      <c r="I171" s="115">
        <v>0.19</v>
      </c>
      <c r="J171" s="114">
        <v>5148000</v>
      </c>
      <c r="K171" s="116">
        <f t="shared" si="19"/>
        <v>10296000</v>
      </c>
      <c r="M171" s="26"/>
    </row>
    <row r="172" spans="1:13" s="2" customFormat="1" ht="145.94999999999999" customHeight="1" x14ac:dyDescent="0.3">
      <c r="C172" s="8" t="s">
        <v>602</v>
      </c>
      <c r="D172" s="9" t="s">
        <v>56</v>
      </c>
      <c r="E172" s="10" t="s">
        <v>57</v>
      </c>
      <c r="F172" s="9" t="s">
        <v>16</v>
      </c>
      <c r="G172" s="11">
        <v>1</v>
      </c>
      <c r="H172" s="114">
        <f t="shared" si="18"/>
        <v>4638655.4621848743</v>
      </c>
      <c r="I172" s="115">
        <v>0.19</v>
      </c>
      <c r="J172" s="114">
        <v>5520000</v>
      </c>
      <c r="K172" s="116">
        <f t="shared" si="19"/>
        <v>5520000</v>
      </c>
    </row>
    <row r="173" spans="1:13" s="2" customFormat="1" ht="145.94999999999999" customHeight="1" x14ac:dyDescent="0.3">
      <c r="C173" s="8" t="s">
        <v>603</v>
      </c>
      <c r="D173" s="9" t="s">
        <v>91</v>
      </c>
      <c r="E173" s="10" t="s">
        <v>92</v>
      </c>
      <c r="F173" s="9" t="s">
        <v>16</v>
      </c>
      <c r="G173" s="11">
        <v>1</v>
      </c>
      <c r="H173" s="114">
        <f t="shared" si="18"/>
        <v>5064201.6806722693</v>
      </c>
      <c r="I173" s="115">
        <v>0.19</v>
      </c>
      <c r="J173" s="114">
        <v>6026400</v>
      </c>
      <c r="K173" s="116">
        <f t="shared" si="19"/>
        <v>6026400</v>
      </c>
      <c r="M173" s="26"/>
    </row>
    <row r="174" spans="1:13" s="2" customFormat="1" ht="145.94999999999999" customHeight="1" x14ac:dyDescent="0.3">
      <c r="C174" s="8" t="s">
        <v>604</v>
      </c>
      <c r="D174" s="9" t="s">
        <v>59</v>
      </c>
      <c r="E174" s="10" t="s">
        <v>60</v>
      </c>
      <c r="F174" s="9" t="s">
        <v>16</v>
      </c>
      <c r="G174" s="11">
        <v>1</v>
      </c>
      <c r="H174" s="114">
        <f t="shared" si="18"/>
        <v>3826890.7563025211</v>
      </c>
      <c r="I174" s="115">
        <v>0.19</v>
      </c>
      <c r="J174" s="114">
        <v>4554000</v>
      </c>
      <c r="K174" s="116">
        <f t="shared" si="19"/>
        <v>4554000</v>
      </c>
      <c r="M174" s="26"/>
    </row>
    <row r="175" spans="1:13" s="2" customFormat="1" ht="145.94999999999999" customHeight="1" x14ac:dyDescent="0.3">
      <c r="C175" s="8" t="s">
        <v>605</v>
      </c>
      <c r="D175" s="9" t="s">
        <v>134</v>
      </c>
      <c r="E175" s="10" t="s">
        <v>135</v>
      </c>
      <c r="F175" s="9" t="s">
        <v>16</v>
      </c>
      <c r="G175" s="11">
        <v>1</v>
      </c>
      <c r="H175" s="114">
        <f t="shared" si="18"/>
        <v>2944875.630252101</v>
      </c>
      <c r="I175" s="115">
        <v>0.19</v>
      </c>
      <c r="J175" s="114">
        <v>3504402</v>
      </c>
      <c r="K175" s="116">
        <f t="shared" si="19"/>
        <v>3504402</v>
      </c>
      <c r="M175" s="26"/>
    </row>
    <row r="176" spans="1:13" s="2" customFormat="1" ht="145.94999999999999" customHeight="1" x14ac:dyDescent="0.3">
      <c r="C176" s="8" t="s">
        <v>606</v>
      </c>
      <c r="D176" s="9" t="s">
        <v>121</v>
      </c>
      <c r="E176" s="10" t="s">
        <v>122</v>
      </c>
      <c r="F176" s="9" t="s">
        <v>16</v>
      </c>
      <c r="G176" s="11">
        <v>1</v>
      </c>
      <c r="H176" s="114">
        <f t="shared" si="18"/>
        <v>8485714.2857142854</v>
      </c>
      <c r="I176" s="115">
        <v>0.19</v>
      </c>
      <c r="J176" s="114">
        <v>10098000</v>
      </c>
      <c r="K176" s="116">
        <f t="shared" si="19"/>
        <v>10098000</v>
      </c>
      <c r="M176" s="26"/>
    </row>
    <row r="177" spans="1:13" s="2" customFormat="1" ht="145.94999999999999" customHeight="1" x14ac:dyDescent="0.3">
      <c r="C177" s="8" t="s">
        <v>607</v>
      </c>
      <c r="D177" s="35" t="s">
        <v>136</v>
      </c>
      <c r="E177" s="36" t="s">
        <v>137</v>
      </c>
      <c r="F177" s="35" t="s">
        <v>16</v>
      </c>
      <c r="G177" s="37">
        <v>1</v>
      </c>
      <c r="H177" s="114">
        <f t="shared" si="18"/>
        <v>3525731.0924369749</v>
      </c>
      <c r="I177" s="115">
        <v>0.19</v>
      </c>
      <c r="J177" s="114">
        <v>4195620</v>
      </c>
      <c r="K177" s="116">
        <f t="shared" si="19"/>
        <v>4195620</v>
      </c>
      <c r="M177" s="26"/>
    </row>
    <row r="178" spans="1:13" ht="145.94999999999999" customHeight="1" x14ac:dyDescent="0.3">
      <c r="C178" s="8" t="s">
        <v>608</v>
      </c>
      <c r="D178" s="9" t="s">
        <v>176</v>
      </c>
      <c r="E178" s="10" t="s">
        <v>177</v>
      </c>
      <c r="F178" s="9" t="s">
        <v>16</v>
      </c>
      <c r="G178" s="11">
        <v>5</v>
      </c>
      <c r="H178" s="114">
        <f t="shared" si="18"/>
        <v>21352.941176470587</v>
      </c>
      <c r="I178" s="115">
        <v>0.19</v>
      </c>
      <c r="J178" s="114">
        <v>25410</v>
      </c>
      <c r="K178" s="116">
        <f t="shared" si="19"/>
        <v>127050</v>
      </c>
    </row>
    <row r="179" spans="1:13" ht="145.94999999999999" customHeight="1" thickBot="1" x14ac:dyDescent="0.35">
      <c r="C179" s="8" t="s">
        <v>609</v>
      </c>
      <c r="D179" s="9" t="s">
        <v>178</v>
      </c>
      <c r="E179" s="10" t="s">
        <v>179</v>
      </c>
      <c r="F179" s="9" t="s">
        <v>16</v>
      </c>
      <c r="G179" s="11">
        <v>5</v>
      </c>
      <c r="H179" s="114">
        <f t="shared" si="18"/>
        <v>94804.411764705888</v>
      </c>
      <c r="I179" s="115">
        <v>0.19</v>
      </c>
      <c r="J179" s="114">
        <v>112817.25</v>
      </c>
      <c r="K179" s="116">
        <f t="shared" si="19"/>
        <v>564086.25</v>
      </c>
    </row>
    <row r="180" spans="1:13" ht="13.2" customHeight="1" thickBot="1" x14ac:dyDescent="0.35">
      <c r="C180" s="280" t="s">
        <v>610</v>
      </c>
      <c r="D180" s="281"/>
      <c r="E180" s="281"/>
      <c r="F180" s="281"/>
      <c r="G180" s="282"/>
      <c r="H180" s="34"/>
      <c r="I180" s="34"/>
      <c r="J180" s="34"/>
      <c r="K180" s="22">
        <f>SUM(K162:K179)</f>
        <v>79635326.25</v>
      </c>
    </row>
    <row r="181" spans="1:13" ht="13.2" customHeight="1" thickBot="1" x14ac:dyDescent="0.35">
      <c r="C181" s="289" t="s">
        <v>184</v>
      </c>
      <c r="D181" s="290"/>
      <c r="E181" s="290"/>
      <c r="F181" s="290"/>
      <c r="G181" s="290"/>
      <c r="H181" s="290"/>
      <c r="I181" s="290"/>
      <c r="J181" s="290"/>
      <c r="K181" s="291"/>
    </row>
    <row r="182" spans="1:13" ht="70.2" customHeight="1" thickBot="1" x14ac:dyDescent="0.35">
      <c r="A182" s="3"/>
      <c r="B182" s="3"/>
      <c r="C182" s="106" t="s">
        <v>4</v>
      </c>
      <c r="D182" s="107" t="s">
        <v>5</v>
      </c>
      <c r="E182" s="107" t="s">
        <v>6</v>
      </c>
      <c r="F182" s="107" t="s">
        <v>7</v>
      </c>
      <c r="G182" s="108" t="s">
        <v>8</v>
      </c>
      <c r="H182" s="107" t="s">
        <v>9</v>
      </c>
      <c r="I182" s="107" t="s">
        <v>10</v>
      </c>
      <c r="J182" s="107" t="s">
        <v>467</v>
      </c>
      <c r="K182" s="109" t="s">
        <v>468</v>
      </c>
    </row>
    <row r="183" spans="1:13" ht="26.4" x14ac:dyDescent="0.3">
      <c r="C183" s="110" t="s">
        <v>611</v>
      </c>
      <c r="D183" s="111" t="s">
        <v>185</v>
      </c>
      <c r="E183" s="112" t="s">
        <v>186</v>
      </c>
      <c r="F183" s="111" t="s">
        <v>16</v>
      </c>
      <c r="G183" s="120">
        <v>10</v>
      </c>
      <c r="H183" s="114">
        <f t="shared" ref="H183:H194" si="20">+J183/1.19</f>
        <v>136114.58823529413</v>
      </c>
      <c r="I183" s="115">
        <v>0.19</v>
      </c>
      <c r="J183" s="114">
        <v>161976.35999999999</v>
      </c>
      <c r="K183" s="116">
        <f t="shared" ref="K183:K194" si="21">+J183*G183</f>
        <v>1619763.5999999999</v>
      </c>
    </row>
    <row r="184" spans="1:13" x14ac:dyDescent="0.3">
      <c r="C184" s="8" t="s">
        <v>612</v>
      </c>
      <c r="D184" s="9" t="s">
        <v>187</v>
      </c>
      <c r="E184" s="10" t="s">
        <v>188</v>
      </c>
      <c r="F184" s="9" t="s">
        <v>16</v>
      </c>
      <c r="G184" s="11">
        <v>20</v>
      </c>
      <c r="H184" s="114">
        <f t="shared" si="20"/>
        <v>16058.823529411766</v>
      </c>
      <c r="I184" s="115">
        <v>0.19</v>
      </c>
      <c r="J184" s="114">
        <v>19110</v>
      </c>
      <c r="K184" s="116">
        <f t="shared" si="21"/>
        <v>382200</v>
      </c>
    </row>
    <row r="185" spans="1:13" x14ac:dyDescent="0.3">
      <c r="C185" s="8" t="s">
        <v>613</v>
      </c>
      <c r="D185" s="9" t="s">
        <v>189</v>
      </c>
      <c r="E185" s="10" t="s">
        <v>190</v>
      </c>
      <c r="F185" s="9" t="s">
        <v>16</v>
      </c>
      <c r="G185" s="11">
        <v>20</v>
      </c>
      <c r="H185" s="114">
        <f t="shared" si="20"/>
        <v>36705.882352941175</v>
      </c>
      <c r="I185" s="115">
        <v>0.19</v>
      </c>
      <c r="J185" s="114">
        <v>43680</v>
      </c>
      <c r="K185" s="116">
        <f t="shared" si="21"/>
        <v>873600</v>
      </c>
    </row>
    <row r="186" spans="1:13" ht="26.4" x14ac:dyDescent="0.3">
      <c r="C186" s="8" t="s">
        <v>614</v>
      </c>
      <c r="D186" s="9" t="s">
        <v>191</v>
      </c>
      <c r="E186" s="10" t="s">
        <v>192</v>
      </c>
      <c r="F186" s="9" t="s">
        <v>16</v>
      </c>
      <c r="G186" s="11">
        <v>20</v>
      </c>
      <c r="H186" s="114">
        <f t="shared" si="20"/>
        <v>58235.294117647063</v>
      </c>
      <c r="I186" s="115">
        <v>0.19</v>
      </c>
      <c r="J186" s="114">
        <v>69300</v>
      </c>
      <c r="K186" s="116">
        <f t="shared" si="21"/>
        <v>1386000</v>
      </c>
    </row>
    <row r="187" spans="1:13" ht="26.4" x14ac:dyDescent="0.3">
      <c r="C187" s="8" t="s">
        <v>615</v>
      </c>
      <c r="D187" s="9" t="s">
        <v>193</v>
      </c>
      <c r="E187" s="10" t="s">
        <v>194</v>
      </c>
      <c r="F187" s="9" t="s">
        <v>16</v>
      </c>
      <c r="G187" s="11">
        <v>20</v>
      </c>
      <c r="H187" s="114">
        <f t="shared" si="20"/>
        <v>252158.82352941178</v>
      </c>
      <c r="I187" s="115">
        <v>0.19</v>
      </c>
      <c r="J187" s="114">
        <v>300069</v>
      </c>
      <c r="K187" s="116">
        <f t="shared" si="21"/>
        <v>6001380</v>
      </c>
    </row>
    <row r="188" spans="1:13" ht="39.6" x14ac:dyDescent="0.3">
      <c r="C188" s="8" t="s">
        <v>616</v>
      </c>
      <c r="D188" s="9" t="s">
        <v>195</v>
      </c>
      <c r="E188" s="10" t="s">
        <v>196</v>
      </c>
      <c r="F188" s="9" t="s">
        <v>16</v>
      </c>
      <c r="G188" s="11">
        <v>2</v>
      </c>
      <c r="H188" s="114">
        <f t="shared" si="20"/>
        <v>236821.76470588238</v>
      </c>
      <c r="I188" s="115">
        <v>0.19</v>
      </c>
      <c r="J188" s="114">
        <v>281817.90000000002</v>
      </c>
      <c r="K188" s="116">
        <f t="shared" si="21"/>
        <v>563635.80000000005</v>
      </c>
    </row>
    <row r="189" spans="1:13" ht="26.4" x14ac:dyDescent="0.3">
      <c r="C189" s="8" t="s">
        <v>617</v>
      </c>
      <c r="D189" s="9" t="s">
        <v>19</v>
      </c>
      <c r="E189" s="10" t="s">
        <v>20</v>
      </c>
      <c r="F189" s="9" t="s">
        <v>16</v>
      </c>
      <c r="G189" s="11">
        <v>50</v>
      </c>
      <c r="H189" s="114">
        <f t="shared" si="20"/>
        <v>88235.294117647063</v>
      </c>
      <c r="I189" s="115">
        <v>0.19</v>
      </c>
      <c r="J189" s="114">
        <v>105000</v>
      </c>
      <c r="K189" s="116">
        <f t="shared" si="21"/>
        <v>5250000</v>
      </c>
    </row>
    <row r="190" spans="1:13" ht="26.4" x14ac:dyDescent="0.3">
      <c r="C190" s="8" t="s">
        <v>618</v>
      </c>
      <c r="D190" s="9" t="s">
        <v>119</v>
      </c>
      <c r="E190" s="10" t="s">
        <v>180</v>
      </c>
      <c r="F190" s="9" t="s">
        <v>16</v>
      </c>
      <c r="G190" s="11">
        <v>12</v>
      </c>
      <c r="H190" s="114">
        <f t="shared" si="20"/>
        <v>229613.44537815126</v>
      </c>
      <c r="I190" s="115">
        <v>0.19</v>
      </c>
      <c r="J190" s="114">
        <v>273240</v>
      </c>
      <c r="K190" s="116">
        <f t="shared" si="21"/>
        <v>3278880</v>
      </c>
    </row>
    <row r="191" spans="1:13" s="2" customFormat="1" ht="26.4" x14ac:dyDescent="0.3">
      <c r="C191" s="8" t="s">
        <v>619</v>
      </c>
      <c r="D191" s="9" t="s">
        <v>14</v>
      </c>
      <c r="E191" s="10" t="s">
        <v>15</v>
      </c>
      <c r="F191" s="9" t="s">
        <v>16</v>
      </c>
      <c r="G191" s="11">
        <v>8</v>
      </c>
      <c r="H191" s="114">
        <f t="shared" si="20"/>
        <v>335798.31932773109</v>
      </c>
      <c r="I191" s="115">
        <v>0.19</v>
      </c>
      <c r="J191" s="114">
        <v>399600</v>
      </c>
      <c r="K191" s="116">
        <f t="shared" si="21"/>
        <v>3196800</v>
      </c>
    </row>
    <row r="192" spans="1:13" s="2" customFormat="1" ht="26.4" x14ac:dyDescent="0.3">
      <c r="C192" s="8" t="s">
        <v>620</v>
      </c>
      <c r="D192" s="9" t="s">
        <v>123</v>
      </c>
      <c r="E192" s="10" t="s">
        <v>124</v>
      </c>
      <c r="F192" s="9" t="s">
        <v>16</v>
      </c>
      <c r="G192" s="11">
        <v>6</v>
      </c>
      <c r="H192" s="114">
        <f t="shared" si="20"/>
        <v>4440000</v>
      </c>
      <c r="I192" s="115">
        <v>0.19</v>
      </c>
      <c r="J192" s="114">
        <v>5283600</v>
      </c>
      <c r="K192" s="116">
        <f t="shared" si="21"/>
        <v>31701600</v>
      </c>
      <c r="M192" s="26"/>
    </row>
    <row r="193" spans="1:13" ht="105.6" x14ac:dyDescent="0.3">
      <c r="C193" s="8" t="s">
        <v>621</v>
      </c>
      <c r="D193" s="9" t="s">
        <v>63</v>
      </c>
      <c r="E193" s="10" t="s">
        <v>64</v>
      </c>
      <c r="F193" s="9" t="s">
        <v>16</v>
      </c>
      <c r="G193" s="11">
        <v>3</v>
      </c>
      <c r="H193" s="114">
        <f t="shared" si="20"/>
        <v>3825343.3613445377</v>
      </c>
      <c r="I193" s="115">
        <v>0.19</v>
      </c>
      <c r="J193" s="114">
        <v>4552158.5999999996</v>
      </c>
      <c r="K193" s="116">
        <f t="shared" si="21"/>
        <v>13656475.799999999</v>
      </c>
    </row>
    <row r="194" spans="1:13" ht="79.8" thickBot="1" x14ac:dyDescent="0.35">
      <c r="C194" s="8" t="s">
        <v>622</v>
      </c>
      <c r="D194" s="9" t="s">
        <v>67</v>
      </c>
      <c r="E194" s="10" t="s">
        <v>68</v>
      </c>
      <c r="F194" s="9" t="s">
        <v>16</v>
      </c>
      <c r="G194" s="11">
        <v>1</v>
      </c>
      <c r="H194" s="114">
        <f t="shared" si="20"/>
        <v>2475680.6722689075</v>
      </c>
      <c r="I194" s="115">
        <v>0.19</v>
      </c>
      <c r="J194" s="114">
        <v>2946060</v>
      </c>
      <c r="K194" s="116">
        <f t="shared" si="21"/>
        <v>2946060</v>
      </c>
    </row>
    <row r="195" spans="1:13" ht="13.2" customHeight="1" thickBot="1" x14ac:dyDescent="0.35">
      <c r="C195" s="280" t="s">
        <v>623</v>
      </c>
      <c r="D195" s="281"/>
      <c r="E195" s="281"/>
      <c r="F195" s="281"/>
      <c r="G195" s="282"/>
      <c r="H195" s="34"/>
      <c r="I195" s="34"/>
      <c r="J195" s="34"/>
      <c r="K195" s="22">
        <f>SUM(K183:K194)</f>
        <v>70856395.200000003</v>
      </c>
    </row>
    <row r="196" spans="1:13" ht="13.2" customHeight="1" thickBot="1" x14ac:dyDescent="0.35">
      <c r="C196" s="289" t="s">
        <v>198</v>
      </c>
      <c r="D196" s="290"/>
      <c r="E196" s="290"/>
      <c r="F196" s="290"/>
      <c r="G196" s="290"/>
      <c r="H196" s="290"/>
      <c r="I196" s="290"/>
      <c r="J196" s="290"/>
      <c r="K196" s="291"/>
    </row>
    <row r="197" spans="1:13" ht="67.2" customHeight="1" thickBot="1" x14ac:dyDescent="0.35">
      <c r="A197" s="3"/>
      <c r="B197" s="3"/>
      <c r="C197" s="106" t="s">
        <v>4</v>
      </c>
      <c r="D197" s="107" t="s">
        <v>5</v>
      </c>
      <c r="E197" s="107" t="s">
        <v>6</v>
      </c>
      <c r="F197" s="107" t="s">
        <v>7</v>
      </c>
      <c r="G197" s="108" t="s">
        <v>8</v>
      </c>
      <c r="H197" s="107" t="s">
        <v>9</v>
      </c>
      <c r="I197" s="107" t="s">
        <v>10</v>
      </c>
      <c r="J197" s="107" t="s">
        <v>467</v>
      </c>
      <c r="K197" s="109" t="s">
        <v>468</v>
      </c>
    </row>
    <row r="198" spans="1:13" s="2" customFormat="1" ht="170.55" customHeight="1" x14ac:dyDescent="0.3">
      <c r="C198" s="110" t="s">
        <v>624</v>
      </c>
      <c r="D198" s="111" t="s">
        <v>91</v>
      </c>
      <c r="E198" s="112" t="s">
        <v>92</v>
      </c>
      <c r="F198" s="111" t="s">
        <v>16</v>
      </c>
      <c r="G198" s="113">
        <v>1</v>
      </c>
      <c r="H198" s="114">
        <f t="shared" ref="H198:H214" si="22">+J198/1.19</f>
        <v>5064201.6806722693</v>
      </c>
      <c r="I198" s="115">
        <v>0.19</v>
      </c>
      <c r="J198" s="114">
        <v>6026400</v>
      </c>
      <c r="K198" s="116">
        <f t="shared" ref="K198:K214" si="23">+J198*G198</f>
        <v>6026400</v>
      </c>
      <c r="M198" s="26"/>
    </row>
    <row r="199" spans="1:13" s="2" customFormat="1" ht="170.55" customHeight="1" x14ac:dyDescent="0.3">
      <c r="C199" s="8" t="s">
        <v>625</v>
      </c>
      <c r="D199" s="9" t="s">
        <v>56</v>
      </c>
      <c r="E199" s="10" t="s">
        <v>57</v>
      </c>
      <c r="F199" s="9" t="s">
        <v>16</v>
      </c>
      <c r="G199" s="11">
        <v>2</v>
      </c>
      <c r="H199" s="114">
        <f t="shared" si="22"/>
        <v>4638655.4621848743</v>
      </c>
      <c r="I199" s="115">
        <v>0.19</v>
      </c>
      <c r="J199" s="114">
        <v>5520000</v>
      </c>
      <c r="K199" s="116">
        <f t="shared" si="23"/>
        <v>11040000</v>
      </c>
    </row>
    <row r="200" spans="1:13" s="2" customFormat="1" ht="170.55" customHeight="1" x14ac:dyDescent="0.3">
      <c r="C200" s="8" t="s">
        <v>626</v>
      </c>
      <c r="D200" s="9" t="s">
        <v>59</v>
      </c>
      <c r="E200" s="10" t="s">
        <v>60</v>
      </c>
      <c r="F200" s="9" t="s">
        <v>16</v>
      </c>
      <c r="G200" s="11">
        <v>2</v>
      </c>
      <c r="H200" s="114">
        <f t="shared" si="22"/>
        <v>3826890.7563025211</v>
      </c>
      <c r="I200" s="115">
        <v>0.19</v>
      </c>
      <c r="J200" s="114">
        <v>4554000</v>
      </c>
      <c r="K200" s="116">
        <f t="shared" si="23"/>
        <v>9108000</v>
      </c>
      <c r="M200" s="26"/>
    </row>
    <row r="201" spans="1:13" s="2" customFormat="1" ht="170.55" customHeight="1" x14ac:dyDescent="0.3">
      <c r="C201" s="8" t="s">
        <v>627</v>
      </c>
      <c r="D201" s="9" t="s">
        <v>134</v>
      </c>
      <c r="E201" s="10" t="s">
        <v>135</v>
      </c>
      <c r="F201" s="9" t="s">
        <v>16</v>
      </c>
      <c r="G201" s="11">
        <v>1</v>
      </c>
      <c r="H201" s="114">
        <f t="shared" si="22"/>
        <v>2944875.630252101</v>
      </c>
      <c r="I201" s="115">
        <v>0.19</v>
      </c>
      <c r="J201" s="114">
        <v>3504402</v>
      </c>
      <c r="K201" s="116">
        <f t="shared" si="23"/>
        <v>3504402</v>
      </c>
      <c r="M201" s="26"/>
    </row>
    <row r="202" spans="1:13" ht="170.55" customHeight="1" x14ac:dyDescent="0.3">
      <c r="C202" s="8" t="s">
        <v>628</v>
      </c>
      <c r="D202" s="9" t="s">
        <v>29</v>
      </c>
      <c r="E202" s="10" t="s">
        <v>30</v>
      </c>
      <c r="F202" s="9" t="s">
        <v>16</v>
      </c>
      <c r="G202" s="11">
        <v>1</v>
      </c>
      <c r="H202" s="114">
        <f t="shared" si="22"/>
        <v>3025210.0840336136</v>
      </c>
      <c r="I202" s="115">
        <v>0.19</v>
      </c>
      <c r="J202" s="114">
        <v>3600000</v>
      </c>
      <c r="K202" s="116">
        <f t="shared" si="23"/>
        <v>3600000</v>
      </c>
    </row>
    <row r="203" spans="1:13" ht="170.55" customHeight="1" x14ac:dyDescent="0.3">
      <c r="C203" s="8" t="s">
        <v>629</v>
      </c>
      <c r="D203" s="9" t="s">
        <v>199</v>
      </c>
      <c r="E203" s="10" t="s">
        <v>200</v>
      </c>
      <c r="F203" s="9" t="s">
        <v>16</v>
      </c>
      <c r="G203" s="11">
        <v>1</v>
      </c>
      <c r="H203" s="114">
        <f t="shared" si="22"/>
        <v>2828571.4285714286</v>
      </c>
      <c r="I203" s="115">
        <v>0.19</v>
      </c>
      <c r="J203" s="114">
        <v>3366000</v>
      </c>
      <c r="K203" s="116">
        <f t="shared" si="23"/>
        <v>3366000</v>
      </c>
    </row>
    <row r="204" spans="1:13" s="2" customFormat="1" ht="170.55" customHeight="1" x14ac:dyDescent="0.3">
      <c r="C204" s="8" t="s">
        <v>630</v>
      </c>
      <c r="D204" s="9" t="s">
        <v>103</v>
      </c>
      <c r="E204" s="10" t="s">
        <v>104</v>
      </c>
      <c r="F204" s="9" t="s">
        <v>16</v>
      </c>
      <c r="G204" s="11">
        <v>1</v>
      </c>
      <c r="H204" s="114">
        <f t="shared" si="22"/>
        <v>2607247.0588235296</v>
      </c>
      <c r="I204" s="115">
        <v>0.19</v>
      </c>
      <c r="J204" s="114">
        <v>3102624</v>
      </c>
      <c r="K204" s="116">
        <f t="shared" si="23"/>
        <v>3102624</v>
      </c>
      <c r="M204" s="26"/>
    </row>
    <row r="205" spans="1:13" s="2" customFormat="1" ht="170.55" customHeight="1" x14ac:dyDescent="0.3">
      <c r="C205" s="8" t="s">
        <v>631</v>
      </c>
      <c r="D205" s="9" t="s">
        <v>106</v>
      </c>
      <c r="E205" s="10" t="s">
        <v>107</v>
      </c>
      <c r="F205" s="9" t="s">
        <v>16</v>
      </c>
      <c r="G205" s="11">
        <v>1</v>
      </c>
      <c r="H205" s="114">
        <f t="shared" si="22"/>
        <v>3751260.5042016809</v>
      </c>
      <c r="I205" s="115">
        <v>0.19</v>
      </c>
      <c r="J205" s="114">
        <v>4464000</v>
      </c>
      <c r="K205" s="116">
        <f t="shared" si="23"/>
        <v>4464000</v>
      </c>
      <c r="M205" s="26"/>
    </row>
    <row r="206" spans="1:13" ht="170.55" customHeight="1" x14ac:dyDescent="0.3">
      <c r="C206" s="8" t="s">
        <v>632</v>
      </c>
      <c r="D206" s="9" t="s">
        <v>201</v>
      </c>
      <c r="E206" s="10" t="s">
        <v>202</v>
      </c>
      <c r="F206" s="9" t="s">
        <v>16</v>
      </c>
      <c r="G206" s="11">
        <v>1</v>
      </c>
      <c r="H206" s="114">
        <f t="shared" si="22"/>
        <v>389370.58823529416</v>
      </c>
      <c r="I206" s="115">
        <v>0.19</v>
      </c>
      <c r="J206" s="114">
        <v>463351</v>
      </c>
      <c r="K206" s="116">
        <f t="shared" si="23"/>
        <v>463351</v>
      </c>
    </row>
    <row r="207" spans="1:13" ht="170.55" customHeight="1" x14ac:dyDescent="0.3">
      <c r="C207" s="8" t="s">
        <v>633</v>
      </c>
      <c r="D207" s="9" t="s">
        <v>203</v>
      </c>
      <c r="E207" s="10" t="s">
        <v>204</v>
      </c>
      <c r="F207" s="9" t="s">
        <v>16</v>
      </c>
      <c r="G207" s="11">
        <v>1</v>
      </c>
      <c r="H207" s="114">
        <f t="shared" si="22"/>
        <v>291010.08403361344</v>
      </c>
      <c r="I207" s="115">
        <v>0.19</v>
      </c>
      <c r="J207" s="114">
        <v>346302</v>
      </c>
      <c r="K207" s="116">
        <f t="shared" si="23"/>
        <v>346302</v>
      </c>
    </row>
    <row r="208" spans="1:13" ht="170.55" customHeight="1" x14ac:dyDescent="0.3">
      <c r="C208" s="8" t="s">
        <v>634</v>
      </c>
      <c r="D208" s="9" t="s">
        <v>205</v>
      </c>
      <c r="E208" s="10" t="s">
        <v>206</v>
      </c>
      <c r="F208" s="9" t="s">
        <v>16</v>
      </c>
      <c r="G208" s="11">
        <v>2</v>
      </c>
      <c r="H208" s="114">
        <f t="shared" si="22"/>
        <v>447731.09243697481</v>
      </c>
      <c r="I208" s="115">
        <v>0.19</v>
      </c>
      <c r="J208" s="114">
        <v>532800</v>
      </c>
      <c r="K208" s="116">
        <f t="shared" si="23"/>
        <v>1065600</v>
      </c>
    </row>
    <row r="209" spans="1:13" ht="170.55" customHeight="1" x14ac:dyDescent="0.3">
      <c r="C209" s="8" t="s">
        <v>635</v>
      </c>
      <c r="D209" s="9" t="s">
        <v>26</v>
      </c>
      <c r="E209" s="10" t="s">
        <v>27</v>
      </c>
      <c r="F209" s="9" t="s">
        <v>16</v>
      </c>
      <c r="G209" s="11">
        <v>1</v>
      </c>
      <c r="H209" s="114">
        <f t="shared" si="22"/>
        <v>4159663.8655462186</v>
      </c>
      <c r="I209" s="115">
        <v>0.19</v>
      </c>
      <c r="J209" s="114">
        <v>4950000</v>
      </c>
      <c r="K209" s="116">
        <f t="shared" si="23"/>
        <v>4950000</v>
      </c>
    </row>
    <row r="210" spans="1:13" ht="170.55" customHeight="1" x14ac:dyDescent="0.3">
      <c r="C210" s="8" t="s">
        <v>636</v>
      </c>
      <c r="D210" s="9" t="s">
        <v>207</v>
      </c>
      <c r="E210" s="10" t="s">
        <v>208</v>
      </c>
      <c r="F210" s="9" t="s">
        <v>16</v>
      </c>
      <c r="G210" s="11">
        <v>2</v>
      </c>
      <c r="H210" s="114">
        <f t="shared" si="22"/>
        <v>3342857.1428571432</v>
      </c>
      <c r="I210" s="115">
        <v>0.19</v>
      </c>
      <c r="J210" s="114">
        <v>3978000</v>
      </c>
      <c r="K210" s="116">
        <f t="shared" si="23"/>
        <v>7956000</v>
      </c>
    </row>
    <row r="211" spans="1:13" ht="170.55" customHeight="1" x14ac:dyDescent="0.3">
      <c r="C211" s="8" t="s">
        <v>637</v>
      </c>
      <c r="D211" s="9" t="s">
        <v>209</v>
      </c>
      <c r="E211" s="10" t="s">
        <v>210</v>
      </c>
      <c r="F211" s="9" t="s">
        <v>16</v>
      </c>
      <c r="G211" s="11">
        <v>1</v>
      </c>
      <c r="H211" s="114">
        <f t="shared" si="22"/>
        <v>200235.29411764708</v>
      </c>
      <c r="I211" s="115">
        <v>0.19</v>
      </c>
      <c r="J211" s="114">
        <v>238280</v>
      </c>
      <c r="K211" s="116">
        <f t="shared" si="23"/>
        <v>238280</v>
      </c>
    </row>
    <row r="212" spans="1:13" ht="170.55" customHeight="1" x14ac:dyDescent="0.3">
      <c r="C212" s="8" t="s">
        <v>638</v>
      </c>
      <c r="D212" s="9" t="s">
        <v>63</v>
      </c>
      <c r="E212" s="10" t="s">
        <v>64</v>
      </c>
      <c r="F212" s="9" t="s">
        <v>16</v>
      </c>
      <c r="G212" s="11">
        <v>2</v>
      </c>
      <c r="H212" s="114">
        <f t="shared" si="22"/>
        <v>3825343.3613445377</v>
      </c>
      <c r="I212" s="115">
        <v>0.19</v>
      </c>
      <c r="J212" s="114">
        <v>4552158.5999999996</v>
      </c>
      <c r="K212" s="116">
        <f t="shared" si="23"/>
        <v>9104317.1999999993</v>
      </c>
    </row>
    <row r="213" spans="1:13" ht="170.55" customHeight="1" x14ac:dyDescent="0.3">
      <c r="C213" s="8" t="s">
        <v>639</v>
      </c>
      <c r="D213" s="9" t="s">
        <v>69</v>
      </c>
      <c r="E213" s="10" t="s">
        <v>70</v>
      </c>
      <c r="F213" s="9" t="s">
        <v>16</v>
      </c>
      <c r="G213" s="11">
        <v>2</v>
      </c>
      <c r="H213" s="114">
        <f t="shared" si="22"/>
        <v>1769747.8991596641</v>
      </c>
      <c r="I213" s="115">
        <v>0.19</v>
      </c>
      <c r="J213" s="114">
        <v>2106000</v>
      </c>
      <c r="K213" s="116">
        <f t="shared" si="23"/>
        <v>4212000</v>
      </c>
    </row>
    <row r="214" spans="1:13" ht="170.55" customHeight="1" thickBot="1" x14ac:dyDescent="0.35">
      <c r="C214" s="8" t="s">
        <v>640</v>
      </c>
      <c r="D214" s="9" t="s">
        <v>71</v>
      </c>
      <c r="E214" s="10" t="s">
        <v>72</v>
      </c>
      <c r="F214" s="9" t="s">
        <v>16</v>
      </c>
      <c r="G214" s="11">
        <v>2</v>
      </c>
      <c r="H214" s="114">
        <f t="shared" si="22"/>
        <v>993403.36134453781</v>
      </c>
      <c r="I214" s="115">
        <v>0.19</v>
      </c>
      <c r="J214" s="114">
        <v>1182150</v>
      </c>
      <c r="K214" s="116">
        <f t="shared" si="23"/>
        <v>2364300</v>
      </c>
      <c r="M214" s="26"/>
    </row>
    <row r="215" spans="1:13" ht="13.2" customHeight="1" thickBot="1" x14ac:dyDescent="0.35">
      <c r="C215" s="124" t="s">
        <v>641</v>
      </c>
      <c r="D215" s="125"/>
      <c r="E215" s="119"/>
      <c r="F215" s="34"/>
      <c r="G215" s="34"/>
      <c r="H215" s="34"/>
      <c r="I215" s="34"/>
      <c r="J215" s="34"/>
      <c r="K215" s="22">
        <f>SUM(K198:K214)</f>
        <v>74911576.200000003</v>
      </c>
    </row>
    <row r="216" spans="1:13" ht="13.2" customHeight="1" thickBot="1" x14ac:dyDescent="0.35">
      <c r="C216" s="289" t="s">
        <v>212</v>
      </c>
      <c r="D216" s="290"/>
      <c r="E216" s="290"/>
      <c r="F216" s="290"/>
      <c r="G216" s="290"/>
      <c r="H216" s="290"/>
      <c r="I216" s="290"/>
      <c r="J216" s="290"/>
      <c r="K216" s="291"/>
    </row>
    <row r="217" spans="1:13" ht="47.25" customHeight="1" thickBot="1" x14ac:dyDescent="0.35">
      <c r="A217" s="3"/>
      <c r="B217" s="3"/>
      <c r="C217" s="4" t="s">
        <v>4</v>
      </c>
      <c r="D217" s="5" t="s">
        <v>5</v>
      </c>
      <c r="E217" s="5" t="s">
        <v>6</v>
      </c>
      <c r="F217" s="5" t="s">
        <v>7</v>
      </c>
      <c r="G217" s="6" t="s">
        <v>8</v>
      </c>
      <c r="H217" s="5" t="s">
        <v>9</v>
      </c>
      <c r="I217" s="5" t="s">
        <v>10</v>
      </c>
      <c r="J217" s="107" t="s">
        <v>467</v>
      </c>
      <c r="K217" s="109" t="s">
        <v>468</v>
      </c>
    </row>
    <row r="218" spans="1:13" ht="142.19999999999999" customHeight="1" x14ac:dyDescent="0.3">
      <c r="C218" s="8" t="s">
        <v>642</v>
      </c>
      <c r="D218" s="9" t="s">
        <v>146</v>
      </c>
      <c r="E218" s="10" t="s">
        <v>147</v>
      </c>
      <c r="F218" s="9" t="s">
        <v>16</v>
      </c>
      <c r="G218" s="39">
        <v>1</v>
      </c>
      <c r="H218" s="114">
        <f t="shared" ref="H218:H240" si="24">+J218/1.19</f>
        <v>3538229.7478991603</v>
      </c>
      <c r="I218" s="115">
        <v>0.19</v>
      </c>
      <c r="J218" s="114">
        <v>4210493.4000000004</v>
      </c>
      <c r="K218" s="116">
        <f t="shared" ref="K218:K240" si="25">+J218*G218</f>
        <v>4210493.4000000004</v>
      </c>
    </row>
    <row r="219" spans="1:13" ht="142.19999999999999" customHeight="1" x14ac:dyDescent="0.3">
      <c r="C219" s="8" t="s">
        <v>643</v>
      </c>
      <c r="D219" s="9" t="s">
        <v>67</v>
      </c>
      <c r="E219" s="10" t="s">
        <v>68</v>
      </c>
      <c r="F219" s="9" t="s">
        <v>16</v>
      </c>
      <c r="G219" s="11">
        <v>1</v>
      </c>
      <c r="H219" s="114">
        <f t="shared" si="24"/>
        <v>2475680.6722689075</v>
      </c>
      <c r="I219" s="115">
        <v>0.19</v>
      </c>
      <c r="J219" s="114">
        <v>2946060</v>
      </c>
      <c r="K219" s="116">
        <f t="shared" si="25"/>
        <v>2946060</v>
      </c>
    </row>
    <row r="220" spans="1:13" ht="142.19999999999999" customHeight="1" x14ac:dyDescent="0.3">
      <c r="C220" s="8" t="s">
        <v>644</v>
      </c>
      <c r="D220" s="9" t="s">
        <v>65</v>
      </c>
      <c r="E220" s="10" t="s">
        <v>66</v>
      </c>
      <c r="F220" s="9" t="s">
        <v>16</v>
      </c>
      <c r="G220" s="11">
        <v>1</v>
      </c>
      <c r="H220" s="114">
        <f t="shared" si="24"/>
        <v>2984743.3613445382</v>
      </c>
      <c r="I220" s="115">
        <v>0.19</v>
      </c>
      <c r="J220" s="114">
        <v>3551844.6</v>
      </c>
      <c r="K220" s="116">
        <f t="shared" si="25"/>
        <v>3551844.6</v>
      </c>
      <c r="M220" s="26"/>
    </row>
    <row r="221" spans="1:13" ht="142.19999999999999" customHeight="1" x14ac:dyDescent="0.3">
      <c r="C221" s="8" t="s">
        <v>645</v>
      </c>
      <c r="D221" s="9" t="s">
        <v>26</v>
      </c>
      <c r="E221" s="10" t="s">
        <v>27</v>
      </c>
      <c r="F221" s="9" t="s">
        <v>16</v>
      </c>
      <c r="G221" s="11">
        <v>1</v>
      </c>
      <c r="H221" s="114">
        <f t="shared" si="24"/>
        <v>4159663.8655462186</v>
      </c>
      <c r="I221" s="115">
        <v>0.19</v>
      </c>
      <c r="J221" s="114">
        <v>4950000</v>
      </c>
      <c r="K221" s="116">
        <f t="shared" si="25"/>
        <v>4950000</v>
      </c>
    </row>
    <row r="222" spans="1:13" ht="142.19999999999999" customHeight="1" x14ac:dyDescent="0.3">
      <c r="C222" s="8" t="s">
        <v>646</v>
      </c>
      <c r="D222" s="9" t="s">
        <v>22</v>
      </c>
      <c r="E222" s="10" t="s">
        <v>23</v>
      </c>
      <c r="F222" s="9" t="s">
        <v>16</v>
      </c>
      <c r="G222" s="11">
        <v>1</v>
      </c>
      <c r="H222" s="114">
        <f t="shared" si="24"/>
        <v>4011428.5714285718</v>
      </c>
      <c r="I222" s="115">
        <v>0.19</v>
      </c>
      <c r="J222" s="114">
        <v>4773600</v>
      </c>
      <c r="K222" s="116">
        <f t="shared" si="25"/>
        <v>4773600</v>
      </c>
      <c r="M222" s="26"/>
    </row>
    <row r="223" spans="1:13" ht="142.19999999999999" customHeight="1" x14ac:dyDescent="0.3">
      <c r="C223" s="8" t="s">
        <v>647</v>
      </c>
      <c r="D223" s="9" t="s">
        <v>69</v>
      </c>
      <c r="E223" s="10" t="s">
        <v>70</v>
      </c>
      <c r="F223" s="9" t="s">
        <v>16</v>
      </c>
      <c r="G223" s="11">
        <v>1</v>
      </c>
      <c r="H223" s="114">
        <f t="shared" si="24"/>
        <v>1769747.8991596641</v>
      </c>
      <c r="I223" s="115">
        <v>0.19</v>
      </c>
      <c r="J223" s="114">
        <v>2106000</v>
      </c>
      <c r="K223" s="116">
        <f t="shared" si="25"/>
        <v>2106000</v>
      </c>
    </row>
    <row r="224" spans="1:13" ht="142.19999999999999" customHeight="1" x14ac:dyDescent="0.3">
      <c r="C224" s="8" t="s">
        <v>648</v>
      </c>
      <c r="D224" s="9" t="s">
        <v>71</v>
      </c>
      <c r="E224" s="10" t="s">
        <v>72</v>
      </c>
      <c r="F224" s="9" t="s">
        <v>16</v>
      </c>
      <c r="G224" s="11">
        <v>1</v>
      </c>
      <c r="H224" s="114">
        <f t="shared" si="24"/>
        <v>993403.36134453781</v>
      </c>
      <c r="I224" s="115">
        <v>0.19</v>
      </c>
      <c r="J224" s="114">
        <v>1182150</v>
      </c>
      <c r="K224" s="116">
        <f t="shared" si="25"/>
        <v>1182150</v>
      </c>
      <c r="M224" s="26"/>
    </row>
    <row r="225" spans="3:13" ht="142.19999999999999" customHeight="1" x14ac:dyDescent="0.3">
      <c r="C225" s="8" t="s">
        <v>649</v>
      </c>
      <c r="D225" s="9" t="s">
        <v>19</v>
      </c>
      <c r="E225" s="10" t="s">
        <v>20</v>
      </c>
      <c r="F225" s="9" t="s">
        <v>16</v>
      </c>
      <c r="G225" s="11">
        <v>50</v>
      </c>
      <c r="H225" s="114">
        <f t="shared" si="24"/>
        <v>88235.294117647063</v>
      </c>
      <c r="I225" s="115">
        <v>0.19</v>
      </c>
      <c r="J225" s="114">
        <v>105000</v>
      </c>
      <c r="K225" s="116">
        <f t="shared" si="25"/>
        <v>5250000</v>
      </c>
    </row>
    <row r="226" spans="3:13" ht="142.19999999999999" customHeight="1" x14ac:dyDescent="0.3">
      <c r="C226" s="8" t="s">
        <v>650</v>
      </c>
      <c r="D226" s="9" t="s">
        <v>119</v>
      </c>
      <c r="E226" s="10" t="s">
        <v>180</v>
      </c>
      <c r="F226" s="9" t="s">
        <v>16</v>
      </c>
      <c r="G226" s="11">
        <v>10</v>
      </c>
      <c r="H226" s="114">
        <f t="shared" si="24"/>
        <v>229613.44537815126</v>
      </c>
      <c r="I226" s="115">
        <v>0.19</v>
      </c>
      <c r="J226" s="114">
        <v>273240</v>
      </c>
      <c r="K226" s="116">
        <f t="shared" si="25"/>
        <v>2732400</v>
      </c>
    </row>
    <row r="227" spans="3:13" ht="142.19999999999999" customHeight="1" x14ac:dyDescent="0.3">
      <c r="C227" s="8" t="s">
        <v>651</v>
      </c>
      <c r="D227" s="9" t="s">
        <v>29</v>
      </c>
      <c r="E227" s="10" t="s">
        <v>30</v>
      </c>
      <c r="F227" s="9" t="s">
        <v>16</v>
      </c>
      <c r="G227" s="11">
        <v>1</v>
      </c>
      <c r="H227" s="114">
        <f t="shared" si="24"/>
        <v>3025210.0840336136</v>
      </c>
      <c r="I227" s="115">
        <v>0.19</v>
      </c>
      <c r="J227" s="114">
        <v>3600000</v>
      </c>
      <c r="K227" s="116">
        <f t="shared" si="25"/>
        <v>3600000</v>
      </c>
    </row>
    <row r="228" spans="3:13" s="2" customFormat="1" ht="142.19999999999999" customHeight="1" x14ac:dyDescent="0.3">
      <c r="C228" s="8" t="s">
        <v>652</v>
      </c>
      <c r="D228" s="9" t="s">
        <v>14</v>
      </c>
      <c r="E228" s="10" t="s">
        <v>15</v>
      </c>
      <c r="F228" s="9" t="s">
        <v>16</v>
      </c>
      <c r="G228" s="11">
        <v>4</v>
      </c>
      <c r="H228" s="114">
        <f t="shared" si="24"/>
        <v>335798.31932773109</v>
      </c>
      <c r="I228" s="115">
        <v>0.19</v>
      </c>
      <c r="J228" s="114">
        <v>399600</v>
      </c>
      <c r="K228" s="116">
        <f t="shared" si="25"/>
        <v>1598400</v>
      </c>
    </row>
    <row r="229" spans="3:13" ht="142.19999999999999" customHeight="1" x14ac:dyDescent="0.3">
      <c r="C229" s="8" t="s">
        <v>653</v>
      </c>
      <c r="D229" s="9" t="s">
        <v>75</v>
      </c>
      <c r="E229" s="10" t="s">
        <v>76</v>
      </c>
      <c r="F229" s="9" t="s">
        <v>16</v>
      </c>
      <c r="G229" s="11">
        <v>1</v>
      </c>
      <c r="H229" s="114">
        <f t="shared" si="24"/>
        <v>682184.87394957989</v>
      </c>
      <c r="I229" s="115">
        <v>0.19</v>
      </c>
      <c r="J229" s="114">
        <v>811800</v>
      </c>
      <c r="K229" s="116">
        <f t="shared" si="25"/>
        <v>811800</v>
      </c>
      <c r="M229" s="26"/>
    </row>
    <row r="230" spans="3:13" ht="142.19999999999999" customHeight="1" x14ac:dyDescent="0.3">
      <c r="C230" s="8" t="s">
        <v>654</v>
      </c>
      <c r="D230" s="9" t="s">
        <v>73</v>
      </c>
      <c r="E230" s="10" t="s">
        <v>74</v>
      </c>
      <c r="F230" s="9" t="s">
        <v>16</v>
      </c>
      <c r="G230" s="11">
        <v>3</v>
      </c>
      <c r="H230" s="114">
        <f t="shared" si="24"/>
        <v>1660336.1344537816</v>
      </c>
      <c r="I230" s="115">
        <v>0.19</v>
      </c>
      <c r="J230" s="114">
        <v>1975800</v>
      </c>
      <c r="K230" s="116">
        <f t="shared" si="25"/>
        <v>5927400</v>
      </c>
      <c r="M230" s="26"/>
    </row>
    <row r="231" spans="3:13" ht="142.19999999999999" customHeight="1" x14ac:dyDescent="0.3">
      <c r="C231" s="8" t="s">
        <v>655</v>
      </c>
      <c r="D231" s="9" t="s">
        <v>87</v>
      </c>
      <c r="E231" s="10" t="s">
        <v>88</v>
      </c>
      <c r="F231" s="9" t="s">
        <v>16</v>
      </c>
      <c r="G231" s="11">
        <v>1</v>
      </c>
      <c r="H231" s="114">
        <f t="shared" si="24"/>
        <v>4326050.4201680673</v>
      </c>
      <c r="I231" s="115">
        <v>0.19</v>
      </c>
      <c r="J231" s="114">
        <v>5148000</v>
      </c>
      <c r="K231" s="116">
        <f t="shared" si="25"/>
        <v>5148000</v>
      </c>
      <c r="M231" s="26"/>
    </row>
    <row r="232" spans="3:13" s="2" customFormat="1" ht="142.19999999999999" customHeight="1" x14ac:dyDescent="0.3">
      <c r="C232" s="8" t="s">
        <v>656</v>
      </c>
      <c r="D232" s="9" t="s">
        <v>56</v>
      </c>
      <c r="E232" s="10" t="s">
        <v>57</v>
      </c>
      <c r="F232" s="9" t="s">
        <v>16</v>
      </c>
      <c r="G232" s="11">
        <v>1</v>
      </c>
      <c r="H232" s="114">
        <f t="shared" si="24"/>
        <v>4638655.4621848743</v>
      </c>
      <c r="I232" s="115">
        <v>0.19</v>
      </c>
      <c r="J232" s="114">
        <v>5520000</v>
      </c>
      <c r="K232" s="116">
        <f t="shared" si="25"/>
        <v>5520000</v>
      </c>
    </row>
    <row r="233" spans="3:13" s="2" customFormat="1" ht="142.19999999999999" customHeight="1" x14ac:dyDescent="0.3">
      <c r="C233" s="8" t="s">
        <v>657</v>
      </c>
      <c r="D233" s="9" t="s">
        <v>91</v>
      </c>
      <c r="E233" s="10" t="s">
        <v>92</v>
      </c>
      <c r="F233" s="9" t="s">
        <v>16</v>
      </c>
      <c r="G233" s="11">
        <v>1</v>
      </c>
      <c r="H233" s="114">
        <f t="shared" si="24"/>
        <v>5064201.6806722693</v>
      </c>
      <c r="I233" s="115">
        <v>0.19</v>
      </c>
      <c r="J233" s="114">
        <v>6026400</v>
      </c>
      <c r="K233" s="116">
        <f t="shared" si="25"/>
        <v>6026400</v>
      </c>
      <c r="M233" s="26"/>
    </row>
    <row r="234" spans="3:13" s="2" customFormat="1" ht="142.19999999999999" customHeight="1" x14ac:dyDescent="0.3">
      <c r="C234" s="8" t="s">
        <v>658</v>
      </c>
      <c r="D234" s="9" t="s">
        <v>59</v>
      </c>
      <c r="E234" s="10" t="s">
        <v>60</v>
      </c>
      <c r="F234" s="9" t="s">
        <v>16</v>
      </c>
      <c r="G234" s="11">
        <v>1</v>
      </c>
      <c r="H234" s="114">
        <f t="shared" si="24"/>
        <v>3826890.7563025211</v>
      </c>
      <c r="I234" s="115">
        <v>0.19</v>
      </c>
      <c r="J234" s="114">
        <v>4554000</v>
      </c>
      <c r="K234" s="116">
        <f t="shared" si="25"/>
        <v>4554000</v>
      </c>
      <c r="M234" s="26"/>
    </row>
    <row r="235" spans="3:13" s="2" customFormat="1" ht="142.19999999999999" customHeight="1" x14ac:dyDescent="0.3">
      <c r="C235" s="8" t="s">
        <v>659</v>
      </c>
      <c r="D235" s="9" t="s">
        <v>134</v>
      </c>
      <c r="E235" s="10" t="s">
        <v>135</v>
      </c>
      <c r="F235" s="9" t="s">
        <v>16</v>
      </c>
      <c r="G235" s="11">
        <v>1</v>
      </c>
      <c r="H235" s="114">
        <f t="shared" si="24"/>
        <v>2944875.630252101</v>
      </c>
      <c r="I235" s="115">
        <v>0.19</v>
      </c>
      <c r="J235" s="114">
        <v>3504402</v>
      </c>
      <c r="K235" s="116">
        <f t="shared" si="25"/>
        <v>3504402</v>
      </c>
      <c r="M235" s="26"/>
    </row>
    <row r="236" spans="3:13" s="2" customFormat="1" ht="142.19999999999999" customHeight="1" x14ac:dyDescent="0.3">
      <c r="C236" s="8" t="s">
        <v>660</v>
      </c>
      <c r="D236" s="9" t="s">
        <v>121</v>
      </c>
      <c r="E236" s="10" t="s">
        <v>122</v>
      </c>
      <c r="F236" s="9" t="s">
        <v>16</v>
      </c>
      <c r="G236" s="11">
        <v>1</v>
      </c>
      <c r="H236" s="114">
        <f t="shared" si="24"/>
        <v>8485714.2857142854</v>
      </c>
      <c r="I236" s="115">
        <v>0.19</v>
      </c>
      <c r="J236" s="114">
        <v>10098000</v>
      </c>
      <c r="K236" s="116">
        <f t="shared" si="25"/>
        <v>10098000</v>
      </c>
      <c r="M236" s="26"/>
    </row>
    <row r="237" spans="3:13" s="2" customFormat="1" ht="142.19999999999999" customHeight="1" x14ac:dyDescent="0.3">
      <c r="C237" s="8" t="s">
        <v>661</v>
      </c>
      <c r="D237" s="35" t="s">
        <v>136</v>
      </c>
      <c r="E237" s="36" t="s">
        <v>137</v>
      </c>
      <c r="F237" s="35" t="s">
        <v>16</v>
      </c>
      <c r="G237" s="37">
        <v>1</v>
      </c>
      <c r="H237" s="114">
        <f t="shared" si="24"/>
        <v>3525731.0924369749</v>
      </c>
      <c r="I237" s="115">
        <v>0.19</v>
      </c>
      <c r="J237" s="114">
        <v>4195620</v>
      </c>
      <c r="K237" s="116">
        <f t="shared" si="25"/>
        <v>4195620</v>
      </c>
      <c r="M237" s="26"/>
    </row>
    <row r="238" spans="3:13" ht="142.19999999999999" customHeight="1" x14ac:dyDescent="0.3">
      <c r="C238" s="8" t="s">
        <v>662</v>
      </c>
      <c r="D238" s="9" t="s">
        <v>213</v>
      </c>
      <c r="E238" s="10" t="s">
        <v>214</v>
      </c>
      <c r="F238" s="9" t="s">
        <v>16</v>
      </c>
      <c r="G238" s="11">
        <v>1</v>
      </c>
      <c r="H238" s="114">
        <f t="shared" si="24"/>
        <v>1417815.1260504203</v>
      </c>
      <c r="I238" s="115">
        <v>0.19</v>
      </c>
      <c r="J238" s="114">
        <v>1687200</v>
      </c>
      <c r="K238" s="116">
        <f t="shared" si="25"/>
        <v>1687200</v>
      </c>
    </row>
    <row r="239" spans="3:13" ht="142.19999999999999" customHeight="1" x14ac:dyDescent="0.3">
      <c r="C239" s="8" t="s">
        <v>663</v>
      </c>
      <c r="D239" s="9" t="s">
        <v>176</v>
      </c>
      <c r="E239" s="10" t="s">
        <v>177</v>
      </c>
      <c r="F239" s="9" t="s">
        <v>16</v>
      </c>
      <c r="G239" s="11">
        <v>5</v>
      </c>
      <c r="H239" s="114">
        <f t="shared" si="24"/>
        <v>21352.941176470587</v>
      </c>
      <c r="I239" s="115">
        <v>0.19</v>
      </c>
      <c r="J239" s="114">
        <v>25410</v>
      </c>
      <c r="K239" s="116">
        <f t="shared" si="25"/>
        <v>127050</v>
      </c>
    </row>
    <row r="240" spans="3:13" ht="142.19999999999999" customHeight="1" thickBot="1" x14ac:dyDescent="0.35">
      <c r="C240" s="8" t="s">
        <v>664</v>
      </c>
      <c r="D240" s="9" t="s">
        <v>178</v>
      </c>
      <c r="E240" s="10" t="s">
        <v>179</v>
      </c>
      <c r="F240" s="9" t="s">
        <v>16</v>
      </c>
      <c r="G240" s="11">
        <v>5</v>
      </c>
      <c r="H240" s="114">
        <f t="shared" si="24"/>
        <v>94804.411764705888</v>
      </c>
      <c r="I240" s="115">
        <v>0.19</v>
      </c>
      <c r="J240" s="114">
        <v>112817.25</v>
      </c>
      <c r="K240" s="116">
        <f t="shared" si="25"/>
        <v>564086.25</v>
      </c>
    </row>
    <row r="241" spans="1:13" ht="13.2" customHeight="1" thickBot="1" x14ac:dyDescent="0.35">
      <c r="C241" s="280" t="s">
        <v>665</v>
      </c>
      <c r="D241" s="281"/>
      <c r="E241" s="281"/>
      <c r="F241" s="281"/>
      <c r="G241" s="282"/>
      <c r="H241" s="34"/>
      <c r="I241" s="34"/>
      <c r="J241" s="34"/>
      <c r="K241" s="22">
        <f>SUM(K218:K240)</f>
        <v>85064906.25</v>
      </c>
    </row>
    <row r="242" spans="1:13" ht="13.2" customHeight="1" thickBot="1" x14ac:dyDescent="0.35">
      <c r="C242" s="289" t="s">
        <v>216</v>
      </c>
      <c r="D242" s="290"/>
      <c r="E242" s="290"/>
      <c r="F242" s="290"/>
      <c r="G242" s="290"/>
      <c r="H242" s="290"/>
      <c r="I242" s="290"/>
      <c r="J242" s="290"/>
      <c r="K242" s="291"/>
    </row>
    <row r="243" spans="1:13" ht="64.95" customHeight="1" thickBot="1" x14ac:dyDescent="0.35">
      <c r="A243" s="3"/>
      <c r="B243" s="3"/>
      <c r="C243" s="106" t="s">
        <v>4</v>
      </c>
      <c r="D243" s="107" t="s">
        <v>5</v>
      </c>
      <c r="E243" s="107" t="s">
        <v>6</v>
      </c>
      <c r="F243" s="107" t="s">
        <v>7</v>
      </c>
      <c r="G243" s="108" t="s">
        <v>8</v>
      </c>
      <c r="H243" s="107" t="s">
        <v>9</v>
      </c>
      <c r="I243" s="107" t="s">
        <v>10</v>
      </c>
      <c r="J243" s="107" t="s">
        <v>467</v>
      </c>
      <c r="K243" s="109" t="s">
        <v>468</v>
      </c>
    </row>
    <row r="244" spans="1:13" s="2" customFormat="1" ht="26.4" x14ac:dyDescent="0.3">
      <c r="C244" s="110" t="s">
        <v>666</v>
      </c>
      <c r="D244" s="111" t="s">
        <v>14</v>
      </c>
      <c r="E244" s="112" t="s">
        <v>15</v>
      </c>
      <c r="F244" s="111" t="s">
        <v>16</v>
      </c>
      <c r="G244" s="113">
        <v>4</v>
      </c>
      <c r="H244" s="114">
        <f t="shared" ref="H244:H265" si="26">+J244/1.19</f>
        <v>335798.31932773109</v>
      </c>
      <c r="I244" s="115">
        <v>0.19</v>
      </c>
      <c r="J244" s="114">
        <v>399600</v>
      </c>
      <c r="K244" s="116">
        <f t="shared" ref="K244:K265" si="27">+J244*G244</f>
        <v>1598400</v>
      </c>
    </row>
    <row r="245" spans="1:13" ht="26.4" x14ac:dyDescent="0.3">
      <c r="C245" s="8" t="s">
        <v>667</v>
      </c>
      <c r="D245" s="9" t="s">
        <v>19</v>
      </c>
      <c r="E245" s="10" t="s">
        <v>20</v>
      </c>
      <c r="F245" s="9" t="s">
        <v>16</v>
      </c>
      <c r="G245" s="11">
        <v>30</v>
      </c>
      <c r="H245" s="114">
        <f t="shared" si="26"/>
        <v>88235.294117647063</v>
      </c>
      <c r="I245" s="115">
        <v>0.19</v>
      </c>
      <c r="J245" s="114">
        <v>105000</v>
      </c>
      <c r="K245" s="116">
        <f t="shared" si="27"/>
        <v>3150000</v>
      </c>
    </row>
    <row r="246" spans="1:13" ht="39.6" x14ac:dyDescent="0.3">
      <c r="C246" s="8" t="s">
        <v>668</v>
      </c>
      <c r="D246" s="9" t="s">
        <v>73</v>
      </c>
      <c r="E246" s="10" t="s">
        <v>74</v>
      </c>
      <c r="F246" s="9" t="s">
        <v>16</v>
      </c>
      <c r="G246" s="11">
        <v>1</v>
      </c>
      <c r="H246" s="114">
        <f t="shared" si="26"/>
        <v>1660336.1344537816</v>
      </c>
      <c r="I246" s="115">
        <v>0.19</v>
      </c>
      <c r="J246" s="114">
        <v>1975800</v>
      </c>
      <c r="K246" s="116">
        <f t="shared" si="27"/>
        <v>1975800</v>
      </c>
      <c r="M246" s="26"/>
    </row>
    <row r="247" spans="1:13" ht="105.6" x14ac:dyDescent="0.3">
      <c r="C247" s="8" t="s">
        <v>669</v>
      </c>
      <c r="D247" s="9" t="s">
        <v>63</v>
      </c>
      <c r="E247" s="10" t="s">
        <v>64</v>
      </c>
      <c r="F247" s="9" t="s">
        <v>16</v>
      </c>
      <c r="G247" s="11">
        <v>2</v>
      </c>
      <c r="H247" s="114">
        <f t="shared" si="26"/>
        <v>3825343.3613445377</v>
      </c>
      <c r="I247" s="115">
        <v>0.19</v>
      </c>
      <c r="J247" s="114">
        <v>4552158.5999999996</v>
      </c>
      <c r="K247" s="116">
        <f t="shared" si="27"/>
        <v>9104317.1999999993</v>
      </c>
    </row>
    <row r="248" spans="1:13" ht="39.6" x14ac:dyDescent="0.3">
      <c r="C248" s="8" t="s">
        <v>670</v>
      </c>
      <c r="D248" s="9" t="s">
        <v>69</v>
      </c>
      <c r="E248" s="10" t="s">
        <v>70</v>
      </c>
      <c r="F248" s="9" t="s">
        <v>16</v>
      </c>
      <c r="G248" s="11">
        <v>2</v>
      </c>
      <c r="H248" s="114">
        <f t="shared" si="26"/>
        <v>1769747.8991596641</v>
      </c>
      <c r="I248" s="115">
        <v>0.19</v>
      </c>
      <c r="J248" s="114">
        <v>2106000</v>
      </c>
      <c r="K248" s="116">
        <f t="shared" si="27"/>
        <v>4212000</v>
      </c>
    </row>
    <row r="249" spans="1:13" ht="66" x14ac:dyDescent="0.3">
      <c r="C249" s="8" t="s">
        <v>671</v>
      </c>
      <c r="D249" s="9" t="s">
        <v>71</v>
      </c>
      <c r="E249" s="10" t="s">
        <v>72</v>
      </c>
      <c r="F249" s="9" t="s">
        <v>16</v>
      </c>
      <c r="G249" s="11">
        <v>2</v>
      </c>
      <c r="H249" s="114">
        <f t="shared" si="26"/>
        <v>993403.36134453781</v>
      </c>
      <c r="I249" s="115">
        <v>0.19</v>
      </c>
      <c r="J249" s="114">
        <v>1182150</v>
      </c>
      <c r="K249" s="116">
        <f t="shared" si="27"/>
        <v>2364300</v>
      </c>
      <c r="M249" s="26"/>
    </row>
    <row r="250" spans="1:13" ht="39.6" x14ac:dyDescent="0.3">
      <c r="C250" s="8" t="s">
        <v>672</v>
      </c>
      <c r="D250" s="9" t="s">
        <v>65</v>
      </c>
      <c r="E250" s="10" t="s">
        <v>66</v>
      </c>
      <c r="F250" s="9" t="s">
        <v>16</v>
      </c>
      <c r="G250" s="11">
        <v>1</v>
      </c>
      <c r="H250" s="114">
        <f t="shared" si="26"/>
        <v>2984743.3613445382</v>
      </c>
      <c r="I250" s="115">
        <v>0.19</v>
      </c>
      <c r="J250" s="114">
        <v>3551844.6</v>
      </c>
      <c r="K250" s="116">
        <f t="shared" si="27"/>
        <v>3551844.6</v>
      </c>
      <c r="M250" s="26"/>
    </row>
    <row r="251" spans="1:13" ht="52.8" x14ac:dyDescent="0.3">
      <c r="C251" s="8" t="s">
        <v>673</v>
      </c>
      <c r="D251" s="9" t="s">
        <v>26</v>
      </c>
      <c r="E251" s="10" t="s">
        <v>27</v>
      </c>
      <c r="F251" s="9" t="s">
        <v>16</v>
      </c>
      <c r="G251" s="11">
        <v>1</v>
      </c>
      <c r="H251" s="114">
        <f t="shared" si="26"/>
        <v>4159663.8655462186</v>
      </c>
      <c r="I251" s="115">
        <v>0.19</v>
      </c>
      <c r="J251" s="114">
        <v>4950000</v>
      </c>
      <c r="K251" s="116">
        <f t="shared" si="27"/>
        <v>4950000</v>
      </c>
    </row>
    <row r="252" spans="1:13" s="2" customFormat="1" ht="26.4" x14ac:dyDescent="0.3">
      <c r="C252" s="8" t="s">
        <v>674</v>
      </c>
      <c r="D252" s="9" t="s">
        <v>123</v>
      </c>
      <c r="E252" s="10" t="s">
        <v>124</v>
      </c>
      <c r="F252" s="9" t="s">
        <v>16</v>
      </c>
      <c r="G252" s="11">
        <v>2</v>
      </c>
      <c r="H252" s="114">
        <f t="shared" si="26"/>
        <v>4440000</v>
      </c>
      <c r="I252" s="115">
        <v>0.19</v>
      </c>
      <c r="J252" s="114">
        <v>5283600</v>
      </c>
      <c r="K252" s="116">
        <f t="shared" si="27"/>
        <v>10567200</v>
      </c>
      <c r="M252" s="26"/>
    </row>
    <row r="253" spans="1:13" ht="79.2" x14ac:dyDescent="0.3">
      <c r="C253" s="8" t="s">
        <v>675</v>
      </c>
      <c r="D253" s="9" t="s">
        <v>67</v>
      </c>
      <c r="E253" s="10" t="s">
        <v>68</v>
      </c>
      <c r="F253" s="9" t="s">
        <v>16</v>
      </c>
      <c r="G253" s="11">
        <v>1</v>
      </c>
      <c r="H253" s="114">
        <f t="shared" si="26"/>
        <v>2475680.6722689075</v>
      </c>
      <c r="I253" s="115">
        <v>0.19</v>
      </c>
      <c r="J253" s="114">
        <v>2946060</v>
      </c>
      <c r="K253" s="116">
        <f t="shared" si="27"/>
        <v>2946060</v>
      </c>
    </row>
    <row r="254" spans="1:13" ht="26.4" x14ac:dyDescent="0.3">
      <c r="C254" s="8" t="s">
        <v>676</v>
      </c>
      <c r="D254" s="9" t="s">
        <v>87</v>
      </c>
      <c r="E254" s="10" t="s">
        <v>88</v>
      </c>
      <c r="F254" s="9" t="s">
        <v>16</v>
      </c>
      <c r="G254" s="11">
        <v>1</v>
      </c>
      <c r="H254" s="114">
        <f t="shared" si="26"/>
        <v>4326050.4201680673</v>
      </c>
      <c r="I254" s="115">
        <v>0.19</v>
      </c>
      <c r="J254" s="114">
        <v>5148000</v>
      </c>
      <c r="K254" s="116">
        <f t="shared" si="27"/>
        <v>5148000</v>
      </c>
      <c r="M254" s="26"/>
    </row>
    <row r="255" spans="1:13" s="2" customFormat="1" ht="26.4" x14ac:dyDescent="0.3">
      <c r="C255" s="8" t="s">
        <v>677</v>
      </c>
      <c r="D255" s="9" t="s">
        <v>56</v>
      </c>
      <c r="E255" s="10" t="s">
        <v>57</v>
      </c>
      <c r="F255" s="9" t="s">
        <v>16</v>
      </c>
      <c r="G255" s="11">
        <v>1</v>
      </c>
      <c r="H255" s="114">
        <f t="shared" si="26"/>
        <v>4638655.4621848743</v>
      </c>
      <c r="I255" s="115">
        <v>0.19</v>
      </c>
      <c r="J255" s="114">
        <v>5520000</v>
      </c>
      <c r="K255" s="116">
        <f t="shared" si="27"/>
        <v>5520000</v>
      </c>
    </row>
    <row r="256" spans="1:13" s="2" customFormat="1" ht="26.4" x14ac:dyDescent="0.3">
      <c r="C256" s="8" t="s">
        <v>678</v>
      </c>
      <c r="D256" s="9" t="s">
        <v>91</v>
      </c>
      <c r="E256" s="10" t="s">
        <v>92</v>
      </c>
      <c r="F256" s="9" t="s">
        <v>16</v>
      </c>
      <c r="G256" s="11">
        <v>1</v>
      </c>
      <c r="H256" s="114">
        <f t="shared" si="26"/>
        <v>5064201.6806722693</v>
      </c>
      <c r="I256" s="115">
        <v>0.19</v>
      </c>
      <c r="J256" s="114">
        <v>6026400</v>
      </c>
      <c r="K256" s="116">
        <f t="shared" si="27"/>
        <v>6026400</v>
      </c>
      <c r="M256" s="26"/>
    </row>
    <row r="257" spans="1:13" s="2" customFormat="1" ht="39.6" x14ac:dyDescent="0.3">
      <c r="C257" s="8" t="s">
        <v>679</v>
      </c>
      <c r="D257" s="9" t="s">
        <v>59</v>
      </c>
      <c r="E257" s="10" t="s">
        <v>60</v>
      </c>
      <c r="F257" s="9" t="s">
        <v>16</v>
      </c>
      <c r="G257" s="11">
        <v>1</v>
      </c>
      <c r="H257" s="114">
        <f t="shared" si="26"/>
        <v>3826890.7563025211</v>
      </c>
      <c r="I257" s="115">
        <v>0.19</v>
      </c>
      <c r="J257" s="114">
        <v>4554000</v>
      </c>
      <c r="K257" s="116">
        <f t="shared" si="27"/>
        <v>4554000</v>
      </c>
      <c r="M257" s="26"/>
    </row>
    <row r="258" spans="1:13" s="2" customFormat="1" ht="26.4" x14ac:dyDescent="0.3">
      <c r="C258" s="8" t="s">
        <v>680</v>
      </c>
      <c r="D258" s="9" t="s">
        <v>134</v>
      </c>
      <c r="E258" s="10" t="s">
        <v>135</v>
      </c>
      <c r="F258" s="9" t="s">
        <v>16</v>
      </c>
      <c r="G258" s="11">
        <v>1</v>
      </c>
      <c r="H258" s="114">
        <f t="shared" si="26"/>
        <v>2944875.630252101</v>
      </c>
      <c r="I258" s="115">
        <v>0.19</v>
      </c>
      <c r="J258" s="114">
        <v>3504402</v>
      </c>
      <c r="K258" s="116">
        <f t="shared" si="27"/>
        <v>3504402</v>
      </c>
      <c r="M258" s="26"/>
    </row>
    <row r="259" spans="1:13" s="2" customFormat="1" ht="66" x14ac:dyDescent="0.3">
      <c r="C259" s="8" t="s">
        <v>681</v>
      </c>
      <c r="D259" s="9" t="s">
        <v>121</v>
      </c>
      <c r="E259" s="10" t="s">
        <v>122</v>
      </c>
      <c r="F259" s="9" t="s">
        <v>16</v>
      </c>
      <c r="G259" s="11">
        <v>1</v>
      </c>
      <c r="H259" s="114">
        <f t="shared" si="26"/>
        <v>8485714.2857142854</v>
      </c>
      <c r="I259" s="115">
        <v>0.19</v>
      </c>
      <c r="J259" s="114">
        <v>10098000</v>
      </c>
      <c r="K259" s="116">
        <f t="shared" si="27"/>
        <v>10098000</v>
      </c>
      <c r="M259" s="26"/>
    </row>
    <row r="260" spans="1:13" s="2" customFormat="1" ht="92.4" x14ac:dyDescent="0.3">
      <c r="C260" s="8" t="s">
        <v>682</v>
      </c>
      <c r="D260" s="35" t="s">
        <v>136</v>
      </c>
      <c r="E260" s="36" t="s">
        <v>137</v>
      </c>
      <c r="F260" s="35" t="s">
        <v>16</v>
      </c>
      <c r="G260" s="37">
        <v>1</v>
      </c>
      <c r="H260" s="114">
        <f t="shared" si="26"/>
        <v>3525731.0924369749</v>
      </c>
      <c r="I260" s="115">
        <v>0.19</v>
      </c>
      <c r="J260" s="114">
        <v>4195620</v>
      </c>
      <c r="K260" s="116">
        <f t="shared" si="27"/>
        <v>4195620</v>
      </c>
      <c r="M260" s="26"/>
    </row>
    <row r="261" spans="1:13" ht="39.6" x14ac:dyDescent="0.3">
      <c r="C261" s="8" t="s">
        <v>683</v>
      </c>
      <c r="D261" s="9" t="s">
        <v>77</v>
      </c>
      <c r="E261" s="10" t="s">
        <v>78</v>
      </c>
      <c r="F261" s="9" t="s">
        <v>16</v>
      </c>
      <c r="G261" s="11">
        <v>1</v>
      </c>
      <c r="H261" s="114">
        <f t="shared" si="26"/>
        <v>3403361.3445378151</v>
      </c>
      <c r="I261" s="115">
        <v>0.19</v>
      </c>
      <c r="J261" s="114">
        <v>4050000</v>
      </c>
      <c r="K261" s="116">
        <f t="shared" si="27"/>
        <v>4050000</v>
      </c>
      <c r="M261" s="26"/>
    </row>
    <row r="262" spans="1:13" ht="39.6" x14ac:dyDescent="0.3">
      <c r="C262" s="8" t="s">
        <v>684</v>
      </c>
      <c r="D262" s="9" t="s">
        <v>140</v>
      </c>
      <c r="E262" s="38" t="s">
        <v>141</v>
      </c>
      <c r="F262" s="9" t="s">
        <v>16</v>
      </c>
      <c r="G262" s="11">
        <v>1</v>
      </c>
      <c r="H262" s="114">
        <f t="shared" si="26"/>
        <v>1231094.1176470588</v>
      </c>
      <c r="I262" s="115">
        <v>0.19</v>
      </c>
      <c r="J262" s="114">
        <v>1465002</v>
      </c>
      <c r="K262" s="116">
        <f t="shared" si="27"/>
        <v>1465002</v>
      </c>
    </row>
    <row r="263" spans="1:13" ht="52.8" x14ac:dyDescent="0.3">
      <c r="C263" s="8" t="s">
        <v>685</v>
      </c>
      <c r="D263" s="9" t="s">
        <v>150</v>
      </c>
      <c r="E263" s="38" t="s">
        <v>151</v>
      </c>
      <c r="F263" s="9" t="s">
        <v>16</v>
      </c>
      <c r="G263" s="11">
        <v>1</v>
      </c>
      <c r="H263" s="114">
        <f t="shared" si="26"/>
        <v>1384235.2941176472</v>
      </c>
      <c r="I263" s="115">
        <v>0.19</v>
      </c>
      <c r="J263" s="114">
        <v>1647240</v>
      </c>
      <c r="K263" s="116">
        <f t="shared" si="27"/>
        <v>1647240</v>
      </c>
    </row>
    <row r="264" spans="1:13" ht="51.75" customHeight="1" x14ac:dyDescent="0.3">
      <c r="C264" s="8" t="s">
        <v>686</v>
      </c>
      <c r="D264" s="9" t="s">
        <v>75</v>
      </c>
      <c r="E264" s="10" t="s">
        <v>76</v>
      </c>
      <c r="F264" s="9" t="s">
        <v>16</v>
      </c>
      <c r="G264" s="11">
        <v>1</v>
      </c>
      <c r="H264" s="114">
        <f t="shared" si="26"/>
        <v>682184.87394957989</v>
      </c>
      <c r="I264" s="115">
        <v>0.19</v>
      </c>
      <c r="J264" s="114">
        <v>811800</v>
      </c>
      <c r="K264" s="116">
        <f t="shared" si="27"/>
        <v>811800</v>
      </c>
      <c r="M264" s="26"/>
    </row>
    <row r="265" spans="1:13" ht="53.4" thickBot="1" x14ac:dyDescent="0.35">
      <c r="C265" s="8" t="s">
        <v>687</v>
      </c>
      <c r="D265" s="9" t="s">
        <v>217</v>
      </c>
      <c r="E265" s="10" t="s">
        <v>218</v>
      </c>
      <c r="F265" s="9" t="s">
        <v>16</v>
      </c>
      <c r="G265" s="11">
        <v>2</v>
      </c>
      <c r="H265" s="114">
        <f t="shared" si="26"/>
        <v>4663865.5462184874</v>
      </c>
      <c r="I265" s="115">
        <v>0.19</v>
      </c>
      <c r="J265" s="114">
        <v>5550000</v>
      </c>
      <c r="K265" s="116">
        <f t="shared" si="27"/>
        <v>11100000</v>
      </c>
    </row>
    <row r="266" spans="1:13" ht="13.2" customHeight="1" thickBot="1" x14ac:dyDescent="0.35">
      <c r="C266" s="280" t="s">
        <v>688</v>
      </c>
      <c r="D266" s="281"/>
      <c r="E266" s="281"/>
      <c r="F266" s="281"/>
      <c r="G266" s="288"/>
      <c r="H266" s="119"/>
      <c r="I266" s="34"/>
      <c r="J266" s="34"/>
      <c r="K266" s="22">
        <f>SUM(K244:K265)</f>
        <v>102540385.8</v>
      </c>
    </row>
    <row r="267" spans="1:13" ht="13.2" customHeight="1" thickBot="1" x14ac:dyDescent="0.35">
      <c r="C267" s="289" t="s">
        <v>220</v>
      </c>
      <c r="D267" s="290"/>
      <c r="E267" s="290"/>
      <c r="F267" s="290"/>
      <c r="G267" s="290"/>
      <c r="H267" s="290"/>
      <c r="I267" s="290"/>
      <c r="J267" s="290"/>
      <c r="K267" s="291"/>
    </row>
    <row r="268" spans="1:13" ht="66" customHeight="1" thickBot="1" x14ac:dyDescent="0.35">
      <c r="A268" s="3"/>
      <c r="B268" s="3"/>
      <c r="C268" s="106" t="s">
        <v>4</v>
      </c>
      <c r="D268" s="107" t="s">
        <v>5</v>
      </c>
      <c r="E268" s="107" t="s">
        <v>6</v>
      </c>
      <c r="F268" s="107" t="s">
        <v>7</v>
      </c>
      <c r="G268" s="108" t="s">
        <v>8</v>
      </c>
      <c r="H268" s="107" t="s">
        <v>9</v>
      </c>
      <c r="I268" s="107" t="s">
        <v>10</v>
      </c>
      <c r="J268" s="107" t="s">
        <v>467</v>
      </c>
      <c r="K268" s="109" t="s">
        <v>468</v>
      </c>
    </row>
    <row r="269" spans="1:13" ht="183.6" customHeight="1" x14ac:dyDescent="0.3">
      <c r="C269" s="110" t="s">
        <v>689</v>
      </c>
      <c r="D269" s="111" t="s">
        <v>221</v>
      </c>
      <c r="E269" s="112" t="s">
        <v>222</v>
      </c>
      <c r="F269" s="111" t="s">
        <v>223</v>
      </c>
      <c r="G269" s="113">
        <v>5</v>
      </c>
      <c r="H269" s="114">
        <f t="shared" ref="H269:H286" si="28">+J269/1.19</f>
        <v>545485.71428571432</v>
      </c>
      <c r="I269" s="115">
        <v>0.19</v>
      </c>
      <c r="J269" s="114">
        <v>649128</v>
      </c>
      <c r="K269" s="116">
        <f t="shared" ref="K269:K286" si="29">+J269*G269</f>
        <v>3245640</v>
      </c>
    </row>
    <row r="270" spans="1:13" ht="183.6" customHeight="1" x14ac:dyDescent="0.3">
      <c r="C270" s="110" t="s">
        <v>690</v>
      </c>
      <c r="D270" s="9" t="s">
        <v>84</v>
      </c>
      <c r="E270" s="10" t="s">
        <v>85</v>
      </c>
      <c r="F270" s="9" t="s">
        <v>223</v>
      </c>
      <c r="G270" s="11">
        <v>4</v>
      </c>
      <c r="H270" s="114">
        <f t="shared" si="28"/>
        <v>1865542.4873949578</v>
      </c>
      <c r="I270" s="115">
        <v>0.19</v>
      </c>
      <c r="J270" s="114">
        <v>2219995.5599999996</v>
      </c>
      <c r="K270" s="116">
        <f t="shared" si="29"/>
        <v>8879982.2399999984</v>
      </c>
      <c r="M270" s="26"/>
    </row>
    <row r="271" spans="1:13" ht="183.6" customHeight="1" x14ac:dyDescent="0.3">
      <c r="C271" s="110" t="s">
        <v>691</v>
      </c>
      <c r="D271" s="9" t="s">
        <v>224</v>
      </c>
      <c r="E271" s="10" t="s">
        <v>225</v>
      </c>
      <c r="F271" s="9" t="s">
        <v>223</v>
      </c>
      <c r="G271" s="11">
        <v>4</v>
      </c>
      <c r="H271" s="114">
        <f t="shared" si="28"/>
        <v>316134.45378151262</v>
      </c>
      <c r="I271" s="115">
        <v>0.19</v>
      </c>
      <c r="J271" s="114">
        <v>376200</v>
      </c>
      <c r="K271" s="116">
        <f t="shared" si="29"/>
        <v>1504800</v>
      </c>
    </row>
    <row r="272" spans="1:13" ht="183.6" customHeight="1" x14ac:dyDescent="0.3">
      <c r="C272" s="110" t="s">
        <v>692</v>
      </c>
      <c r="D272" s="9" t="s">
        <v>226</v>
      </c>
      <c r="E272" s="10" t="s">
        <v>227</v>
      </c>
      <c r="F272" s="9" t="s">
        <v>223</v>
      </c>
      <c r="G272" s="11">
        <v>4</v>
      </c>
      <c r="H272" s="114">
        <f t="shared" si="28"/>
        <v>107268.90756302522</v>
      </c>
      <c r="I272" s="115">
        <v>0.19</v>
      </c>
      <c r="J272" s="114">
        <v>127650</v>
      </c>
      <c r="K272" s="116">
        <f t="shared" si="29"/>
        <v>510600</v>
      </c>
    </row>
    <row r="273" spans="3:13" ht="183.6" customHeight="1" x14ac:dyDescent="0.3">
      <c r="C273" s="110" t="s">
        <v>693</v>
      </c>
      <c r="D273" s="9" t="s">
        <v>228</v>
      </c>
      <c r="E273" s="10" t="s">
        <v>229</v>
      </c>
      <c r="F273" s="9" t="s">
        <v>223</v>
      </c>
      <c r="G273" s="11">
        <v>4</v>
      </c>
      <c r="H273" s="114">
        <f t="shared" si="28"/>
        <v>707899.15966386558</v>
      </c>
      <c r="I273" s="115">
        <v>0.19</v>
      </c>
      <c r="J273" s="114">
        <v>842400</v>
      </c>
      <c r="K273" s="116">
        <f t="shared" si="29"/>
        <v>3369600</v>
      </c>
    </row>
    <row r="274" spans="3:13" ht="183.6" customHeight="1" x14ac:dyDescent="0.3">
      <c r="C274" s="110" t="s">
        <v>694</v>
      </c>
      <c r="D274" s="9" t="s">
        <v>230</v>
      </c>
      <c r="E274" s="10" t="s">
        <v>231</v>
      </c>
      <c r="F274" s="9" t="s">
        <v>223</v>
      </c>
      <c r="G274" s="11">
        <v>2</v>
      </c>
      <c r="H274" s="114">
        <f t="shared" si="28"/>
        <v>289346.21848739497</v>
      </c>
      <c r="I274" s="115">
        <v>0.19</v>
      </c>
      <c r="J274" s="114">
        <v>344322</v>
      </c>
      <c r="K274" s="116">
        <f t="shared" si="29"/>
        <v>688644</v>
      </c>
    </row>
    <row r="275" spans="3:13" ht="183.6" customHeight="1" x14ac:dyDescent="0.3">
      <c r="C275" s="110" t="s">
        <v>695</v>
      </c>
      <c r="D275" s="9" t="s">
        <v>232</v>
      </c>
      <c r="E275" s="10" t="s">
        <v>233</v>
      </c>
      <c r="F275" s="9" t="s">
        <v>223</v>
      </c>
      <c r="G275" s="11">
        <v>3</v>
      </c>
      <c r="H275" s="114">
        <f t="shared" si="28"/>
        <v>598991.59663865552</v>
      </c>
      <c r="I275" s="115">
        <v>0.19</v>
      </c>
      <c r="J275" s="114">
        <v>712800</v>
      </c>
      <c r="K275" s="116">
        <f t="shared" si="29"/>
        <v>2138400</v>
      </c>
    </row>
    <row r="276" spans="3:13" ht="183.6" customHeight="1" x14ac:dyDescent="0.3">
      <c r="C276" s="110" t="s">
        <v>696</v>
      </c>
      <c r="D276" s="9" t="s">
        <v>234</v>
      </c>
      <c r="E276" s="10" t="s">
        <v>235</v>
      </c>
      <c r="F276" s="9" t="s">
        <v>223</v>
      </c>
      <c r="G276" s="11">
        <v>2</v>
      </c>
      <c r="H276" s="114">
        <f t="shared" si="28"/>
        <v>884873.94957983203</v>
      </c>
      <c r="I276" s="115">
        <v>0.19</v>
      </c>
      <c r="J276" s="114">
        <v>1053000</v>
      </c>
      <c r="K276" s="116">
        <f t="shared" si="29"/>
        <v>2106000</v>
      </c>
    </row>
    <row r="277" spans="3:13" ht="183.6" customHeight="1" x14ac:dyDescent="0.3">
      <c r="C277" s="110" t="s">
        <v>697</v>
      </c>
      <c r="D277" s="9" t="s">
        <v>236</v>
      </c>
      <c r="E277" s="10" t="s">
        <v>237</v>
      </c>
      <c r="F277" s="9" t="s">
        <v>223</v>
      </c>
      <c r="G277" s="11">
        <v>4</v>
      </c>
      <c r="H277" s="114">
        <f t="shared" si="28"/>
        <v>529442.01680672274</v>
      </c>
      <c r="I277" s="115">
        <v>0.19</v>
      </c>
      <c r="J277" s="114">
        <v>630036</v>
      </c>
      <c r="K277" s="116">
        <f t="shared" si="29"/>
        <v>2520144</v>
      </c>
    </row>
    <row r="278" spans="3:13" ht="183.6" customHeight="1" x14ac:dyDescent="0.3">
      <c r="C278" s="110" t="s">
        <v>698</v>
      </c>
      <c r="D278" s="9" t="s">
        <v>238</v>
      </c>
      <c r="E278" s="10" t="s">
        <v>239</v>
      </c>
      <c r="F278" s="9" t="s">
        <v>223</v>
      </c>
      <c r="G278" s="11">
        <v>1</v>
      </c>
      <c r="H278" s="114">
        <f t="shared" si="28"/>
        <v>6767924.3697478995</v>
      </c>
      <c r="I278" s="115">
        <v>0.19</v>
      </c>
      <c r="J278" s="114">
        <v>8053830</v>
      </c>
      <c r="K278" s="116">
        <f t="shared" si="29"/>
        <v>8053830</v>
      </c>
    </row>
    <row r="279" spans="3:13" ht="183.6" customHeight="1" x14ac:dyDescent="0.3">
      <c r="C279" s="110" t="s">
        <v>699</v>
      </c>
      <c r="D279" s="9" t="s">
        <v>240</v>
      </c>
      <c r="E279" s="10" t="s">
        <v>241</v>
      </c>
      <c r="F279" s="9" t="s">
        <v>223</v>
      </c>
      <c r="G279" s="11">
        <v>2</v>
      </c>
      <c r="H279" s="114">
        <f t="shared" si="28"/>
        <v>127274.82352941178</v>
      </c>
      <c r="I279" s="115">
        <v>0.19</v>
      </c>
      <c r="J279" s="114">
        <v>151457.04</v>
      </c>
      <c r="K279" s="116">
        <f t="shared" si="29"/>
        <v>302914.08</v>
      </c>
    </row>
    <row r="280" spans="3:13" ht="183.6" customHeight="1" x14ac:dyDescent="0.3">
      <c r="C280" s="110" t="s">
        <v>700</v>
      </c>
      <c r="D280" s="9" t="s">
        <v>242</v>
      </c>
      <c r="E280" s="10" t="s">
        <v>243</v>
      </c>
      <c r="F280" s="9" t="s">
        <v>223</v>
      </c>
      <c r="G280" s="11">
        <v>2</v>
      </c>
      <c r="H280" s="114">
        <f t="shared" si="28"/>
        <v>363594.95798319328</v>
      </c>
      <c r="I280" s="115">
        <v>0.19</v>
      </c>
      <c r="J280" s="114">
        <v>432678</v>
      </c>
      <c r="K280" s="116">
        <f t="shared" si="29"/>
        <v>865356</v>
      </c>
    </row>
    <row r="281" spans="3:13" ht="183.6" customHeight="1" x14ac:dyDescent="0.3">
      <c r="C281" s="110" t="s">
        <v>701</v>
      </c>
      <c r="D281" s="9" t="s">
        <v>63</v>
      </c>
      <c r="E281" s="10" t="s">
        <v>64</v>
      </c>
      <c r="F281" s="9" t="s">
        <v>16</v>
      </c>
      <c r="G281" s="11">
        <v>4</v>
      </c>
      <c r="H281" s="114">
        <f t="shared" si="28"/>
        <v>3825343.3613445377</v>
      </c>
      <c r="I281" s="115">
        <v>0.19</v>
      </c>
      <c r="J281" s="114">
        <v>4552158.5999999996</v>
      </c>
      <c r="K281" s="116">
        <f t="shared" si="29"/>
        <v>18208634.399999999</v>
      </c>
    </row>
    <row r="282" spans="3:13" ht="183.6" customHeight="1" x14ac:dyDescent="0.3">
      <c r="C282" s="110" t="s">
        <v>702</v>
      </c>
      <c r="D282" s="9" t="s">
        <v>71</v>
      </c>
      <c r="E282" s="10" t="s">
        <v>72</v>
      </c>
      <c r="F282" s="9" t="s">
        <v>16</v>
      </c>
      <c r="G282" s="11">
        <v>6</v>
      </c>
      <c r="H282" s="114">
        <f t="shared" si="28"/>
        <v>993403.36134453781</v>
      </c>
      <c r="I282" s="115">
        <v>0.19</v>
      </c>
      <c r="J282" s="114">
        <v>1182150</v>
      </c>
      <c r="K282" s="116">
        <f t="shared" si="29"/>
        <v>7092900</v>
      </c>
      <c r="M282" s="26"/>
    </row>
    <row r="283" spans="3:13" ht="183.6" customHeight="1" x14ac:dyDescent="0.3">
      <c r="C283" s="110" t="s">
        <v>703</v>
      </c>
      <c r="D283" s="9" t="s">
        <v>244</v>
      </c>
      <c r="E283" s="10" t="s">
        <v>245</v>
      </c>
      <c r="F283" s="9" t="s">
        <v>16</v>
      </c>
      <c r="G283" s="11">
        <v>22</v>
      </c>
      <c r="H283" s="114">
        <f t="shared" si="28"/>
        <v>294957.98319327732</v>
      </c>
      <c r="I283" s="115">
        <v>0.19</v>
      </c>
      <c r="J283" s="114">
        <v>351000</v>
      </c>
      <c r="K283" s="116">
        <f t="shared" si="29"/>
        <v>7722000</v>
      </c>
    </row>
    <row r="284" spans="3:13" ht="183.6" customHeight="1" x14ac:dyDescent="0.3">
      <c r="C284" s="110" t="s">
        <v>704</v>
      </c>
      <c r="D284" s="9" t="s">
        <v>246</v>
      </c>
      <c r="E284" s="10" t="s">
        <v>247</v>
      </c>
      <c r="F284" s="9" t="s">
        <v>16</v>
      </c>
      <c r="G284" s="11">
        <v>1</v>
      </c>
      <c r="H284" s="114">
        <f t="shared" si="28"/>
        <v>7060905.8823529417</v>
      </c>
      <c r="I284" s="115">
        <v>0.19</v>
      </c>
      <c r="J284" s="114">
        <v>8402478</v>
      </c>
      <c r="K284" s="116">
        <f t="shared" si="29"/>
        <v>8402478</v>
      </c>
    </row>
    <row r="285" spans="3:13" ht="183.6" customHeight="1" x14ac:dyDescent="0.3">
      <c r="C285" s="110" t="s">
        <v>705</v>
      </c>
      <c r="D285" s="9" t="s">
        <v>65</v>
      </c>
      <c r="E285" s="10" t="s">
        <v>66</v>
      </c>
      <c r="F285" s="9" t="s">
        <v>16</v>
      </c>
      <c r="G285" s="11">
        <v>1</v>
      </c>
      <c r="H285" s="114">
        <f t="shared" si="28"/>
        <v>2984743.3613445382</v>
      </c>
      <c r="I285" s="115">
        <v>0.19</v>
      </c>
      <c r="J285" s="114">
        <v>3551844.6</v>
      </c>
      <c r="K285" s="116">
        <f t="shared" si="29"/>
        <v>3551844.6</v>
      </c>
      <c r="M285" s="26"/>
    </row>
    <row r="286" spans="3:13" ht="183.6" customHeight="1" thickBot="1" x14ac:dyDescent="0.35">
      <c r="C286" s="110" t="s">
        <v>706</v>
      </c>
      <c r="D286" s="9" t="s">
        <v>248</v>
      </c>
      <c r="E286" s="10" t="s">
        <v>249</v>
      </c>
      <c r="F286" s="9" t="s">
        <v>16</v>
      </c>
      <c r="G286" s="11">
        <v>1</v>
      </c>
      <c r="H286" s="114">
        <f t="shared" si="28"/>
        <v>2997000</v>
      </c>
      <c r="I286" s="115">
        <v>0.19</v>
      </c>
      <c r="J286" s="114">
        <v>3566430</v>
      </c>
      <c r="K286" s="116">
        <f t="shared" si="29"/>
        <v>3566430</v>
      </c>
    </row>
    <row r="287" spans="3:13" ht="13.2" customHeight="1" thickBot="1" x14ac:dyDescent="0.35">
      <c r="C287" s="280" t="s">
        <v>707</v>
      </c>
      <c r="D287" s="281"/>
      <c r="E287" s="281"/>
      <c r="F287" s="281"/>
      <c r="G287" s="288"/>
      <c r="H287" s="119"/>
      <c r="I287" s="34"/>
      <c r="J287" s="34"/>
      <c r="K287" s="22">
        <f>SUM(K269:K286)</f>
        <v>82730197.319999993</v>
      </c>
    </row>
    <row r="288" spans="3:13" ht="13.2" customHeight="1" thickBot="1" x14ac:dyDescent="0.35">
      <c r="C288" s="289" t="s">
        <v>251</v>
      </c>
      <c r="D288" s="290"/>
      <c r="E288" s="290"/>
      <c r="F288" s="290"/>
      <c r="G288" s="290"/>
      <c r="H288" s="290"/>
      <c r="I288" s="290"/>
      <c r="J288" s="290"/>
      <c r="K288" s="291"/>
    </row>
    <row r="289" spans="1:11" ht="73.95" customHeight="1" thickBot="1" x14ac:dyDescent="0.35">
      <c r="A289" s="3"/>
      <c r="B289" s="3"/>
      <c r="C289" s="106" t="s">
        <v>4</v>
      </c>
      <c r="D289" s="107" t="s">
        <v>5</v>
      </c>
      <c r="E289" s="107" t="s">
        <v>6</v>
      </c>
      <c r="F289" s="107" t="s">
        <v>7</v>
      </c>
      <c r="G289" s="108" t="s">
        <v>8</v>
      </c>
      <c r="H289" s="107" t="s">
        <v>9</v>
      </c>
      <c r="I289" s="107" t="s">
        <v>10</v>
      </c>
      <c r="J289" s="107" t="s">
        <v>467</v>
      </c>
      <c r="K289" s="109" t="s">
        <v>468</v>
      </c>
    </row>
    <row r="290" spans="1:11" ht="351.6" customHeight="1" x14ac:dyDescent="0.3">
      <c r="C290" s="110" t="s">
        <v>708</v>
      </c>
      <c r="D290" s="111" t="s">
        <v>252</v>
      </c>
      <c r="E290" s="112" t="s">
        <v>253</v>
      </c>
      <c r="F290" s="111" t="s">
        <v>16</v>
      </c>
      <c r="G290" s="113">
        <v>4</v>
      </c>
      <c r="H290" s="114">
        <f t="shared" ref="H290:H313" si="30">+J290/1.19</f>
        <v>484855.46218487399</v>
      </c>
      <c r="I290" s="115">
        <v>0.19</v>
      </c>
      <c r="J290" s="114">
        <v>576978</v>
      </c>
      <c r="K290" s="116">
        <f t="shared" ref="K290:K313" si="31">+J290*G290</f>
        <v>2307912</v>
      </c>
    </row>
    <row r="291" spans="1:11" ht="351.6" customHeight="1" x14ac:dyDescent="0.3">
      <c r="C291" s="110" t="s">
        <v>709</v>
      </c>
      <c r="D291" s="9" t="s">
        <v>254</v>
      </c>
      <c r="E291" s="10" t="s">
        <v>255</v>
      </c>
      <c r="F291" s="9" t="s">
        <v>16</v>
      </c>
      <c r="G291" s="11">
        <v>4</v>
      </c>
      <c r="H291" s="114">
        <f t="shared" si="30"/>
        <v>5969747.8991596643</v>
      </c>
      <c r="I291" s="115">
        <v>0.19</v>
      </c>
      <c r="J291" s="114">
        <v>7104000</v>
      </c>
      <c r="K291" s="116">
        <f t="shared" si="31"/>
        <v>28416000</v>
      </c>
    </row>
    <row r="292" spans="1:11" ht="351.6" customHeight="1" x14ac:dyDescent="0.3">
      <c r="C292" s="110" t="s">
        <v>710</v>
      </c>
      <c r="D292" s="9" t="s">
        <v>256</v>
      </c>
      <c r="E292" s="10" t="s">
        <v>257</v>
      </c>
      <c r="F292" s="9" t="s">
        <v>16</v>
      </c>
      <c r="G292" s="11">
        <v>4</v>
      </c>
      <c r="H292" s="114">
        <f t="shared" si="30"/>
        <v>410233.61344537814</v>
      </c>
      <c r="I292" s="115">
        <v>0.19</v>
      </c>
      <c r="J292" s="114">
        <v>488178</v>
      </c>
      <c r="K292" s="116">
        <f t="shared" si="31"/>
        <v>1952712</v>
      </c>
    </row>
    <row r="293" spans="1:11" ht="351.6" customHeight="1" x14ac:dyDescent="0.3">
      <c r="C293" s="110" t="s">
        <v>711</v>
      </c>
      <c r="D293" s="9" t="s">
        <v>258</v>
      </c>
      <c r="E293" s="10" t="s">
        <v>259</v>
      </c>
      <c r="F293" s="9" t="s">
        <v>16</v>
      </c>
      <c r="G293" s="11">
        <v>4</v>
      </c>
      <c r="H293" s="114">
        <f t="shared" si="30"/>
        <v>116304.20168067227</v>
      </c>
      <c r="I293" s="115">
        <v>0.19</v>
      </c>
      <c r="J293" s="114">
        <v>138402</v>
      </c>
      <c r="K293" s="116">
        <f t="shared" si="31"/>
        <v>553608</v>
      </c>
    </row>
    <row r="294" spans="1:11" ht="351.6" customHeight="1" x14ac:dyDescent="0.3">
      <c r="C294" s="110" t="s">
        <v>712</v>
      </c>
      <c r="D294" s="9" t="s">
        <v>260</v>
      </c>
      <c r="E294" s="10" t="s">
        <v>261</v>
      </c>
      <c r="F294" s="9" t="s">
        <v>16</v>
      </c>
      <c r="G294" s="11">
        <v>4</v>
      </c>
      <c r="H294" s="114">
        <f t="shared" si="30"/>
        <v>485042.01680672274</v>
      </c>
      <c r="I294" s="115">
        <v>0.19</v>
      </c>
      <c r="J294" s="114">
        <v>577200</v>
      </c>
      <c r="K294" s="116">
        <f t="shared" si="31"/>
        <v>2308800</v>
      </c>
    </row>
    <row r="295" spans="1:11" ht="351.6" customHeight="1" x14ac:dyDescent="0.3">
      <c r="C295" s="110" t="s">
        <v>713</v>
      </c>
      <c r="D295" s="9" t="s">
        <v>228</v>
      </c>
      <c r="E295" s="10" t="s">
        <v>229</v>
      </c>
      <c r="F295" s="9" t="s">
        <v>223</v>
      </c>
      <c r="G295" s="11">
        <v>4</v>
      </c>
      <c r="H295" s="114">
        <f t="shared" si="30"/>
        <v>707899.15966386558</v>
      </c>
      <c r="I295" s="115">
        <v>0.19</v>
      </c>
      <c r="J295" s="114">
        <v>842400</v>
      </c>
      <c r="K295" s="116">
        <f t="shared" si="31"/>
        <v>3369600</v>
      </c>
    </row>
    <row r="296" spans="1:11" ht="351.6" customHeight="1" x14ac:dyDescent="0.3">
      <c r="C296" s="110" t="s">
        <v>714</v>
      </c>
      <c r="D296" s="9" t="s">
        <v>224</v>
      </c>
      <c r="E296" s="10" t="s">
        <v>225</v>
      </c>
      <c r="F296" s="9" t="s">
        <v>223</v>
      </c>
      <c r="G296" s="11">
        <v>4</v>
      </c>
      <c r="H296" s="114">
        <f t="shared" si="30"/>
        <v>316134.45378151262</v>
      </c>
      <c r="I296" s="115">
        <v>0.19</v>
      </c>
      <c r="J296" s="114">
        <v>376200</v>
      </c>
      <c r="K296" s="116">
        <f t="shared" si="31"/>
        <v>1504800</v>
      </c>
    </row>
    <row r="297" spans="1:11" ht="351.6" customHeight="1" x14ac:dyDescent="0.3">
      <c r="C297" s="110" t="s">
        <v>715</v>
      </c>
      <c r="D297" s="9" t="s">
        <v>226</v>
      </c>
      <c r="E297" s="10" t="s">
        <v>227</v>
      </c>
      <c r="F297" s="9" t="s">
        <v>223</v>
      </c>
      <c r="G297" s="11">
        <v>4</v>
      </c>
      <c r="H297" s="114">
        <f t="shared" si="30"/>
        <v>107268.90756302522</v>
      </c>
      <c r="I297" s="115">
        <v>0.19</v>
      </c>
      <c r="J297" s="114">
        <v>127650</v>
      </c>
      <c r="K297" s="116">
        <f t="shared" si="31"/>
        <v>510600</v>
      </c>
    </row>
    <row r="298" spans="1:11" ht="351.6" customHeight="1" x14ac:dyDescent="0.3">
      <c r="C298" s="110" t="s">
        <v>716</v>
      </c>
      <c r="D298" s="9" t="s">
        <v>262</v>
      </c>
      <c r="E298" s="10" t="s">
        <v>263</v>
      </c>
      <c r="F298" s="9" t="s">
        <v>16</v>
      </c>
      <c r="G298" s="11">
        <v>2</v>
      </c>
      <c r="H298" s="114">
        <f t="shared" si="30"/>
        <v>40208.999999999993</v>
      </c>
      <c r="I298" s="115">
        <v>0.19</v>
      </c>
      <c r="J298" s="114">
        <v>47848.709999999992</v>
      </c>
      <c r="K298" s="116">
        <f t="shared" si="31"/>
        <v>95697.419999999984</v>
      </c>
    </row>
    <row r="299" spans="1:11" ht="351.6" customHeight="1" x14ac:dyDescent="0.3">
      <c r="C299" s="110" t="s">
        <v>717</v>
      </c>
      <c r="D299" s="9" t="s">
        <v>264</v>
      </c>
      <c r="E299" s="10" t="s">
        <v>265</v>
      </c>
      <c r="F299" s="9" t="s">
        <v>16</v>
      </c>
      <c r="G299" s="11">
        <v>16</v>
      </c>
      <c r="H299" s="114">
        <f t="shared" si="30"/>
        <v>23319.327731092439</v>
      </c>
      <c r="I299" s="115">
        <v>0.19</v>
      </c>
      <c r="J299" s="114">
        <v>27750</v>
      </c>
      <c r="K299" s="116">
        <f t="shared" si="31"/>
        <v>444000</v>
      </c>
    </row>
    <row r="300" spans="1:11" ht="351.6" customHeight="1" x14ac:dyDescent="0.3">
      <c r="C300" s="110" t="s">
        <v>718</v>
      </c>
      <c r="D300" s="9" t="s">
        <v>266</v>
      </c>
      <c r="E300" s="10" t="s">
        <v>267</v>
      </c>
      <c r="F300" s="9" t="s">
        <v>16</v>
      </c>
      <c r="G300" s="11">
        <v>6</v>
      </c>
      <c r="H300" s="114">
        <f t="shared" si="30"/>
        <v>417857.1428571429</v>
      </c>
      <c r="I300" s="115">
        <v>0.19</v>
      </c>
      <c r="J300" s="114">
        <v>497250</v>
      </c>
      <c r="K300" s="116">
        <f t="shared" si="31"/>
        <v>2983500</v>
      </c>
    </row>
    <row r="301" spans="1:11" ht="351.6" customHeight="1" x14ac:dyDescent="0.3">
      <c r="C301" s="110" t="s">
        <v>719</v>
      </c>
      <c r="D301" s="9" t="s">
        <v>268</v>
      </c>
      <c r="E301" s="10" t="s">
        <v>269</v>
      </c>
      <c r="F301" s="9" t="s">
        <v>16</v>
      </c>
      <c r="G301" s="11">
        <v>6</v>
      </c>
      <c r="H301" s="114">
        <f t="shared" si="30"/>
        <v>449243.69747899164</v>
      </c>
      <c r="I301" s="115">
        <v>0.19</v>
      </c>
      <c r="J301" s="114">
        <v>534600</v>
      </c>
      <c r="K301" s="116">
        <f t="shared" si="31"/>
        <v>3207600</v>
      </c>
    </row>
    <row r="302" spans="1:11" ht="351.6" customHeight="1" x14ac:dyDescent="0.3">
      <c r="C302" s="110" t="s">
        <v>720</v>
      </c>
      <c r="D302" s="9" t="s">
        <v>270</v>
      </c>
      <c r="E302" s="10" t="s">
        <v>271</v>
      </c>
      <c r="F302" s="9" t="s">
        <v>16</v>
      </c>
      <c r="G302" s="11">
        <v>6</v>
      </c>
      <c r="H302" s="114">
        <f t="shared" si="30"/>
        <v>891952.9411764706</v>
      </c>
      <c r="I302" s="115">
        <v>0.19</v>
      </c>
      <c r="J302" s="114">
        <v>1061424</v>
      </c>
      <c r="K302" s="116">
        <f t="shared" si="31"/>
        <v>6368544</v>
      </c>
    </row>
    <row r="303" spans="1:11" ht="351.6" customHeight="1" x14ac:dyDescent="0.3">
      <c r="C303" s="110" t="s">
        <v>721</v>
      </c>
      <c r="D303" s="9" t="s">
        <v>272</v>
      </c>
      <c r="E303" s="10" t="s">
        <v>273</v>
      </c>
      <c r="F303" s="9" t="s">
        <v>16</v>
      </c>
      <c r="G303" s="11">
        <v>4</v>
      </c>
      <c r="H303" s="114">
        <f t="shared" si="30"/>
        <v>182470.58823529413</v>
      </c>
      <c r="I303" s="115">
        <v>0.19</v>
      </c>
      <c r="J303" s="114">
        <v>217140</v>
      </c>
      <c r="K303" s="116">
        <f t="shared" si="31"/>
        <v>868560</v>
      </c>
    </row>
    <row r="304" spans="1:11" ht="351.6" customHeight="1" x14ac:dyDescent="0.3">
      <c r="C304" s="110" t="s">
        <v>722</v>
      </c>
      <c r="D304" s="9" t="s">
        <v>274</v>
      </c>
      <c r="E304" s="10" t="s">
        <v>275</v>
      </c>
      <c r="F304" s="9" t="s">
        <v>16</v>
      </c>
      <c r="G304" s="11">
        <v>4</v>
      </c>
      <c r="H304" s="114">
        <f t="shared" si="30"/>
        <v>16288.235294117649</v>
      </c>
      <c r="I304" s="115">
        <v>0.19</v>
      </c>
      <c r="J304" s="114">
        <v>19383</v>
      </c>
      <c r="K304" s="116">
        <f t="shared" si="31"/>
        <v>77532</v>
      </c>
    </row>
    <row r="305" spans="1:13" ht="351.6" customHeight="1" x14ac:dyDescent="0.3">
      <c r="C305" s="110" t="s">
        <v>723</v>
      </c>
      <c r="D305" s="9" t="s">
        <v>276</v>
      </c>
      <c r="E305" s="10" t="s">
        <v>277</v>
      </c>
      <c r="F305" s="9" t="s">
        <v>16</v>
      </c>
      <c r="G305" s="11">
        <v>4</v>
      </c>
      <c r="H305" s="114">
        <f t="shared" si="30"/>
        <v>117311.76470588236</v>
      </c>
      <c r="I305" s="115">
        <v>0.19</v>
      </c>
      <c r="J305" s="114">
        <v>139601</v>
      </c>
      <c r="K305" s="116">
        <f t="shared" si="31"/>
        <v>558404</v>
      </c>
    </row>
    <row r="306" spans="1:13" ht="351.6" customHeight="1" x14ac:dyDescent="0.3">
      <c r="C306" s="110" t="s">
        <v>724</v>
      </c>
      <c r="D306" s="9" t="s">
        <v>278</v>
      </c>
      <c r="E306" s="10" t="s">
        <v>279</v>
      </c>
      <c r="F306" s="9" t="s">
        <v>16</v>
      </c>
      <c r="G306" s="11">
        <v>4</v>
      </c>
      <c r="H306" s="114">
        <f t="shared" si="30"/>
        <v>2922689.0756302522</v>
      </c>
      <c r="I306" s="115">
        <v>0.19</v>
      </c>
      <c r="J306" s="114">
        <v>3478000</v>
      </c>
      <c r="K306" s="116">
        <f t="shared" si="31"/>
        <v>13912000</v>
      </c>
    </row>
    <row r="307" spans="1:13" ht="351.6" customHeight="1" x14ac:dyDescent="0.3">
      <c r="C307" s="110" t="s">
        <v>725</v>
      </c>
      <c r="D307" s="9" t="s">
        <v>242</v>
      </c>
      <c r="E307" s="10" t="s">
        <v>243</v>
      </c>
      <c r="F307" s="9" t="s">
        <v>223</v>
      </c>
      <c r="G307" s="11">
        <v>4</v>
      </c>
      <c r="H307" s="114">
        <f t="shared" si="30"/>
        <v>363594.95798319328</v>
      </c>
      <c r="I307" s="115">
        <v>0.19</v>
      </c>
      <c r="J307" s="114">
        <v>432678</v>
      </c>
      <c r="K307" s="116">
        <f t="shared" si="31"/>
        <v>1730712</v>
      </c>
    </row>
    <row r="308" spans="1:13" ht="351.6" customHeight="1" x14ac:dyDescent="0.3">
      <c r="C308" s="110" t="s">
        <v>726</v>
      </c>
      <c r="D308" s="9" t="s">
        <v>84</v>
      </c>
      <c r="E308" s="10" t="s">
        <v>85</v>
      </c>
      <c r="F308" s="9" t="s">
        <v>223</v>
      </c>
      <c r="G308" s="11">
        <v>2</v>
      </c>
      <c r="H308" s="114">
        <f t="shared" si="30"/>
        <v>1865542.4873949578</v>
      </c>
      <c r="I308" s="115">
        <v>0.19</v>
      </c>
      <c r="J308" s="114">
        <v>2219995.5599999996</v>
      </c>
      <c r="K308" s="116">
        <f t="shared" si="31"/>
        <v>4439991.1199999992</v>
      </c>
      <c r="M308" s="26"/>
    </row>
    <row r="309" spans="1:13" ht="351.6" customHeight="1" x14ac:dyDescent="0.3">
      <c r="C309" s="110" t="s">
        <v>727</v>
      </c>
      <c r="D309" s="9" t="s">
        <v>280</v>
      </c>
      <c r="E309" s="10" t="s">
        <v>281</v>
      </c>
      <c r="F309" s="9" t="s">
        <v>16</v>
      </c>
      <c r="G309" s="11">
        <v>2</v>
      </c>
      <c r="H309" s="114">
        <f t="shared" si="30"/>
        <v>932773.10924369749</v>
      </c>
      <c r="I309" s="115">
        <v>0.19</v>
      </c>
      <c r="J309" s="114">
        <v>1110000</v>
      </c>
      <c r="K309" s="116">
        <f t="shared" si="31"/>
        <v>2220000</v>
      </c>
    </row>
    <row r="310" spans="1:13" ht="351.6" customHeight="1" x14ac:dyDescent="0.3">
      <c r="C310" s="110" t="s">
        <v>728</v>
      </c>
      <c r="D310" s="9" t="s">
        <v>81</v>
      </c>
      <c r="E310" s="10" t="s">
        <v>82</v>
      </c>
      <c r="F310" s="9" t="s">
        <v>16</v>
      </c>
      <c r="G310" s="11">
        <v>6</v>
      </c>
      <c r="H310" s="114">
        <f t="shared" si="30"/>
        <v>184689.0756302521</v>
      </c>
      <c r="I310" s="115">
        <v>0.19</v>
      </c>
      <c r="J310" s="114">
        <v>219780</v>
      </c>
      <c r="K310" s="116">
        <f t="shared" si="31"/>
        <v>1318680</v>
      </c>
      <c r="M310" s="26"/>
    </row>
    <row r="311" spans="1:13" ht="351.6" customHeight="1" x14ac:dyDescent="0.3">
      <c r="C311" s="110" t="s">
        <v>729</v>
      </c>
      <c r="D311" s="9" t="s">
        <v>221</v>
      </c>
      <c r="E311" s="10" t="s">
        <v>222</v>
      </c>
      <c r="F311" s="9" t="s">
        <v>223</v>
      </c>
      <c r="G311" s="11">
        <v>2</v>
      </c>
      <c r="H311" s="114">
        <f t="shared" si="30"/>
        <v>545485.71428571432</v>
      </c>
      <c r="I311" s="115">
        <v>0.19</v>
      </c>
      <c r="J311" s="114">
        <v>649128</v>
      </c>
      <c r="K311" s="116">
        <f t="shared" si="31"/>
        <v>1298256</v>
      </c>
    </row>
    <row r="312" spans="1:13" ht="351.6" customHeight="1" x14ac:dyDescent="0.3">
      <c r="C312" s="110" t="s">
        <v>730</v>
      </c>
      <c r="D312" s="9" t="s">
        <v>282</v>
      </c>
      <c r="E312" s="10" t="s">
        <v>283</v>
      </c>
      <c r="F312" s="9" t="s">
        <v>16</v>
      </c>
      <c r="G312" s="11">
        <v>4</v>
      </c>
      <c r="H312" s="114">
        <f t="shared" si="30"/>
        <v>2042773.1092436975</v>
      </c>
      <c r="I312" s="115">
        <v>0.19</v>
      </c>
      <c r="J312" s="114">
        <v>2430900</v>
      </c>
      <c r="K312" s="116">
        <f t="shared" si="31"/>
        <v>9723600</v>
      </c>
    </row>
    <row r="313" spans="1:13" ht="351.6" customHeight="1" thickBot="1" x14ac:dyDescent="0.35">
      <c r="C313" s="110" t="s">
        <v>731</v>
      </c>
      <c r="D313" s="9" t="s">
        <v>284</v>
      </c>
      <c r="E313" s="10" t="s">
        <v>285</v>
      </c>
      <c r="F313" s="9" t="s">
        <v>16</v>
      </c>
      <c r="G313" s="11">
        <v>4</v>
      </c>
      <c r="H313" s="114">
        <f t="shared" si="30"/>
        <v>447731.09243697481</v>
      </c>
      <c r="I313" s="115">
        <v>0.19</v>
      </c>
      <c r="J313" s="114">
        <v>532800</v>
      </c>
      <c r="K313" s="116">
        <f t="shared" si="31"/>
        <v>2131200</v>
      </c>
    </row>
    <row r="314" spans="1:13" ht="14.55" customHeight="1" thickBot="1" x14ac:dyDescent="0.35">
      <c r="C314" s="280" t="s">
        <v>732</v>
      </c>
      <c r="D314" s="281"/>
      <c r="E314" s="281"/>
      <c r="F314" s="281"/>
      <c r="G314" s="282"/>
      <c r="H314" s="34"/>
      <c r="I314" s="34"/>
      <c r="J314" s="34"/>
      <c r="K314" s="22">
        <f>SUM(K290:K313)</f>
        <v>92302308.540000007</v>
      </c>
    </row>
    <row r="315" spans="1:13" ht="13.2" customHeight="1" thickBot="1" x14ac:dyDescent="0.35">
      <c r="C315" s="289" t="s">
        <v>287</v>
      </c>
      <c r="D315" s="290"/>
      <c r="E315" s="290"/>
      <c r="F315" s="290"/>
      <c r="G315" s="290"/>
      <c r="H315" s="290"/>
      <c r="I315" s="290"/>
      <c r="J315" s="290"/>
      <c r="K315" s="291"/>
    </row>
    <row r="316" spans="1:13" ht="47.25" customHeight="1" thickBot="1" x14ac:dyDescent="0.35">
      <c r="A316" s="3"/>
      <c r="B316" s="3"/>
      <c r="C316" s="106" t="s">
        <v>4</v>
      </c>
      <c r="D316" s="107" t="s">
        <v>5</v>
      </c>
      <c r="E316" s="107" t="s">
        <v>6</v>
      </c>
      <c r="F316" s="107" t="s">
        <v>7</v>
      </c>
      <c r="G316" s="108" t="s">
        <v>8</v>
      </c>
      <c r="H316" s="107" t="s">
        <v>9</v>
      </c>
      <c r="I316" s="107" t="s">
        <v>10</v>
      </c>
      <c r="J316" s="107" t="s">
        <v>467</v>
      </c>
      <c r="K316" s="109" t="s">
        <v>468</v>
      </c>
    </row>
    <row r="317" spans="1:13" ht="124.2" customHeight="1" x14ac:dyDescent="0.3">
      <c r="C317" s="110" t="s">
        <v>733</v>
      </c>
      <c r="D317" s="111" t="s">
        <v>69</v>
      </c>
      <c r="E317" s="112" t="s">
        <v>70</v>
      </c>
      <c r="F317" s="111" t="s">
        <v>16</v>
      </c>
      <c r="G317" s="113">
        <v>2</v>
      </c>
      <c r="H317" s="114">
        <f t="shared" ref="H317:H332" si="32">+J317/1.19</f>
        <v>1769747.8991596641</v>
      </c>
      <c r="I317" s="115">
        <v>0.19</v>
      </c>
      <c r="J317" s="114">
        <v>2106000</v>
      </c>
      <c r="K317" s="116">
        <f t="shared" ref="K317:K332" si="33">+J317*G317</f>
        <v>4212000</v>
      </c>
      <c r="M317" s="26"/>
    </row>
    <row r="318" spans="1:13" ht="124.2" customHeight="1" x14ac:dyDescent="0.3">
      <c r="C318" s="110" t="s">
        <v>734</v>
      </c>
      <c r="D318" s="9" t="s">
        <v>71</v>
      </c>
      <c r="E318" s="10" t="s">
        <v>72</v>
      </c>
      <c r="F318" s="9" t="s">
        <v>16</v>
      </c>
      <c r="G318" s="11">
        <v>2</v>
      </c>
      <c r="H318" s="114">
        <f t="shared" si="32"/>
        <v>993403.36134453781</v>
      </c>
      <c r="I318" s="115">
        <v>0.19</v>
      </c>
      <c r="J318" s="114">
        <v>1182150</v>
      </c>
      <c r="K318" s="116">
        <f t="shared" si="33"/>
        <v>2364300</v>
      </c>
      <c r="M318" s="26"/>
    </row>
    <row r="319" spans="1:13" ht="124.2" customHeight="1" x14ac:dyDescent="0.3">
      <c r="C319" s="110" t="s">
        <v>735</v>
      </c>
      <c r="D319" s="9" t="s">
        <v>166</v>
      </c>
      <c r="E319" s="10" t="s">
        <v>167</v>
      </c>
      <c r="F319" s="9" t="s">
        <v>16</v>
      </c>
      <c r="G319" s="11">
        <v>1</v>
      </c>
      <c r="H319" s="114">
        <f t="shared" si="32"/>
        <v>13613445.37815126</v>
      </c>
      <c r="I319" s="115">
        <v>0.19</v>
      </c>
      <c r="J319" s="114">
        <v>16200000</v>
      </c>
      <c r="K319" s="116">
        <f t="shared" si="33"/>
        <v>16200000</v>
      </c>
    </row>
    <row r="320" spans="1:13" ht="124.2" customHeight="1" x14ac:dyDescent="0.3">
      <c r="C320" s="110" t="s">
        <v>736</v>
      </c>
      <c r="D320" s="9" t="s">
        <v>73</v>
      </c>
      <c r="E320" s="10" t="s">
        <v>74</v>
      </c>
      <c r="F320" s="9" t="s">
        <v>16</v>
      </c>
      <c r="G320" s="11">
        <v>3</v>
      </c>
      <c r="H320" s="114">
        <f t="shared" si="32"/>
        <v>1660336.1344537816</v>
      </c>
      <c r="I320" s="115">
        <v>0.19</v>
      </c>
      <c r="J320" s="114">
        <v>1975800</v>
      </c>
      <c r="K320" s="116">
        <f t="shared" si="33"/>
        <v>5927400</v>
      </c>
      <c r="M320" s="26"/>
    </row>
    <row r="321" spans="1:13" ht="124.2" customHeight="1" x14ac:dyDescent="0.3">
      <c r="C321" s="110" t="s">
        <v>737</v>
      </c>
      <c r="D321" s="9" t="s">
        <v>244</v>
      </c>
      <c r="E321" s="10" t="s">
        <v>245</v>
      </c>
      <c r="F321" s="9" t="s">
        <v>16</v>
      </c>
      <c r="G321" s="11">
        <v>16</v>
      </c>
      <c r="H321" s="114">
        <f t="shared" si="32"/>
        <v>294957.98319327732</v>
      </c>
      <c r="I321" s="115">
        <v>0.19</v>
      </c>
      <c r="J321" s="114">
        <v>351000</v>
      </c>
      <c r="K321" s="116">
        <f t="shared" si="33"/>
        <v>5616000</v>
      </c>
    </row>
    <row r="322" spans="1:13" ht="124.2" customHeight="1" x14ac:dyDescent="0.3">
      <c r="C322" s="110" t="s">
        <v>738</v>
      </c>
      <c r="D322" s="9" t="s">
        <v>63</v>
      </c>
      <c r="E322" s="10" t="s">
        <v>64</v>
      </c>
      <c r="F322" s="9" t="s">
        <v>16</v>
      </c>
      <c r="G322" s="11">
        <v>3</v>
      </c>
      <c r="H322" s="114">
        <f t="shared" si="32"/>
        <v>3825343.3613445377</v>
      </c>
      <c r="I322" s="115">
        <v>0.19</v>
      </c>
      <c r="J322" s="114">
        <v>4552158.5999999996</v>
      </c>
      <c r="K322" s="116">
        <f t="shared" si="33"/>
        <v>13656475.799999999</v>
      </c>
    </row>
    <row r="323" spans="1:13" ht="124.2" customHeight="1" x14ac:dyDescent="0.3">
      <c r="C323" s="110" t="s">
        <v>739</v>
      </c>
      <c r="D323" s="9" t="s">
        <v>67</v>
      </c>
      <c r="E323" s="10" t="s">
        <v>68</v>
      </c>
      <c r="F323" s="9" t="s">
        <v>16</v>
      </c>
      <c r="G323" s="11">
        <v>2</v>
      </c>
      <c r="H323" s="114">
        <f t="shared" si="32"/>
        <v>2475680.6722689075</v>
      </c>
      <c r="I323" s="115">
        <v>0.19</v>
      </c>
      <c r="J323" s="114">
        <v>2946060</v>
      </c>
      <c r="K323" s="116">
        <f t="shared" si="33"/>
        <v>5892120</v>
      </c>
    </row>
    <row r="324" spans="1:13" ht="124.2" customHeight="1" x14ac:dyDescent="0.3">
      <c r="C324" s="110" t="s">
        <v>740</v>
      </c>
      <c r="D324" s="9" t="s">
        <v>22</v>
      </c>
      <c r="E324" s="10" t="s">
        <v>23</v>
      </c>
      <c r="F324" s="9" t="s">
        <v>16</v>
      </c>
      <c r="G324" s="11">
        <v>1</v>
      </c>
      <c r="H324" s="114">
        <f t="shared" si="32"/>
        <v>4011428.5714285718</v>
      </c>
      <c r="I324" s="115">
        <v>0.19</v>
      </c>
      <c r="J324" s="114">
        <v>4773600</v>
      </c>
      <c r="K324" s="116">
        <f t="shared" si="33"/>
        <v>4773600</v>
      </c>
      <c r="M324" s="26"/>
    </row>
    <row r="325" spans="1:13" ht="124.2" customHeight="1" x14ac:dyDescent="0.3">
      <c r="C325" s="110" t="s">
        <v>741</v>
      </c>
      <c r="D325" s="9" t="s">
        <v>26</v>
      </c>
      <c r="E325" s="10" t="s">
        <v>27</v>
      </c>
      <c r="F325" s="9" t="s">
        <v>16</v>
      </c>
      <c r="G325" s="11">
        <v>1</v>
      </c>
      <c r="H325" s="114">
        <f t="shared" si="32"/>
        <v>4159663.8655462186</v>
      </c>
      <c r="I325" s="115">
        <v>0.19</v>
      </c>
      <c r="J325" s="114">
        <v>4950000</v>
      </c>
      <c r="K325" s="116">
        <f t="shared" si="33"/>
        <v>4950000</v>
      </c>
    </row>
    <row r="326" spans="1:13" ht="124.2" customHeight="1" x14ac:dyDescent="0.3">
      <c r="C326" s="110" t="s">
        <v>742</v>
      </c>
      <c r="D326" s="9" t="s">
        <v>87</v>
      </c>
      <c r="E326" s="10" t="s">
        <v>88</v>
      </c>
      <c r="F326" s="9" t="s">
        <v>16</v>
      </c>
      <c r="G326" s="11">
        <v>6</v>
      </c>
      <c r="H326" s="114">
        <f t="shared" si="32"/>
        <v>4326050.4201680673</v>
      </c>
      <c r="I326" s="115">
        <v>0.19</v>
      </c>
      <c r="J326" s="114">
        <v>5148000</v>
      </c>
      <c r="K326" s="116">
        <f t="shared" si="33"/>
        <v>30888000</v>
      </c>
      <c r="M326" s="26"/>
    </row>
    <row r="327" spans="1:13" s="2" customFormat="1" ht="124.2" customHeight="1" x14ac:dyDescent="0.3">
      <c r="C327" s="110" t="s">
        <v>743</v>
      </c>
      <c r="D327" s="9" t="s">
        <v>59</v>
      </c>
      <c r="E327" s="10" t="s">
        <v>60</v>
      </c>
      <c r="F327" s="9" t="s">
        <v>16</v>
      </c>
      <c r="G327" s="11">
        <v>2</v>
      </c>
      <c r="H327" s="114">
        <f t="shared" si="32"/>
        <v>3826890.7563025211</v>
      </c>
      <c r="I327" s="115">
        <v>0.19</v>
      </c>
      <c r="J327" s="114">
        <v>4554000</v>
      </c>
      <c r="K327" s="116">
        <f t="shared" si="33"/>
        <v>9108000</v>
      </c>
      <c r="M327" s="26"/>
    </row>
    <row r="328" spans="1:13" ht="124.2" customHeight="1" x14ac:dyDescent="0.3">
      <c r="C328" s="110" t="s">
        <v>744</v>
      </c>
      <c r="D328" s="9" t="s">
        <v>174</v>
      </c>
      <c r="E328" s="10" t="s">
        <v>175</v>
      </c>
      <c r="F328" s="9" t="s">
        <v>16</v>
      </c>
      <c r="G328" s="11">
        <v>12</v>
      </c>
      <c r="H328" s="114">
        <f t="shared" si="32"/>
        <v>195882.35294117648</v>
      </c>
      <c r="I328" s="115">
        <v>0.19</v>
      </c>
      <c r="J328" s="114">
        <v>233100</v>
      </c>
      <c r="K328" s="116">
        <f t="shared" si="33"/>
        <v>2797200</v>
      </c>
    </row>
    <row r="329" spans="1:13" ht="124.2" customHeight="1" x14ac:dyDescent="0.3">
      <c r="C329" s="110" t="s">
        <v>745</v>
      </c>
      <c r="D329" s="9" t="s">
        <v>288</v>
      </c>
      <c r="E329" s="10" t="s">
        <v>289</v>
      </c>
      <c r="F329" s="9" t="s">
        <v>16</v>
      </c>
      <c r="G329" s="11">
        <v>4</v>
      </c>
      <c r="H329" s="114">
        <f t="shared" si="32"/>
        <v>28449.579831932773</v>
      </c>
      <c r="I329" s="115">
        <v>0.19</v>
      </c>
      <c r="J329" s="114">
        <v>33855</v>
      </c>
      <c r="K329" s="116">
        <f t="shared" si="33"/>
        <v>135420</v>
      </c>
    </row>
    <row r="330" spans="1:13" ht="124.2" customHeight="1" x14ac:dyDescent="0.3">
      <c r="C330" s="110" t="s">
        <v>746</v>
      </c>
      <c r="D330" s="9" t="s">
        <v>178</v>
      </c>
      <c r="E330" s="10" t="s">
        <v>179</v>
      </c>
      <c r="F330" s="9" t="s">
        <v>16</v>
      </c>
      <c r="G330" s="11">
        <v>12</v>
      </c>
      <c r="H330" s="114">
        <f t="shared" si="32"/>
        <v>94804.411764705888</v>
      </c>
      <c r="I330" s="115">
        <v>0.19</v>
      </c>
      <c r="J330" s="114">
        <v>112817.25</v>
      </c>
      <c r="K330" s="116">
        <f t="shared" si="33"/>
        <v>1353807</v>
      </c>
    </row>
    <row r="331" spans="1:13" ht="124.2" customHeight="1" x14ac:dyDescent="0.3">
      <c r="C331" s="110" t="s">
        <v>747</v>
      </c>
      <c r="D331" s="9" t="s">
        <v>290</v>
      </c>
      <c r="E331" s="10" t="s">
        <v>291</v>
      </c>
      <c r="F331" s="9" t="s">
        <v>16</v>
      </c>
      <c r="G331" s="11">
        <v>12</v>
      </c>
      <c r="H331" s="114">
        <f t="shared" si="32"/>
        <v>39176.470588235294</v>
      </c>
      <c r="I331" s="115">
        <v>0.19</v>
      </c>
      <c r="J331" s="114">
        <v>46620</v>
      </c>
      <c r="K331" s="116">
        <f t="shared" si="33"/>
        <v>559440</v>
      </c>
    </row>
    <row r="332" spans="1:13" ht="124.2" customHeight="1" thickBot="1" x14ac:dyDescent="0.35">
      <c r="C332" s="110" t="s">
        <v>748</v>
      </c>
      <c r="D332" s="9" t="s">
        <v>176</v>
      </c>
      <c r="E332" s="10" t="s">
        <v>177</v>
      </c>
      <c r="F332" s="9" t="s">
        <v>16</v>
      </c>
      <c r="G332" s="11">
        <v>10</v>
      </c>
      <c r="H332" s="114">
        <f t="shared" si="32"/>
        <v>21352.941176470587</v>
      </c>
      <c r="I332" s="115">
        <v>0.19</v>
      </c>
      <c r="J332" s="114">
        <v>25410</v>
      </c>
      <c r="K332" s="116">
        <f t="shared" si="33"/>
        <v>254100</v>
      </c>
    </row>
    <row r="333" spans="1:13" ht="13.2" customHeight="1" thickBot="1" x14ac:dyDescent="0.35">
      <c r="C333" s="280" t="s">
        <v>749</v>
      </c>
      <c r="D333" s="281"/>
      <c r="E333" s="281"/>
      <c r="F333" s="281"/>
      <c r="G333" s="288"/>
      <c r="H333" s="119"/>
      <c r="I333" s="34"/>
      <c r="J333" s="34"/>
      <c r="K333" s="22">
        <f>SUM(K317:K332)</f>
        <v>108687862.8</v>
      </c>
    </row>
    <row r="334" spans="1:13" ht="13.2" customHeight="1" thickBot="1" x14ac:dyDescent="0.35">
      <c r="C334" s="268" t="s">
        <v>293</v>
      </c>
      <c r="D334" s="269"/>
      <c r="E334" s="269"/>
      <c r="F334" s="269"/>
      <c r="G334" s="269"/>
      <c r="H334" s="269"/>
      <c r="I334" s="269"/>
      <c r="J334" s="269"/>
      <c r="K334" s="287"/>
    </row>
    <row r="335" spans="1:13" ht="47.25" customHeight="1" thickBot="1" x14ac:dyDescent="0.35">
      <c r="A335" s="3"/>
      <c r="B335" s="3"/>
      <c r="C335" s="106" t="s">
        <v>4</v>
      </c>
      <c r="D335" s="107" t="s">
        <v>5</v>
      </c>
      <c r="E335" s="107" t="s">
        <v>6</v>
      </c>
      <c r="F335" s="107" t="s">
        <v>7</v>
      </c>
      <c r="G335" s="108" t="s">
        <v>8</v>
      </c>
      <c r="H335" s="107" t="s">
        <v>9</v>
      </c>
      <c r="I335" s="107" t="s">
        <v>10</v>
      </c>
      <c r="J335" s="107" t="s">
        <v>467</v>
      </c>
      <c r="K335" s="109" t="s">
        <v>468</v>
      </c>
    </row>
    <row r="336" spans="1:13" ht="97.95" customHeight="1" x14ac:dyDescent="0.3">
      <c r="C336" s="110" t="s">
        <v>750</v>
      </c>
      <c r="D336" s="111" t="s">
        <v>87</v>
      </c>
      <c r="E336" s="112" t="s">
        <v>88</v>
      </c>
      <c r="F336" s="111" t="s">
        <v>16</v>
      </c>
      <c r="G336" s="113">
        <v>10</v>
      </c>
      <c r="H336" s="114">
        <f t="shared" ref="H336:H342" si="34">+J336/1.19</f>
        <v>4326050.4201680673</v>
      </c>
      <c r="I336" s="115">
        <v>0.19</v>
      </c>
      <c r="J336" s="114">
        <v>5148000</v>
      </c>
      <c r="K336" s="116">
        <f t="shared" ref="K336:K342" si="35">+J336*G336</f>
        <v>51480000</v>
      </c>
      <c r="M336" s="26"/>
    </row>
    <row r="337" spans="1:13" s="2" customFormat="1" ht="97.95" customHeight="1" x14ac:dyDescent="0.3">
      <c r="C337" s="110" t="s">
        <v>751</v>
      </c>
      <c r="D337" s="9" t="s">
        <v>121</v>
      </c>
      <c r="E337" s="10" t="s">
        <v>122</v>
      </c>
      <c r="F337" s="9" t="s">
        <v>16</v>
      </c>
      <c r="G337" s="11">
        <v>1</v>
      </c>
      <c r="H337" s="114">
        <f t="shared" si="34"/>
        <v>8485714.2857142854</v>
      </c>
      <c r="I337" s="115">
        <v>0.19</v>
      </c>
      <c r="J337" s="114">
        <v>10098000</v>
      </c>
      <c r="K337" s="116">
        <f t="shared" si="35"/>
        <v>10098000</v>
      </c>
      <c r="M337" s="26"/>
    </row>
    <row r="338" spans="1:13" ht="97.95" customHeight="1" x14ac:dyDescent="0.3">
      <c r="C338" s="110" t="s">
        <v>752</v>
      </c>
      <c r="D338" s="9" t="s">
        <v>65</v>
      </c>
      <c r="E338" s="10" t="s">
        <v>66</v>
      </c>
      <c r="F338" s="9" t="s">
        <v>16</v>
      </c>
      <c r="G338" s="11">
        <v>1</v>
      </c>
      <c r="H338" s="114">
        <f t="shared" si="34"/>
        <v>2984743.3613445382</v>
      </c>
      <c r="I338" s="115">
        <v>0.19</v>
      </c>
      <c r="J338" s="114">
        <v>3551844.6</v>
      </c>
      <c r="K338" s="116">
        <f t="shared" si="35"/>
        <v>3551844.6</v>
      </c>
      <c r="M338" s="26"/>
    </row>
    <row r="339" spans="1:13" ht="97.95" customHeight="1" x14ac:dyDescent="0.3">
      <c r="C339" s="110" t="s">
        <v>753</v>
      </c>
      <c r="D339" s="9" t="s">
        <v>26</v>
      </c>
      <c r="E339" s="10" t="s">
        <v>27</v>
      </c>
      <c r="F339" s="9" t="s">
        <v>16</v>
      </c>
      <c r="G339" s="11">
        <v>1</v>
      </c>
      <c r="H339" s="114">
        <f t="shared" si="34"/>
        <v>4159663.8655462186</v>
      </c>
      <c r="I339" s="115">
        <v>0.19</v>
      </c>
      <c r="J339" s="114">
        <v>4950000</v>
      </c>
      <c r="K339" s="116">
        <f t="shared" si="35"/>
        <v>4950000</v>
      </c>
    </row>
    <row r="340" spans="1:13" ht="97.95" customHeight="1" x14ac:dyDescent="0.3">
      <c r="C340" s="110" t="s">
        <v>754</v>
      </c>
      <c r="D340" s="9" t="s">
        <v>19</v>
      </c>
      <c r="E340" s="10" t="s">
        <v>20</v>
      </c>
      <c r="F340" s="9" t="s">
        <v>16</v>
      </c>
      <c r="G340" s="11">
        <v>100</v>
      </c>
      <c r="H340" s="114">
        <f t="shared" si="34"/>
        <v>88235.294117647063</v>
      </c>
      <c r="I340" s="115">
        <v>0.19</v>
      </c>
      <c r="J340" s="114">
        <v>105000</v>
      </c>
      <c r="K340" s="116">
        <f t="shared" si="35"/>
        <v>10500000</v>
      </c>
    </row>
    <row r="341" spans="1:13" ht="97.95" customHeight="1" x14ac:dyDescent="0.3">
      <c r="C341" s="110" t="s">
        <v>755</v>
      </c>
      <c r="D341" s="9" t="s">
        <v>119</v>
      </c>
      <c r="E341" s="10" t="s">
        <v>180</v>
      </c>
      <c r="F341" s="9" t="s">
        <v>16</v>
      </c>
      <c r="G341" s="11">
        <v>10</v>
      </c>
      <c r="H341" s="114">
        <f t="shared" si="34"/>
        <v>229613.44537815126</v>
      </c>
      <c r="I341" s="115">
        <v>0.19</v>
      </c>
      <c r="J341" s="114">
        <v>273240</v>
      </c>
      <c r="K341" s="116">
        <f t="shared" si="35"/>
        <v>2732400</v>
      </c>
    </row>
    <row r="342" spans="1:13" ht="97.95" customHeight="1" thickBot="1" x14ac:dyDescent="0.35">
      <c r="C342" s="110" t="s">
        <v>756</v>
      </c>
      <c r="D342" s="9" t="s">
        <v>146</v>
      </c>
      <c r="E342" s="10" t="s">
        <v>147</v>
      </c>
      <c r="F342" s="9" t="s">
        <v>16</v>
      </c>
      <c r="G342" s="39">
        <v>5</v>
      </c>
      <c r="H342" s="114">
        <f t="shared" si="34"/>
        <v>3538229.7478991603</v>
      </c>
      <c r="I342" s="115">
        <v>0.19</v>
      </c>
      <c r="J342" s="114">
        <v>4210493.4000000004</v>
      </c>
      <c r="K342" s="116">
        <f t="shared" si="35"/>
        <v>21052467</v>
      </c>
    </row>
    <row r="343" spans="1:13" ht="13.2" customHeight="1" thickBot="1" x14ac:dyDescent="0.35">
      <c r="C343" s="280" t="s">
        <v>757</v>
      </c>
      <c r="D343" s="281"/>
      <c r="E343" s="282"/>
      <c r="F343" s="34"/>
      <c r="G343" s="34"/>
      <c r="H343" s="34"/>
      <c r="I343" s="34"/>
      <c r="J343" s="34"/>
      <c r="K343" s="22">
        <f>SUM(K336:K342)</f>
        <v>104364711.59999999</v>
      </c>
    </row>
    <row r="344" spans="1:13" ht="13.2" customHeight="1" thickBot="1" x14ac:dyDescent="0.35">
      <c r="C344" s="268" t="s">
        <v>295</v>
      </c>
      <c r="D344" s="269"/>
      <c r="E344" s="269"/>
      <c r="F344" s="269"/>
      <c r="G344" s="269"/>
      <c r="H344" s="269"/>
      <c r="I344" s="269"/>
      <c r="J344" s="269"/>
      <c r="K344" s="287"/>
    </row>
    <row r="345" spans="1:13" ht="47.25" customHeight="1" thickBot="1" x14ac:dyDescent="0.35">
      <c r="A345" s="3"/>
      <c r="B345" s="3"/>
      <c r="C345" s="106" t="s">
        <v>4</v>
      </c>
      <c r="D345" s="107" t="s">
        <v>5</v>
      </c>
      <c r="E345" s="107" t="s">
        <v>6</v>
      </c>
      <c r="F345" s="107" t="s">
        <v>7</v>
      </c>
      <c r="G345" s="108" t="s">
        <v>8</v>
      </c>
      <c r="H345" s="107" t="s">
        <v>9</v>
      </c>
      <c r="I345" s="107" t="s">
        <v>10</v>
      </c>
      <c r="J345" s="107" t="s">
        <v>467</v>
      </c>
      <c r="K345" s="109" t="s">
        <v>468</v>
      </c>
    </row>
    <row r="346" spans="1:13" s="2" customFormat="1" ht="172.95" customHeight="1" x14ac:dyDescent="0.3">
      <c r="C346" s="110" t="s">
        <v>758</v>
      </c>
      <c r="D346" s="111" t="s">
        <v>14</v>
      </c>
      <c r="E346" s="112" t="s">
        <v>15</v>
      </c>
      <c r="F346" s="111" t="s">
        <v>16</v>
      </c>
      <c r="G346" s="113">
        <v>4</v>
      </c>
      <c r="H346" s="114">
        <f t="shared" ref="H346:H367" si="36">+J346/1.19</f>
        <v>335798.31932773109</v>
      </c>
      <c r="I346" s="115">
        <v>0.19</v>
      </c>
      <c r="J346" s="114">
        <v>399600</v>
      </c>
      <c r="K346" s="116">
        <f t="shared" ref="K346:K367" si="37">+J346*G346</f>
        <v>1598400</v>
      </c>
    </row>
    <row r="347" spans="1:13" ht="172.95" customHeight="1" x14ac:dyDescent="0.3">
      <c r="C347" s="110" t="s">
        <v>759</v>
      </c>
      <c r="D347" s="9" t="s">
        <v>19</v>
      </c>
      <c r="E347" s="10" t="s">
        <v>20</v>
      </c>
      <c r="F347" s="9" t="s">
        <v>16</v>
      </c>
      <c r="G347" s="11">
        <v>30</v>
      </c>
      <c r="H347" s="114">
        <f t="shared" si="36"/>
        <v>88235.294117647063</v>
      </c>
      <c r="I347" s="115">
        <v>0.19</v>
      </c>
      <c r="J347" s="114">
        <v>105000</v>
      </c>
      <c r="K347" s="116">
        <f t="shared" si="37"/>
        <v>3150000</v>
      </c>
    </row>
    <row r="348" spans="1:13" ht="172.95" customHeight="1" x14ac:dyDescent="0.3">
      <c r="C348" s="110" t="s">
        <v>760</v>
      </c>
      <c r="D348" s="9" t="s">
        <v>73</v>
      </c>
      <c r="E348" s="10" t="s">
        <v>74</v>
      </c>
      <c r="F348" s="9" t="s">
        <v>16</v>
      </c>
      <c r="G348" s="11">
        <v>1</v>
      </c>
      <c r="H348" s="114">
        <f t="shared" si="36"/>
        <v>1660336.1344537816</v>
      </c>
      <c r="I348" s="115">
        <v>0.19</v>
      </c>
      <c r="J348" s="114">
        <v>1975800</v>
      </c>
      <c r="K348" s="116">
        <f t="shared" si="37"/>
        <v>1975800</v>
      </c>
      <c r="M348" s="26"/>
    </row>
    <row r="349" spans="1:13" ht="172.95" customHeight="1" x14ac:dyDescent="0.3">
      <c r="C349" s="110" t="s">
        <v>761</v>
      </c>
      <c r="D349" s="9" t="s">
        <v>63</v>
      </c>
      <c r="E349" s="10" t="s">
        <v>64</v>
      </c>
      <c r="F349" s="9" t="s">
        <v>16</v>
      </c>
      <c r="G349" s="11">
        <v>2</v>
      </c>
      <c r="H349" s="114">
        <f t="shared" si="36"/>
        <v>3825343.3613445377</v>
      </c>
      <c r="I349" s="115">
        <v>0.19</v>
      </c>
      <c r="J349" s="114">
        <v>4552158.5999999996</v>
      </c>
      <c r="K349" s="116">
        <f t="shared" si="37"/>
        <v>9104317.1999999993</v>
      </c>
    </row>
    <row r="350" spans="1:13" ht="172.95" customHeight="1" x14ac:dyDescent="0.3">
      <c r="C350" s="110" t="s">
        <v>762</v>
      </c>
      <c r="D350" s="9" t="s">
        <v>69</v>
      </c>
      <c r="E350" s="10" t="s">
        <v>70</v>
      </c>
      <c r="F350" s="9" t="s">
        <v>16</v>
      </c>
      <c r="G350" s="11">
        <v>2</v>
      </c>
      <c r="H350" s="114">
        <f t="shared" si="36"/>
        <v>1769747.8991596641</v>
      </c>
      <c r="I350" s="115">
        <v>0.19</v>
      </c>
      <c r="J350" s="114">
        <v>2106000</v>
      </c>
      <c r="K350" s="116">
        <f t="shared" si="37"/>
        <v>4212000</v>
      </c>
    </row>
    <row r="351" spans="1:13" ht="172.95" customHeight="1" x14ac:dyDescent="0.3">
      <c r="C351" s="110" t="s">
        <v>763</v>
      </c>
      <c r="D351" s="9" t="s">
        <v>71</v>
      </c>
      <c r="E351" s="10" t="s">
        <v>72</v>
      </c>
      <c r="F351" s="9" t="s">
        <v>16</v>
      </c>
      <c r="G351" s="11">
        <v>2</v>
      </c>
      <c r="H351" s="114">
        <f t="shared" si="36"/>
        <v>993403.36134453781</v>
      </c>
      <c r="I351" s="115">
        <v>0.19</v>
      </c>
      <c r="J351" s="114">
        <v>1182150</v>
      </c>
      <c r="K351" s="116">
        <f t="shared" si="37"/>
        <v>2364300</v>
      </c>
      <c r="M351" s="26"/>
    </row>
    <row r="352" spans="1:13" ht="172.95" customHeight="1" x14ac:dyDescent="0.3">
      <c r="C352" s="110" t="s">
        <v>764</v>
      </c>
      <c r="D352" s="9" t="s">
        <v>65</v>
      </c>
      <c r="E352" s="10" t="s">
        <v>66</v>
      </c>
      <c r="F352" s="9" t="s">
        <v>16</v>
      </c>
      <c r="G352" s="11">
        <v>1</v>
      </c>
      <c r="H352" s="114">
        <f t="shared" si="36"/>
        <v>2984743.3613445382</v>
      </c>
      <c r="I352" s="115">
        <v>0.19</v>
      </c>
      <c r="J352" s="114">
        <v>3551844.6</v>
      </c>
      <c r="K352" s="116">
        <f t="shared" si="37"/>
        <v>3551844.6</v>
      </c>
      <c r="M352" s="26"/>
    </row>
    <row r="353" spans="3:13" ht="172.95" customHeight="1" x14ac:dyDescent="0.3">
      <c r="C353" s="110" t="s">
        <v>765</v>
      </c>
      <c r="D353" s="9" t="s">
        <v>26</v>
      </c>
      <c r="E353" s="10" t="s">
        <v>27</v>
      </c>
      <c r="F353" s="9" t="s">
        <v>16</v>
      </c>
      <c r="G353" s="11">
        <v>1</v>
      </c>
      <c r="H353" s="114">
        <f t="shared" si="36"/>
        <v>4159663.8655462186</v>
      </c>
      <c r="I353" s="115">
        <v>0.19</v>
      </c>
      <c r="J353" s="114">
        <v>4950000</v>
      </c>
      <c r="K353" s="116">
        <f t="shared" si="37"/>
        <v>4950000</v>
      </c>
    </row>
    <row r="354" spans="3:13" s="2" customFormat="1" ht="172.95" customHeight="1" x14ac:dyDescent="0.3">
      <c r="C354" s="110" t="s">
        <v>766</v>
      </c>
      <c r="D354" s="9" t="s">
        <v>123</v>
      </c>
      <c r="E354" s="10" t="s">
        <v>124</v>
      </c>
      <c r="F354" s="9" t="s">
        <v>16</v>
      </c>
      <c r="G354" s="11">
        <v>2</v>
      </c>
      <c r="H354" s="114">
        <f t="shared" si="36"/>
        <v>4440000</v>
      </c>
      <c r="I354" s="115">
        <v>0.19</v>
      </c>
      <c r="J354" s="114">
        <v>5283600</v>
      </c>
      <c r="K354" s="116">
        <f t="shared" si="37"/>
        <v>10567200</v>
      </c>
      <c r="M354" s="26"/>
    </row>
    <row r="355" spans="3:13" ht="172.95" customHeight="1" x14ac:dyDescent="0.3">
      <c r="C355" s="110" t="s">
        <v>767</v>
      </c>
      <c r="D355" s="9" t="s">
        <v>67</v>
      </c>
      <c r="E355" s="10" t="s">
        <v>68</v>
      </c>
      <c r="F355" s="9" t="s">
        <v>16</v>
      </c>
      <c r="G355" s="11">
        <v>1</v>
      </c>
      <c r="H355" s="114">
        <f t="shared" si="36"/>
        <v>2475680.6722689075</v>
      </c>
      <c r="I355" s="115">
        <v>0.19</v>
      </c>
      <c r="J355" s="114">
        <v>2946060</v>
      </c>
      <c r="K355" s="116">
        <f t="shared" si="37"/>
        <v>2946060</v>
      </c>
    </row>
    <row r="356" spans="3:13" ht="172.95" customHeight="1" x14ac:dyDescent="0.3">
      <c r="C356" s="110" t="s">
        <v>768</v>
      </c>
      <c r="D356" s="9" t="s">
        <v>87</v>
      </c>
      <c r="E356" s="10" t="s">
        <v>88</v>
      </c>
      <c r="F356" s="9" t="s">
        <v>16</v>
      </c>
      <c r="G356" s="11">
        <v>2</v>
      </c>
      <c r="H356" s="114">
        <f t="shared" si="36"/>
        <v>4326050.4201680673</v>
      </c>
      <c r="I356" s="115">
        <v>0.19</v>
      </c>
      <c r="J356" s="114">
        <v>5148000</v>
      </c>
      <c r="K356" s="116">
        <f t="shared" si="37"/>
        <v>10296000</v>
      </c>
      <c r="M356" s="26"/>
    </row>
    <row r="357" spans="3:13" s="2" customFormat="1" ht="172.95" customHeight="1" x14ac:dyDescent="0.3">
      <c r="C357" s="110" t="s">
        <v>769</v>
      </c>
      <c r="D357" s="9" t="s">
        <v>56</v>
      </c>
      <c r="E357" s="10" t="s">
        <v>57</v>
      </c>
      <c r="F357" s="9" t="s">
        <v>16</v>
      </c>
      <c r="G357" s="11">
        <v>2</v>
      </c>
      <c r="H357" s="114">
        <f t="shared" si="36"/>
        <v>4638655.4621848743</v>
      </c>
      <c r="I357" s="115">
        <v>0.19</v>
      </c>
      <c r="J357" s="114">
        <v>5520000</v>
      </c>
      <c r="K357" s="116">
        <f t="shared" si="37"/>
        <v>11040000</v>
      </c>
    </row>
    <row r="358" spans="3:13" s="2" customFormat="1" ht="172.95" customHeight="1" x14ac:dyDescent="0.3">
      <c r="C358" s="110" t="s">
        <v>770</v>
      </c>
      <c r="D358" s="9" t="s">
        <v>91</v>
      </c>
      <c r="E358" s="10" t="s">
        <v>92</v>
      </c>
      <c r="F358" s="9" t="s">
        <v>16</v>
      </c>
      <c r="G358" s="11">
        <v>1</v>
      </c>
      <c r="H358" s="114">
        <f t="shared" si="36"/>
        <v>5064201.6806722693</v>
      </c>
      <c r="I358" s="115">
        <v>0.19</v>
      </c>
      <c r="J358" s="114">
        <v>6026400</v>
      </c>
      <c r="K358" s="116">
        <f t="shared" si="37"/>
        <v>6026400</v>
      </c>
      <c r="M358" s="26"/>
    </row>
    <row r="359" spans="3:13" s="2" customFormat="1" ht="172.95" customHeight="1" x14ac:dyDescent="0.3">
      <c r="C359" s="110" t="s">
        <v>771</v>
      </c>
      <c r="D359" s="9" t="s">
        <v>59</v>
      </c>
      <c r="E359" s="10" t="s">
        <v>60</v>
      </c>
      <c r="F359" s="9" t="s">
        <v>16</v>
      </c>
      <c r="G359" s="11">
        <v>1</v>
      </c>
      <c r="H359" s="114">
        <f t="shared" si="36"/>
        <v>3826890.7563025211</v>
      </c>
      <c r="I359" s="115">
        <v>0.19</v>
      </c>
      <c r="J359" s="114">
        <v>4554000</v>
      </c>
      <c r="K359" s="116">
        <f t="shared" si="37"/>
        <v>4554000</v>
      </c>
      <c r="M359" s="26"/>
    </row>
    <row r="360" spans="3:13" s="2" customFormat="1" ht="172.95" customHeight="1" x14ac:dyDescent="0.3">
      <c r="C360" s="110" t="s">
        <v>772</v>
      </c>
      <c r="D360" s="9" t="s">
        <v>134</v>
      </c>
      <c r="E360" s="10" t="s">
        <v>135</v>
      </c>
      <c r="F360" s="9" t="s">
        <v>16</v>
      </c>
      <c r="G360" s="11">
        <v>1</v>
      </c>
      <c r="H360" s="114">
        <f t="shared" si="36"/>
        <v>2944875.630252101</v>
      </c>
      <c r="I360" s="115">
        <v>0.19</v>
      </c>
      <c r="J360" s="114">
        <v>3504402</v>
      </c>
      <c r="K360" s="116">
        <f t="shared" si="37"/>
        <v>3504402</v>
      </c>
      <c r="M360" s="26"/>
    </row>
    <row r="361" spans="3:13" s="2" customFormat="1" ht="172.95" customHeight="1" x14ac:dyDescent="0.3">
      <c r="C361" s="110" t="s">
        <v>773</v>
      </c>
      <c r="D361" s="9" t="s">
        <v>121</v>
      </c>
      <c r="E361" s="10" t="s">
        <v>122</v>
      </c>
      <c r="F361" s="9" t="s">
        <v>16</v>
      </c>
      <c r="G361" s="11">
        <v>1</v>
      </c>
      <c r="H361" s="114">
        <f t="shared" si="36"/>
        <v>8485714.2857142854</v>
      </c>
      <c r="I361" s="115">
        <v>0.19</v>
      </c>
      <c r="J361" s="114">
        <v>10098000</v>
      </c>
      <c r="K361" s="116">
        <f t="shared" si="37"/>
        <v>10098000</v>
      </c>
      <c r="M361" s="26"/>
    </row>
    <row r="362" spans="3:13" s="2" customFormat="1" ht="172.95" customHeight="1" x14ac:dyDescent="0.3">
      <c r="C362" s="110" t="s">
        <v>774</v>
      </c>
      <c r="D362" s="35" t="s">
        <v>136</v>
      </c>
      <c r="E362" s="36" t="s">
        <v>137</v>
      </c>
      <c r="F362" s="35" t="s">
        <v>16</v>
      </c>
      <c r="G362" s="37">
        <v>1</v>
      </c>
      <c r="H362" s="114">
        <f t="shared" si="36"/>
        <v>3525731.0924369749</v>
      </c>
      <c r="I362" s="115">
        <v>0.19</v>
      </c>
      <c r="J362" s="114">
        <v>4195620</v>
      </c>
      <c r="K362" s="116">
        <f t="shared" si="37"/>
        <v>4195620</v>
      </c>
      <c r="M362" s="26"/>
    </row>
    <row r="363" spans="3:13" ht="172.95" customHeight="1" x14ac:dyDescent="0.3">
      <c r="C363" s="110" t="s">
        <v>775</v>
      </c>
      <c r="D363" s="9" t="s">
        <v>77</v>
      </c>
      <c r="E363" s="10" t="s">
        <v>78</v>
      </c>
      <c r="F363" s="9" t="s">
        <v>16</v>
      </c>
      <c r="G363" s="11">
        <v>1</v>
      </c>
      <c r="H363" s="114">
        <f t="shared" si="36"/>
        <v>3403361.3445378151</v>
      </c>
      <c r="I363" s="115">
        <v>0.19</v>
      </c>
      <c r="J363" s="114">
        <v>4050000</v>
      </c>
      <c r="K363" s="116">
        <f t="shared" si="37"/>
        <v>4050000</v>
      </c>
      <c r="M363" s="26"/>
    </row>
    <row r="364" spans="3:13" ht="172.95" customHeight="1" x14ac:dyDescent="0.3">
      <c r="C364" s="110" t="s">
        <v>776</v>
      </c>
      <c r="D364" s="9" t="s">
        <v>140</v>
      </c>
      <c r="E364" s="38" t="s">
        <v>141</v>
      </c>
      <c r="F364" s="9" t="s">
        <v>16</v>
      </c>
      <c r="G364" s="11">
        <v>1</v>
      </c>
      <c r="H364" s="114">
        <f t="shared" si="36"/>
        <v>1231094.1176470588</v>
      </c>
      <c r="I364" s="115">
        <v>0.19</v>
      </c>
      <c r="J364" s="114">
        <v>1465002</v>
      </c>
      <c r="K364" s="116">
        <f t="shared" si="37"/>
        <v>1465002</v>
      </c>
    </row>
    <row r="365" spans="3:13" ht="172.95" customHeight="1" x14ac:dyDescent="0.3">
      <c r="C365" s="110" t="s">
        <v>777</v>
      </c>
      <c r="D365" s="9" t="s">
        <v>150</v>
      </c>
      <c r="E365" s="38" t="s">
        <v>151</v>
      </c>
      <c r="F365" s="9" t="s">
        <v>16</v>
      </c>
      <c r="G365" s="11">
        <v>1</v>
      </c>
      <c r="H365" s="114">
        <f t="shared" si="36"/>
        <v>1384235.2941176472</v>
      </c>
      <c r="I365" s="115">
        <v>0.19</v>
      </c>
      <c r="J365" s="114">
        <v>1647240</v>
      </c>
      <c r="K365" s="116">
        <f t="shared" si="37"/>
        <v>1647240</v>
      </c>
    </row>
    <row r="366" spans="3:13" ht="172.95" customHeight="1" x14ac:dyDescent="0.3">
      <c r="C366" s="110" t="s">
        <v>778</v>
      </c>
      <c r="D366" s="9" t="s">
        <v>75</v>
      </c>
      <c r="E366" s="10" t="s">
        <v>76</v>
      </c>
      <c r="F366" s="9" t="s">
        <v>16</v>
      </c>
      <c r="G366" s="11">
        <v>1</v>
      </c>
      <c r="H366" s="114">
        <f t="shared" si="36"/>
        <v>682184.87394957989</v>
      </c>
      <c r="I366" s="115">
        <v>0.19</v>
      </c>
      <c r="J366" s="114">
        <v>811800</v>
      </c>
      <c r="K366" s="116">
        <f t="shared" si="37"/>
        <v>811800</v>
      </c>
      <c r="M366" s="26"/>
    </row>
    <row r="367" spans="3:13" ht="172.95" customHeight="1" thickBot="1" x14ac:dyDescent="0.35">
      <c r="C367" s="110" t="s">
        <v>779</v>
      </c>
      <c r="D367" s="9" t="s">
        <v>217</v>
      </c>
      <c r="E367" s="10" t="s">
        <v>218</v>
      </c>
      <c r="F367" s="9" t="s">
        <v>16</v>
      </c>
      <c r="G367" s="11">
        <v>1</v>
      </c>
      <c r="H367" s="114">
        <f t="shared" si="36"/>
        <v>4663865.5462184874</v>
      </c>
      <c r="I367" s="115">
        <v>0.19</v>
      </c>
      <c r="J367" s="114">
        <v>5550000</v>
      </c>
      <c r="K367" s="116">
        <f t="shared" si="37"/>
        <v>5550000</v>
      </c>
    </row>
    <row r="368" spans="3:13" ht="13.2" customHeight="1" thickBot="1" x14ac:dyDescent="0.35">
      <c r="C368" s="280" t="s">
        <v>780</v>
      </c>
      <c r="D368" s="281"/>
      <c r="E368" s="281"/>
      <c r="F368" s="281"/>
      <c r="G368" s="282"/>
      <c r="H368" s="34"/>
      <c r="I368" s="34"/>
      <c r="J368" s="34"/>
      <c r="K368" s="22">
        <f>SUM(K346:K367)</f>
        <v>107658385.8</v>
      </c>
    </row>
    <row r="369" spans="1:13" ht="13.2" customHeight="1" thickBot="1" x14ac:dyDescent="0.35">
      <c r="C369" s="268" t="s">
        <v>297</v>
      </c>
      <c r="D369" s="269"/>
      <c r="E369" s="269"/>
      <c r="F369" s="269"/>
      <c r="G369" s="269"/>
      <c r="H369" s="269"/>
      <c r="I369" s="269"/>
      <c r="J369" s="269"/>
      <c r="K369" s="287"/>
    </row>
    <row r="370" spans="1:13" ht="47.25" customHeight="1" thickBot="1" x14ac:dyDescent="0.35">
      <c r="A370" s="3"/>
      <c r="B370" s="3"/>
      <c r="C370" s="106" t="s">
        <v>4</v>
      </c>
      <c r="D370" s="107" t="s">
        <v>5</v>
      </c>
      <c r="E370" s="107" t="s">
        <v>6</v>
      </c>
      <c r="F370" s="107" t="s">
        <v>7</v>
      </c>
      <c r="G370" s="108" t="s">
        <v>8</v>
      </c>
      <c r="H370" s="107" t="s">
        <v>9</v>
      </c>
      <c r="I370" s="107" t="s">
        <v>10</v>
      </c>
      <c r="J370" s="107" t="s">
        <v>467</v>
      </c>
      <c r="K370" s="109" t="s">
        <v>468</v>
      </c>
    </row>
    <row r="371" spans="1:13" ht="117" customHeight="1" x14ac:dyDescent="0.3">
      <c r="C371" s="110" t="s">
        <v>781</v>
      </c>
      <c r="D371" s="111" t="s">
        <v>69</v>
      </c>
      <c r="E371" s="112" t="s">
        <v>70</v>
      </c>
      <c r="F371" s="111" t="s">
        <v>16</v>
      </c>
      <c r="G371" s="113">
        <v>1</v>
      </c>
      <c r="H371" s="114">
        <f t="shared" ref="H371:H394" si="38">+J371/1.19</f>
        <v>1769747.8991596641</v>
      </c>
      <c r="I371" s="115">
        <v>0.19</v>
      </c>
      <c r="J371" s="114">
        <v>2106000</v>
      </c>
      <c r="K371" s="116">
        <f t="shared" ref="K371:K394" si="39">+J371*G371</f>
        <v>2106000</v>
      </c>
    </row>
    <row r="372" spans="1:13" ht="117" customHeight="1" x14ac:dyDescent="0.3">
      <c r="C372" s="110" t="s">
        <v>782</v>
      </c>
      <c r="D372" s="9" t="s">
        <v>63</v>
      </c>
      <c r="E372" s="10" t="s">
        <v>64</v>
      </c>
      <c r="F372" s="9" t="s">
        <v>16</v>
      </c>
      <c r="G372" s="11">
        <v>1</v>
      </c>
      <c r="H372" s="114">
        <f t="shared" si="38"/>
        <v>3825343.3613445377</v>
      </c>
      <c r="I372" s="115">
        <v>0.19</v>
      </c>
      <c r="J372" s="114">
        <v>4552158.5999999996</v>
      </c>
      <c r="K372" s="116">
        <f t="shared" si="39"/>
        <v>4552158.5999999996</v>
      </c>
    </row>
    <row r="373" spans="1:13" ht="117" customHeight="1" x14ac:dyDescent="0.3">
      <c r="C373" s="110" t="s">
        <v>783</v>
      </c>
      <c r="D373" s="9" t="s">
        <v>298</v>
      </c>
      <c r="E373" s="10" t="s">
        <v>299</v>
      </c>
      <c r="F373" s="9" t="s">
        <v>16</v>
      </c>
      <c r="G373" s="11">
        <v>5</v>
      </c>
      <c r="H373" s="114">
        <f t="shared" si="38"/>
        <v>746218.48739495804</v>
      </c>
      <c r="I373" s="115">
        <v>0.19</v>
      </c>
      <c r="J373" s="114">
        <v>888000</v>
      </c>
      <c r="K373" s="116">
        <f t="shared" si="39"/>
        <v>4440000</v>
      </c>
    </row>
    <row r="374" spans="1:13" ht="117" customHeight="1" x14ac:dyDescent="0.3">
      <c r="C374" s="110" t="s">
        <v>784</v>
      </c>
      <c r="D374" s="9" t="s">
        <v>26</v>
      </c>
      <c r="E374" s="10" t="s">
        <v>27</v>
      </c>
      <c r="F374" s="9" t="s">
        <v>16</v>
      </c>
      <c r="G374" s="11">
        <v>1</v>
      </c>
      <c r="H374" s="114">
        <f t="shared" si="38"/>
        <v>4159663.8655462186</v>
      </c>
      <c r="I374" s="115">
        <v>0.19</v>
      </c>
      <c r="J374" s="114">
        <v>4950000</v>
      </c>
      <c r="K374" s="116">
        <f t="shared" si="39"/>
        <v>4950000</v>
      </c>
    </row>
    <row r="375" spans="1:13" ht="117" customHeight="1" x14ac:dyDescent="0.3">
      <c r="C375" s="110" t="s">
        <v>785</v>
      </c>
      <c r="D375" s="9" t="s">
        <v>73</v>
      </c>
      <c r="E375" s="10" t="s">
        <v>74</v>
      </c>
      <c r="F375" s="9" t="s">
        <v>16</v>
      </c>
      <c r="G375" s="11">
        <v>1</v>
      </c>
      <c r="H375" s="114">
        <f t="shared" si="38"/>
        <v>1660336.1344537816</v>
      </c>
      <c r="I375" s="115">
        <v>0.19</v>
      </c>
      <c r="J375" s="114">
        <v>1975800</v>
      </c>
      <c r="K375" s="116">
        <f t="shared" si="39"/>
        <v>1975800</v>
      </c>
      <c r="M375" s="26"/>
    </row>
    <row r="376" spans="1:13" ht="117" customHeight="1" x14ac:dyDescent="0.3">
      <c r="C376" s="110" t="s">
        <v>786</v>
      </c>
      <c r="D376" s="9" t="s">
        <v>19</v>
      </c>
      <c r="E376" s="10" t="s">
        <v>20</v>
      </c>
      <c r="F376" s="9" t="s">
        <v>16</v>
      </c>
      <c r="G376" s="11">
        <f>20+32</f>
        <v>52</v>
      </c>
      <c r="H376" s="114">
        <f t="shared" si="38"/>
        <v>88235.294117647063</v>
      </c>
      <c r="I376" s="115">
        <v>0.19</v>
      </c>
      <c r="J376" s="114">
        <v>105000</v>
      </c>
      <c r="K376" s="116">
        <f t="shared" si="39"/>
        <v>5460000</v>
      </c>
    </row>
    <row r="377" spans="1:13" ht="117" customHeight="1" x14ac:dyDescent="0.3">
      <c r="C377" s="110" t="s">
        <v>787</v>
      </c>
      <c r="D377" s="9" t="s">
        <v>119</v>
      </c>
      <c r="E377" s="10" t="s">
        <v>180</v>
      </c>
      <c r="F377" s="9" t="s">
        <v>16</v>
      </c>
      <c r="G377" s="11">
        <f>5+8</f>
        <v>13</v>
      </c>
      <c r="H377" s="114">
        <f t="shared" si="38"/>
        <v>229613.44537815126</v>
      </c>
      <c r="I377" s="115">
        <v>0.19</v>
      </c>
      <c r="J377" s="114">
        <v>273240</v>
      </c>
      <c r="K377" s="116">
        <f t="shared" si="39"/>
        <v>3552120</v>
      </c>
    </row>
    <row r="378" spans="1:13" ht="117" customHeight="1" x14ac:dyDescent="0.3">
      <c r="C378" s="110" t="s">
        <v>788</v>
      </c>
      <c r="D378" s="9" t="s">
        <v>67</v>
      </c>
      <c r="E378" s="10" t="s">
        <v>68</v>
      </c>
      <c r="F378" s="9" t="s">
        <v>16</v>
      </c>
      <c r="G378" s="11">
        <v>1</v>
      </c>
      <c r="H378" s="114">
        <f t="shared" si="38"/>
        <v>2475680.6722689075</v>
      </c>
      <c r="I378" s="115">
        <v>0.19</v>
      </c>
      <c r="J378" s="114">
        <v>2946060</v>
      </c>
      <c r="K378" s="116">
        <f t="shared" si="39"/>
        <v>2946060</v>
      </c>
    </row>
    <row r="379" spans="1:13" ht="117" customHeight="1" x14ac:dyDescent="0.3">
      <c r="C379" s="110" t="s">
        <v>789</v>
      </c>
      <c r="D379" s="9" t="s">
        <v>71</v>
      </c>
      <c r="E379" s="10" t="s">
        <v>72</v>
      </c>
      <c r="F379" s="9" t="s">
        <v>16</v>
      </c>
      <c r="G379" s="11">
        <v>1</v>
      </c>
      <c r="H379" s="114">
        <f t="shared" si="38"/>
        <v>993403.36134453781</v>
      </c>
      <c r="I379" s="115">
        <v>0.19</v>
      </c>
      <c r="J379" s="114">
        <v>1182150</v>
      </c>
      <c r="K379" s="116">
        <f t="shared" si="39"/>
        <v>1182150</v>
      </c>
      <c r="M379" s="26"/>
    </row>
    <row r="380" spans="1:13" ht="117" customHeight="1" x14ac:dyDescent="0.3">
      <c r="C380" s="110" t="s">
        <v>790</v>
      </c>
      <c r="D380" s="9" t="s">
        <v>300</v>
      </c>
      <c r="E380" s="10" t="s">
        <v>301</v>
      </c>
      <c r="F380" s="9" t="s">
        <v>16</v>
      </c>
      <c r="G380" s="11">
        <v>1</v>
      </c>
      <c r="H380" s="114">
        <f t="shared" si="38"/>
        <v>2611764.7058823532</v>
      </c>
      <c r="I380" s="115">
        <v>0.19</v>
      </c>
      <c r="J380" s="114">
        <v>3108000</v>
      </c>
      <c r="K380" s="116">
        <f t="shared" si="39"/>
        <v>3108000</v>
      </c>
      <c r="M380" s="26"/>
    </row>
    <row r="381" spans="1:13" s="2" customFormat="1" ht="117" customHeight="1" x14ac:dyDescent="0.3">
      <c r="C381" s="110" t="s">
        <v>791</v>
      </c>
      <c r="D381" s="35" t="s">
        <v>136</v>
      </c>
      <c r="E381" s="36" t="s">
        <v>137</v>
      </c>
      <c r="F381" s="35" t="s">
        <v>16</v>
      </c>
      <c r="G381" s="37">
        <v>1</v>
      </c>
      <c r="H381" s="114">
        <f t="shared" si="38"/>
        <v>3525731.0924369749</v>
      </c>
      <c r="I381" s="115">
        <v>0.19</v>
      </c>
      <c r="J381" s="114">
        <v>4195620</v>
      </c>
      <c r="K381" s="116">
        <f t="shared" si="39"/>
        <v>4195620</v>
      </c>
      <c r="M381" s="26"/>
    </row>
    <row r="382" spans="1:13" s="2" customFormat="1" ht="117" customHeight="1" x14ac:dyDescent="0.3">
      <c r="C382" s="110" t="s">
        <v>792</v>
      </c>
      <c r="D382" s="35" t="s">
        <v>302</v>
      </c>
      <c r="E382" s="36" t="s">
        <v>303</v>
      </c>
      <c r="F382" s="35" t="s">
        <v>16</v>
      </c>
      <c r="G382" s="37">
        <v>1</v>
      </c>
      <c r="H382" s="114">
        <f t="shared" si="38"/>
        <v>2577327.7310924372</v>
      </c>
      <c r="I382" s="115">
        <v>0.19</v>
      </c>
      <c r="J382" s="114">
        <v>3067020</v>
      </c>
      <c r="K382" s="116">
        <f t="shared" si="39"/>
        <v>3067020</v>
      </c>
      <c r="M382" s="26"/>
    </row>
    <row r="383" spans="1:13" s="2" customFormat="1" ht="117" customHeight="1" x14ac:dyDescent="0.3">
      <c r="C383" s="110" t="s">
        <v>793</v>
      </c>
      <c r="D383" s="9" t="s">
        <v>148</v>
      </c>
      <c r="E383" s="10" t="s">
        <v>149</v>
      </c>
      <c r="F383" s="9" t="s">
        <v>16</v>
      </c>
      <c r="G383" s="11">
        <v>2</v>
      </c>
      <c r="H383" s="114">
        <f t="shared" si="38"/>
        <v>1742521.0084033613</v>
      </c>
      <c r="I383" s="115">
        <v>0.19</v>
      </c>
      <c r="J383" s="114">
        <v>2073600</v>
      </c>
      <c r="K383" s="116">
        <f t="shared" si="39"/>
        <v>4147200</v>
      </c>
    </row>
    <row r="384" spans="1:13" s="2" customFormat="1" ht="117" customHeight="1" x14ac:dyDescent="0.3">
      <c r="C384" s="110" t="s">
        <v>794</v>
      </c>
      <c r="D384" s="9" t="s">
        <v>38</v>
      </c>
      <c r="E384" s="10" t="s">
        <v>39</v>
      </c>
      <c r="F384" s="9" t="s">
        <v>16</v>
      </c>
      <c r="G384" s="11">
        <v>1</v>
      </c>
      <c r="H384" s="114">
        <f t="shared" si="38"/>
        <v>2677242.8571428573</v>
      </c>
      <c r="I384" s="115">
        <v>0.19</v>
      </c>
      <c r="J384" s="114">
        <v>3185919</v>
      </c>
      <c r="K384" s="116">
        <f t="shared" si="39"/>
        <v>3185919</v>
      </c>
    </row>
    <row r="385" spans="1:13" s="2" customFormat="1" ht="117" customHeight="1" x14ac:dyDescent="0.3">
      <c r="C385" s="110" t="s">
        <v>795</v>
      </c>
      <c r="D385" s="9" t="s">
        <v>32</v>
      </c>
      <c r="E385" s="10" t="s">
        <v>33</v>
      </c>
      <c r="F385" s="9" t="s">
        <v>16</v>
      </c>
      <c r="G385" s="11">
        <v>1</v>
      </c>
      <c r="H385" s="114">
        <f t="shared" si="38"/>
        <v>10159507.56302521</v>
      </c>
      <c r="I385" s="115">
        <v>0.19</v>
      </c>
      <c r="J385" s="114">
        <v>12089814</v>
      </c>
      <c r="K385" s="116">
        <f t="shared" si="39"/>
        <v>12089814</v>
      </c>
    </row>
    <row r="386" spans="1:13" s="2" customFormat="1" ht="117" customHeight="1" x14ac:dyDescent="0.3">
      <c r="C386" s="110" t="s">
        <v>796</v>
      </c>
      <c r="D386" s="9" t="s">
        <v>103</v>
      </c>
      <c r="E386" s="10" t="s">
        <v>104</v>
      </c>
      <c r="F386" s="9" t="s">
        <v>16</v>
      </c>
      <c r="G386" s="11">
        <v>2</v>
      </c>
      <c r="H386" s="114">
        <f t="shared" si="38"/>
        <v>2607247.0588235296</v>
      </c>
      <c r="I386" s="115">
        <v>0.19</v>
      </c>
      <c r="J386" s="114">
        <v>3102624</v>
      </c>
      <c r="K386" s="116">
        <f t="shared" si="39"/>
        <v>6205248</v>
      </c>
      <c r="M386" s="26"/>
    </row>
    <row r="387" spans="1:13" s="2" customFormat="1" ht="117" customHeight="1" x14ac:dyDescent="0.3">
      <c r="C387" s="110" t="s">
        <v>797</v>
      </c>
      <c r="D387" s="9" t="s">
        <v>94</v>
      </c>
      <c r="E387" s="10" t="s">
        <v>95</v>
      </c>
      <c r="F387" s="9" t="s">
        <v>16</v>
      </c>
      <c r="G387" s="11">
        <v>1</v>
      </c>
      <c r="H387" s="114">
        <f t="shared" si="38"/>
        <v>5673781.5126050422</v>
      </c>
      <c r="I387" s="115">
        <v>0.19</v>
      </c>
      <c r="J387" s="114">
        <v>6751800</v>
      </c>
      <c r="K387" s="116">
        <f t="shared" si="39"/>
        <v>6751800</v>
      </c>
      <c r="M387" s="26"/>
    </row>
    <row r="388" spans="1:13" s="2" customFormat="1" ht="117" customHeight="1" x14ac:dyDescent="0.3">
      <c r="C388" s="110" t="s">
        <v>798</v>
      </c>
      <c r="D388" s="9" t="s">
        <v>41</v>
      </c>
      <c r="E388" s="10" t="s">
        <v>42</v>
      </c>
      <c r="F388" s="9" t="s">
        <v>16</v>
      </c>
      <c r="G388" s="11">
        <v>1</v>
      </c>
      <c r="H388" s="114">
        <f t="shared" si="38"/>
        <v>1063174.7899159663</v>
      </c>
      <c r="I388" s="115">
        <v>0.19</v>
      </c>
      <c r="J388" s="114">
        <v>1265178</v>
      </c>
      <c r="K388" s="116">
        <f t="shared" si="39"/>
        <v>1265178</v>
      </c>
    </row>
    <row r="389" spans="1:13" ht="117" customHeight="1" x14ac:dyDescent="0.3">
      <c r="C389" s="110" t="s">
        <v>799</v>
      </c>
      <c r="D389" s="9" t="s">
        <v>304</v>
      </c>
      <c r="E389" s="10" t="s">
        <v>305</v>
      </c>
      <c r="F389" s="9" t="s">
        <v>16</v>
      </c>
      <c r="G389" s="11">
        <v>1</v>
      </c>
      <c r="H389" s="114">
        <f t="shared" si="38"/>
        <v>762262.18487394962</v>
      </c>
      <c r="I389" s="115">
        <v>0.19</v>
      </c>
      <c r="J389" s="114">
        <v>907092</v>
      </c>
      <c r="K389" s="116">
        <f t="shared" si="39"/>
        <v>907092</v>
      </c>
      <c r="M389" s="26"/>
    </row>
    <row r="390" spans="1:13" ht="117" customHeight="1" x14ac:dyDescent="0.3">
      <c r="C390" s="110" t="s">
        <v>800</v>
      </c>
      <c r="D390" s="9" t="s">
        <v>306</v>
      </c>
      <c r="E390" s="10" t="s">
        <v>307</v>
      </c>
      <c r="F390" s="9" t="s">
        <v>16</v>
      </c>
      <c r="G390" s="11">
        <v>1</v>
      </c>
      <c r="H390" s="114">
        <f t="shared" si="38"/>
        <v>2495798.3193277312</v>
      </c>
      <c r="I390" s="115">
        <v>0.19</v>
      </c>
      <c r="J390" s="114">
        <v>2970000</v>
      </c>
      <c r="K390" s="116">
        <f t="shared" si="39"/>
        <v>2970000</v>
      </c>
    </row>
    <row r="391" spans="1:13" ht="117" customHeight="1" x14ac:dyDescent="0.3">
      <c r="C391" s="110" t="s">
        <v>801</v>
      </c>
      <c r="D391" s="9" t="s">
        <v>308</v>
      </c>
      <c r="E391" s="10" t="s">
        <v>309</v>
      </c>
      <c r="F391" s="9" t="s">
        <v>16</v>
      </c>
      <c r="G391" s="11">
        <v>1</v>
      </c>
      <c r="H391" s="114">
        <f t="shared" si="38"/>
        <v>11314285.714285715</v>
      </c>
      <c r="I391" s="115">
        <v>0.19</v>
      </c>
      <c r="J391" s="114">
        <v>13464000</v>
      </c>
      <c r="K391" s="116">
        <f t="shared" si="39"/>
        <v>13464000</v>
      </c>
    </row>
    <row r="392" spans="1:13" ht="117" customHeight="1" x14ac:dyDescent="0.3">
      <c r="C392" s="110" t="s">
        <v>802</v>
      </c>
      <c r="D392" s="9" t="s">
        <v>310</v>
      </c>
      <c r="E392" s="10" t="s">
        <v>311</v>
      </c>
      <c r="F392" s="9" t="s">
        <v>16</v>
      </c>
      <c r="G392" s="11">
        <v>1</v>
      </c>
      <c r="H392" s="114">
        <f t="shared" si="38"/>
        <v>5445242.0168067226</v>
      </c>
      <c r="I392" s="115">
        <v>0.19</v>
      </c>
      <c r="J392" s="114">
        <v>6479838</v>
      </c>
      <c r="K392" s="116">
        <f t="shared" si="39"/>
        <v>6479838</v>
      </c>
    </row>
    <row r="393" spans="1:13" s="2" customFormat="1" ht="117" customHeight="1" x14ac:dyDescent="0.3">
      <c r="C393" s="110" t="s">
        <v>803</v>
      </c>
      <c r="D393" s="9" t="s">
        <v>156</v>
      </c>
      <c r="E393" s="10" t="s">
        <v>157</v>
      </c>
      <c r="F393" s="9" t="s">
        <v>16</v>
      </c>
      <c r="G393" s="11">
        <v>1</v>
      </c>
      <c r="H393" s="114">
        <f t="shared" si="38"/>
        <v>2163025.2100840337</v>
      </c>
      <c r="I393" s="115">
        <v>0.19</v>
      </c>
      <c r="J393" s="114">
        <v>2574000</v>
      </c>
      <c r="K393" s="116">
        <f t="shared" si="39"/>
        <v>2574000</v>
      </c>
      <c r="M393" s="26"/>
    </row>
    <row r="394" spans="1:13" ht="117" customHeight="1" thickBot="1" x14ac:dyDescent="0.35">
      <c r="C394" s="110" t="s">
        <v>804</v>
      </c>
      <c r="D394" s="9" t="s">
        <v>22</v>
      </c>
      <c r="E394" s="10" t="s">
        <v>23</v>
      </c>
      <c r="F394" s="9" t="s">
        <v>16</v>
      </c>
      <c r="G394" s="11">
        <v>1</v>
      </c>
      <c r="H394" s="114">
        <f t="shared" si="38"/>
        <v>4011428.5714285718</v>
      </c>
      <c r="I394" s="115">
        <v>0.19</v>
      </c>
      <c r="J394" s="114">
        <v>4773600</v>
      </c>
      <c r="K394" s="116">
        <f t="shared" si="39"/>
        <v>4773600</v>
      </c>
      <c r="M394" s="26"/>
    </row>
    <row r="395" spans="1:13" ht="13.2" customHeight="1" thickBot="1" x14ac:dyDescent="0.35">
      <c r="C395" s="280" t="s">
        <v>805</v>
      </c>
      <c r="D395" s="281"/>
      <c r="E395" s="281"/>
      <c r="F395" s="281"/>
      <c r="G395" s="282"/>
      <c r="H395" s="34"/>
      <c r="I395" s="34"/>
      <c r="J395" s="34"/>
      <c r="K395" s="22">
        <f>SUM(K371:K394)</f>
        <v>106348617.59999999</v>
      </c>
    </row>
    <row r="396" spans="1:13" ht="13.2" customHeight="1" thickBot="1" x14ac:dyDescent="0.35">
      <c r="C396" s="268" t="s">
        <v>313</v>
      </c>
      <c r="D396" s="269"/>
      <c r="E396" s="269"/>
      <c r="F396" s="269"/>
      <c r="G396" s="269"/>
      <c r="H396" s="269"/>
      <c r="I396" s="269"/>
      <c r="J396" s="269"/>
      <c r="K396" s="287"/>
    </row>
    <row r="397" spans="1:13" ht="47.25" customHeight="1" thickBot="1" x14ac:dyDescent="0.35">
      <c r="A397" s="3"/>
      <c r="B397" s="3"/>
      <c r="C397" s="106" t="s">
        <v>4</v>
      </c>
      <c r="D397" s="107" t="s">
        <v>5</v>
      </c>
      <c r="E397" s="107" t="s">
        <v>6</v>
      </c>
      <c r="F397" s="107" t="s">
        <v>7</v>
      </c>
      <c r="G397" s="108" t="s">
        <v>8</v>
      </c>
      <c r="H397" s="107" t="s">
        <v>9</v>
      </c>
      <c r="I397" s="107" t="s">
        <v>10</v>
      </c>
      <c r="J397" s="107" t="s">
        <v>467</v>
      </c>
      <c r="K397" s="109" t="s">
        <v>468</v>
      </c>
    </row>
    <row r="398" spans="1:13" ht="122.55" customHeight="1" x14ac:dyDescent="0.3">
      <c r="C398" s="110" t="s">
        <v>806</v>
      </c>
      <c r="D398" s="111" t="s">
        <v>140</v>
      </c>
      <c r="E398" s="126" t="s">
        <v>141</v>
      </c>
      <c r="F398" s="111" t="s">
        <v>16</v>
      </c>
      <c r="G398" s="113">
        <v>1</v>
      </c>
      <c r="H398" s="114">
        <f t="shared" ref="H398:H417" si="40">+J398/1.19</f>
        <v>1231094.1176470588</v>
      </c>
      <c r="I398" s="115">
        <v>0.19</v>
      </c>
      <c r="J398" s="114">
        <v>1465002</v>
      </c>
      <c r="K398" s="116">
        <f t="shared" ref="K398:K417" si="41">+J398*G398</f>
        <v>1465002</v>
      </c>
    </row>
    <row r="399" spans="1:13" ht="122.55" customHeight="1" x14ac:dyDescent="0.3">
      <c r="C399" s="110" t="s">
        <v>807</v>
      </c>
      <c r="D399" s="9" t="s">
        <v>75</v>
      </c>
      <c r="E399" s="10" t="s">
        <v>76</v>
      </c>
      <c r="F399" s="9" t="s">
        <v>16</v>
      </c>
      <c r="G399" s="11">
        <v>1</v>
      </c>
      <c r="H399" s="114">
        <f t="shared" si="40"/>
        <v>682184.87394957989</v>
      </c>
      <c r="I399" s="115">
        <v>0.19</v>
      </c>
      <c r="J399" s="114">
        <v>811800</v>
      </c>
      <c r="K399" s="116">
        <f t="shared" si="41"/>
        <v>811800</v>
      </c>
      <c r="M399" s="26"/>
    </row>
    <row r="400" spans="1:13" ht="122.55" customHeight="1" x14ac:dyDescent="0.3">
      <c r="C400" s="110" t="s">
        <v>808</v>
      </c>
      <c r="D400" s="9" t="s">
        <v>314</v>
      </c>
      <c r="E400" s="10" t="s">
        <v>315</v>
      </c>
      <c r="F400" s="9" t="s">
        <v>16</v>
      </c>
      <c r="G400" s="11">
        <v>1</v>
      </c>
      <c r="H400" s="114">
        <f t="shared" si="40"/>
        <v>3979210.0840336136</v>
      </c>
      <c r="I400" s="115">
        <v>0.19</v>
      </c>
      <c r="J400" s="114">
        <v>4735260</v>
      </c>
      <c r="K400" s="116">
        <f t="shared" si="41"/>
        <v>4735260</v>
      </c>
    </row>
    <row r="401" spans="3:13" ht="122.55" customHeight="1" x14ac:dyDescent="0.3">
      <c r="C401" s="110" t="s">
        <v>809</v>
      </c>
      <c r="D401" s="9" t="s">
        <v>19</v>
      </c>
      <c r="E401" s="10" t="s">
        <v>20</v>
      </c>
      <c r="F401" s="9" t="s">
        <v>16</v>
      </c>
      <c r="G401" s="11">
        <v>20</v>
      </c>
      <c r="H401" s="114">
        <f t="shared" si="40"/>
        <v>88235.294117647063</v>
      </c>
      <c r="I401" s="115">
        <v>0.19</v>
      </c>
      <c r="J401" s="114">
        <v>105000</v>
      </c>
      <c r="K401" s="116">
        <f t="shared" si="41"/>
        <v>2100000</v>
      </c>
    </row>
    <row r="402" spans="3:13" ht="122.55" customHeight="1" x14ac:dyDescent="0.3">
      <c r="C402" s="110" t="s">
        <v>810</v>
      </c>
      <c r="D402" s="9" t="s">
        <v>119</v>
      </c>
      <c r="E402" s="10" t="s">
        <v>180</v>
      </c>
      <c r="F402" s="9" t="s">
        <v>16</v>
      </c>
      <c r="G402" s="11">
        <v>10</v>
      </c>
      <c r="H402" s="114">
        <f t="shared" si="40"/>
        <v>229613.44537815126</v>
      </c>
      <c r="I402" s="115">
        <v>0.19</v>
      </c>
      <c r="J402" s="114">
        <v>273240</v>
      </c>
      <c r="K402" s="116">
        <f t="shared" si="41"/>
        <v>2732400</v>
      </c>
    </row>
    <row r="403" spans="3:13" ht="122.55" customHeight="1" x14ac:dyDescent="0.3">
      <c r="C403" s="110" t="s">
        <v>811</v>
      </c>
      <c r="D403" s="9" t="s">
        <v>316</v>
      </c>
      <c r="E403" s="10" t="s">
        <v>317</v>
      </c>
      <c r="F403" s="9" t="s">
        <v>16</v>
      </c>
      <c r="G403" s="11">
        <v>1</v>
      </c>
      <c r="H403" s="114">
        <f t="shared" si="40"/>
        <v>457563.02521008404</v>
      </c>
      <c r="I403" s="115">
        <v>0.19</v>
      </c>
      <c r="J403" s="114">
        <v>544500</v>
      </c>
      <c r="K403" s="116">
        <f t="shared" si="41"/>
        <v>544500</v>
      </c>
    </row>
    <row r="404" spans="3:13" s="2" customFormat="1" ht="122.55" customHeight="1" x14ac:dyDescent="0.3">
      <c r="C404" s="110" t="s">
        <v>812</v>
      </c>
      <c r="D404" s="9" t="s">
        <v>121</v>
      </c>
      <c r="E404" s="10" t="s">
        <v>122</v>
      </c>
      <c r="F404" s="9" t="s">
        <v>16</v>
      </c>
      <c r="G404" s="11">
        <v>1</v>
      </c>
      <c r="H404" s="114">
        <f t="shared" si="40"/>
        <v>8485714.2857142854</v>
      </c>
      <c r="I404" s="115">
        <v>0.19</v>
      </c>
      <c r="J404" s="114">
        <v>10098000</v>
      </c>
      <c r="K404" s="116">
        <f t="shared" si="41"/>
        <v>10098000</v>
      </c>
      <c r="M404" s="26"/>
    </row>
    <row r="405" spans="3:13" ht="122.55" customHeight="1" x14ac:dyDescent="0.3">
      <c r="C405" s="110" t="s">
        <v>813</v>
      </c>
      <c r="D405" s="9" t="s">
        <v>213</v>
      </c>
      <c r="E405" s="10" t="s">
        <v>214</v>
      </c>
      <c r="F405" s="9" t="s">
        <v>16</v>
      </c>
      <c r="G405" s="11">
        <v>1</v>
      </c>
      <c r="H405" s="114">
        <f t="shared" si="40"/>
        <v>1417815.1260504203</v>
      </c>
      <c r="I405" s="115">
        <v>0.19</v>
      </c>
      <c r="J405" s="114">
        <v>1687200</v>
      </c>
      <c r="K405" s="116">
        <f t="shared" si="41"/>
        <v>1687200</v>
      </c>
    </row>
    <row r="406" spans="3:13" s="2" customFormat="1" ht="122.55" customHeight="1" x14ac:dyDescent="0.3">
      <c r="C406" s="110" t="s">
        <v>814</v>
      </c>
      <c r="D406" s="9" t="s">
        <v>134</v>
      </c>
      <c r="E406" s="10" t="s">
        <v>135</v>
      </c>
      <c r="F406" s="9" t="s">
        <v>16</v>
      </c>
      <c r="G406" s="11">
        <v>1</v>
      </c>
      <c r="H406" s="114">
        <f t="shared" si="40"/>
        <v>2944875.630252101</v>
      </c>
      <c r="I406" s="115">
        <v>0.19</v>
      </c>
      <c r="J406" s="114">
        <v>3504402</v>
      </c>
      <c r="K406" s="116">
        <f t="shared" si="41"/>
        <v>3504402</v>
      </c>
      <c r="M406" s="26"/>
    </row>
    <row r="407" spans="3:13" s="2" customFormat="1" ht="122.55" customHeight="1" x14ac:dyDescent="0.3">
      <c r="C407" s="110" t="s">
        <v>815</v>
      </c>
      <c r="D407" s="9" t="s">
        <v>156</v>
      </c>
      <c r="E407" s="10" t="s">
        <v>157</v>
      </c>
      <c r="F407" s="9" t="s">
        <v>16</v>
      </c>
      <c r="G407" s="11">
        <v>1</v>
      </c>
      <c r="H407" s="114">
        <f t="shared" si="40"/>
        <v>2163025.2100840337</v>
      </c>
      <c r="I407" s="115">
        <v>0.19</v>
      </c>
      <c r="J407" s="114">
        <v>2574000</v>
      </c>
      <c r="K407" s="116">
        <f t="shared" si="41"/>
        <v>2574000</v>
      </c>
      <c r="M407" s="26"/>
    </row>
    <row r="408" spans="3:13" s="2" customFormat="1" ht="122.55" customHeight="1" x14ac:dyDescent="0.3">
      <c r="C408" s="110" t="s">
        <v>816</v>
      </c>
      <c r="D408" s="35" t="s">
        <v>318</v>
      </c>
      <c r="E408" s="36" t="s">
        <v>319</v>
      </c>
      <c r="F408" s="35" t="s">
        <v>16</v>
      </c>
      <c r="G408" s="37">
        <v>4</v>
      </c>
      <c r="H408" s="114">
        <f t="shared" si="40"/>
        <v>55739.495798319331</v>
      </c>
      <c r="I408" s="115">
        <v>0.19</v>
      </c>
      <c r="J408" s="114">
        <v>66330</v>
      </c>
      <c r="K408" s="116">
        <f t="shared" si="41"/>
        <v>265320</v>
      </c>
      <c r="M408" s="26"/>
    </row>
    <row r="409" spans="3:13" s="2" customFormat="1" ht="122.55" customHeight="1" x14ac:dyDescent="0.3">
      <c r="C409" s="110" t="s">
        <v>817</v>
      </c>
      <c r="D409" s="35" t="s">
        <v>320</v>
      </c>
      <c r="E409" s="36" t="s">
        <v>321</v>
      </c>
      <c r="F409" s="35" t="s">
        <v>16</v>
      </c>
      <c r="G409" s="37">
        <v>4</v>
      </c>
      <c r="H409" s="114">
        <f t="shared" si="40"/>
        <v>59899.159663865546</v>
      </c>
      <c r="I409" s="115">
        <v>0.19</v>
      </c>
      <c r="J409" s="114">
        <v>71280</v>
      </c>
      <c r="K409" s="116">
        <f t="shared" si="41"/>
        <v>285120</v>
      </c>
      <c r="M409" s="26"/>
    </row>
    <row r="410" spans="3:13" s="2" customFormat="1" ht="122.55" customHeight="1" x14ac:dyDescent="0.3">
      <c r="C410" s="110" t="s">
        <v>818</v>
      </c>
      <c r="D410" s="35" t="s">
        <v>322</v>
      </c>
      <c r="E410" s="36" t="s">
        <v>323</v>
      </c>
      <c r="F410" s="9" t="s">
        <v>16</v>
      </c>
      <c r="G410" s="11">
        <v>4</v>
      </c>
      <c r="H410" s="114">
        <f t="shared" si="40"/>
        <v>108151.26050420168</v>
      </c>
      <c r="I410" s="115">
        <v>0.19</v>
      </c>
      <c r="J410" s="114">
        <v>128700</v>
      </c>
      <c r="K410" s="116">
        <f t="shared" si="41"/>
        <v>514800</v>
      </c>
    </row>
    <row r="411" spans="3:13" s="2" customFormat="1" ht="122.55" customHeight="1" x14ac:dyDescent="0.3">
      <c r="C411" s="110" t="s">
        <v>819</v>
      </c>
      <c r="D411" s="9" t="s">
        <v>324</v>
      </c>
      <c r="E411" s="10" t="s">
        <v>325</v>
      </c>
      <c r="F411" s="9" t="s">
        <v>16</v>
      </c>
      <c r="G411" s="11">
        <v>3</v>
      </c>
      <c r="H411" s="114">
        <f t="shared" si="40"/>
        <v>335611.76470588235</v>
      </c>
      <c r="I411" s="115">
        <v>0.19</v>
      </c>
      <c r="J411" s="114">
        <v>399378</v>
      </c>
      <c r="K411" s="116">
        <f t="shared" si="41"/>
        <v>1198134</v>
      </c>
    </row>
    <row r="412" spans="3:13" ht="122.55" customHeight="1" x14ac:dyDescent="0.3">
      <c r="C412" s="110" t="s">
        <v>820</v>
      </c>
      <c r="D412" s="9" t="s">
        <v>63</v>
      </c>
      <c r="E412" s="10" t="s">
        <v>64</v>
      </c>
      <c r="F412" s="9" t="s">
        <v>16</v>
      </c>
      <c r="G412" s="11">
        <v>6</v>
      </c>
      <c r="H412" s="114">
        <f t="shared" si="40"/>
        <v>3825343.3613445377</v>
      </c>
      <c r="I412" s="115">
        <v>0.19</v>
      </c>
      <c r="J412" s="114">
        <v>4552158.5999999996</v>
      </c>
      <c r="K412" s="116">
        <f t="shared" si="41"/>
        <v>27312951.599999998</v>
      </c>
    </row>
    <row r="413" spans="3:13" ht="122.55" customHeight="1" x14ac:dyDescent="0.3">
      <c r="C413" s="110" t="s">
        <v>821</v>
      </c>
      <c r="D413" s="9" t="s">
        <v>69</v>
      </c>
      <c r="E413" s="10" t="s">
        <v>70</v>
      </c>
      <c r="F413" s="9" t="s">
        <v>16</v>
      </c>
      <c r="G413" s="11">
        <v>6</v>
      </c>
      <c r="H413" s="114">
        <f t="shared" si="40"/>
        <v>1769747.8991596641</v>
      </c>
      <c r="I413" s="115">
        <v>0.19</v>
      </c>
      <c r="J413" s="114">
        <v>2106000</v>
      </c>
      <c r="K413" s="116">
        <f t="shared" si="41"/>
        <v>12636000</v>
      </c>
    </row>
    <row r="414" spans="3:13" ht="122.55" customHeight="1" x14ac:dyDescent="0.3">
      <c r="C414" s="110" t="s">
        <v>822</v>
      </c>
      <c r="D414" s="9" t="s">
        <v>221</v>
      </c>
      <c r="E414" s="10" t="s">
        <v>222</v>
      </c>
      <c r="F414" s="9" t="s">
        <v>223</v>
      </c>
      <c r="G414" s="11">
        <v>2</v>
      </c>
      <c r="H414" s="114">
        <f t="shared" si="40"/>
        <v>545485.71428571432</v>
      </c>
      <c r="I414" s="115">
        <v>0.19</v>
      </c>
      <c r="J414" s="114">
        <v>649128</v>
      </c>
      <c r="K414" s="116">
        <f t="shared" si="41"/>
        <v>1298256</v>
      </c>
    </row>
    <row r="415" spans="3:13" ht="122.55" customHeight="1" x14ac:dyDescent="0.3">
      <c r="C415" s="110" t="s">
        <v>823</v>
      </c>
      <c r="D415" s="9" t="s">
        <v>84</v>
      </c>
      <c r="E415" s="10" t="s">
        <v>85</v>
      </c>
      <c r="F415" s="9" t="s">
        <v>16</v>
      </c>
      <c r="G415" s="11">
        <v>1</v>
      </c>
      <c r="H415" s="114">
        <f t="shared" si="40"/>
        <v>1865542.4873949578</v>
      </c>
      <c r="I415" s="115">
        <v>0.19</v>
      </c>
      <c r="J415" s="114">
        <v>2219995.5599999996</v>
      </c>
      <c r="K415" s="116">
        <f t="shared" si="41"/>
        <v>2219995.5599999996</v>
      </c>
      <c r="M415" s="26"/>
    </row>
    <row r="416" spans="3:13" ht="122.55" customHeight="1" x14ac:dyDescent="0.3">
      <c r="C416" s="110" t="s">
        <v>824</v>
      </c>
      <c r="D416" s="9" t="s">
        <v>252</v>
      </c>
      <c r="E416" s="10" t="s">
        <v>253</v>
      </c>
      <c r="F416" s="9" t="s">
        <v>16</v>
      </c>
      <c r="G416" s="11">
        <v>2</v>
      </c>
      <c r="H416" s="114">
        <f t="shared" si="40"/>
        <v>484855.46218487399</v>
      </c>
      <c r="I416" s="115">
        <v>0.19</v>
      </c>
      <c r="J416" s="114">
        <v>576978</v>
      </c>
      <c r="K416" s="116">
        <f t="shared" si="41"/>
        <v>1153956</v>
      </c>
    </row>
    <row r="417" spans="3:13" ht="122.55" customHeight="1" thickBot="1" x14ac:dyDescent="0.35">
      <c r="C417" s="110" t="s">
        <v>825</v>
      </c>
      <c r="D417" s="9" t="s">
        <v>326</v>
      </c>
      <c r="E417" s="10" t="s">
        <v>327</v>
      </c>
      <c r="F417" s="9" t="s">
        <v>16</v>
      </c>
      <c r="G417" s="11">
        <v>3</v>
      </c>
      <c r="H417" s="114">
        <f t="shared" si="40"/>
        <v>354453.78151260508</v>
      </c>
      <c r="I417" s="115">
        <v>0.19</v>
      </c>
      <c r="J417" s="114">
        <v>421800</v>
      </c>
      <c r="K417" s="116">
        <f t="shared" si="41"/>
        <v>1265400</v>
      </c>
    </row>
    <row r="418" spans="3:13" ht="13.2" customHeight="1" thickBot="1" x14ac:dyDescent="0.35">
      <c r="C418" s="280" t="s">
        <v>826</v>
      </c>
      <c r="D418" s="281"/>
      <c r="E418" s="281"/>
      <c r="F418" s="281"/>
      <c r="G418" s="288"/>
      <c r="H418" s="119"/>
      <c r="I418" s="34"/>
      <c r="J418" s="34"/>
      <c r="K418" s="22">
        <f>SUM(K398:K417)</f>
        <v>78402497.159999996</v>
      </c>
    </row>
    <row r="419" spans="3:13" ht="13.5" customHeight="1" thickBot="1" x14ac:dyDescent="0.35">
      <c r="C419" s="268" t="s">
        <v>329</v>
      </c>
      <c r="D419" s="269"/>
      <c r="E419" s="269"/>
      <c r="F419" s="269"/>
      <c r="G419" s="269"/>
      <c r="H419" s="269"/>
      <c r="I419" s="269"/>
      <c r="J419" s="269"/>
      <c r="K419" s="287"/>
    </row>
    <row r="420" spans="3:13" ht="13.5" customHeight="1" thickBot="1" x14ac:dyDescent="0.35">
      <c r="C420" s="306" t="s">
        <v>827</v>
      </c>
      <c r="D420" s="307"/>
      <c r="E420" s="307"/>
      <c r="F420" s="307"/>
      <c r="G420" s="307"/>
      <c r="H420" s="307"/>
      <c r="I420" s="307"/>
      <c r="J420" s="307"/>
      <c r="K420" s="308"/>
    </row>
    <row r="421" spans="3:13" ht="40.200000000000003" thickBot="1" x14ac:dyDescent="0.35">
      <c r="C421" s="106" t="s">
        <v>4</v>
      </c>
      <c r="D421" s="118" t="s">
        <v>5</v>
      </c>
      <c r="E421" s="106" t="s">
        <v>6</v>
      </c>
      <c r="F421" s="107" t="s">
        <v>7</v>
      </c>
      <c r="G421" s="108" t="s">
        <v>8</v>
      </c>
      <c r="H421" s="107" t="s">
        <v>9</v>
      </c>
      <c r="I421" s="107" t="s">
        <v>10</v>
      </c>
      <c r="J421" s="107" t="s">
        <v>467</v>
      </c>
      <c r="K421" s="109" t="s">
        <v>468</v>
      </c>
    </row>
    <row r="422" spans="3:13" s="2" customFormat="1" ht="94.95" customHeight="1" x14ac:dyDescent="0.3">
      <c r="C422" s="110" t="s">
        <v>828</v>
      </c>
      <c r="D422" s="111" t="s">
        <v>59</v>
      </c>
      <c r="E422" s="112" t="s">
        <v>60</v>
      </c>
      <c r="F422" s="111" t="s">
        <v>16</v>
      </c>
      <c r="G422" s="113">
        <v>1</v>
      </c>
      <c r="H422" s="114">
        <f t="shared" ref="H422:H431" si="42">+J422/1.19</f>
        <v>3826890.7563025211</v>
      </c>
      <c r="I422" s="115">
        <v>0.19</v>
      </c>
      <c r="J422" s="114">
        <v>4554000</v>
      </c>
      <c r="K422" s="116">
        <f t="shared" ref="K422:K431" si="43">+J422*G422</f>
        <v>4554000</v>
      </c>
      <c r="M422" s="26"/>
    </row>
    <row r="423" spans="3:13" s="2" customFormat="1" ht="94.95" customHeight="1" x14ac:dyDescent="0.3">
      <c r="C423" s="110" t="s">
        <v>829</v>
      </c>
      <c r="D423" s="9" t="s">
        <v>121</v>
      </c>
      <c r="E423" s="10" t="s">
        <v>122</v>
      </c>
      <c r="F423" s="9" t="s">
        <v>16</v>
      </c>
      <c r="G423" s="11">
        <v>1</v>
      </c>
      <c r="H423" s="114">
        <f t="shared" si="42"/>
        <v>8485714.2857142854</v>
      </c>
      <c r="I423" s="115">
        <v>0.19</v>
      </c>
      <c r="J423" s="114">
        <v>10098000</v>
      </c>
      <c r="K423" s="116">
        <f t="shared" si="43"/>
        <v>10098000</v>
      </c>
      <c r="M423" s="26"/>
    </row>
    <row r="424" spans="3:13" ht="94.95" customHeight="1" x14ac:dyDescent="0.3">
      <c r="C424" s="110" t="s">
        <v>830</v>
      </c>
      <c r="D424" s="9" t="s">
        <v>63</v>
      </c>
      <c r="E424" s="10" t="s">
        <v>64</v>
      </c>
      <c r="F424" s="9" t="s">
        <v>16</v>
      </c>
      <c r="G424" s="11">
        <v>1</v>
      </c>
      <c r="H424" s="114">
        <f t="shared" si="42"/>
        <v>3825343.3613445377</v>
      </c>
      <c r="I424" s="115">
        <v>0.19</v>
      </c>
      <c r="J424" s="114">
        <v>4552158.5999999996</v>
      </c>
      <c r="K424" s="116">
        <f t="shared" si="43"/>
        <v>4552158.5999999996</v>
      </c>
    </row>
    <row r="425" spans="3:13" ht="94.95" customHeight="1" x14ac:dyDescent="0.3">
      <c r="C425" s="110" t="s">
        <v>831</v>
      </c>
      <c r="D425" s="9" t="s">
        <v>67</v>
      </c>
      <c r="E425" s="10" t="s">
        <v>68</v>
      </c>
      <c r="F425" s="9" t="s">
        <v>16</v>
      </c>
      <c r="G425" s="11">
        <v>1</v>
      </c>
      <c r="H425" s="114">
        <f t="shared" si="42"/>
        <v>2475680.6722689075</v>
      </c>
      <c r="I425" s="115">
        <v>0.19</v>
      </c>
      <c r="J425" s="114">
        <v>2946060</v>
      </c>
      <c r="K425" s="116">
        <f t="shared" si="43"/>
        <v>2946060</v>
      </c>
    </row>
    <row r="426" spans="3:13" ht="94.95" customHeight="1" x14ac:dyDescent="0.3">
      <c r="C426" s="110" t="s">
        <v>832</v>
      </c>
      <c r="D426" s="9" t="s">
        <v>65</v>
      </c>
      <c r="E426" s="10" t="s">
        <v>66</v>
      </c>
      <c r="F426" s="9" t="s">
        <v>16</v>
      </c>
      <c r="G426" s="11">
        <v>1</v>
      </c>
      <c r="H426" s="114">
        <f t="shared" si="42"/>
        <v>2984743.3613445382</v>
      </c>
      <c r="I426" s="115">
        <v>0.19</v>
      </c>
      <c r="J426" s="114">
        <v>3551844.6</v>
      </c>
      <c r="K426" s="116">
        <f t="shared" si="43"/>
        <v>3551844.6</v>
      </c>
      <c r="M426" s="26"/>
    </row>
    <row r="427" spans="3:13" ht="94.95" customHeight="1" x14ac:dyDescent="0.3">
      <c r="C427" s="110" t="s">
        <v>833</v>
      </c>
      <c r="D427" s="9" t="s">
        <v>71</v>
      </c>
      <c r="E427" s="10" t="s">
        <v>72</v>
      </c>
      <c r="F427" s="9" t="s">
        <v>16</v>
      </c>
      <c r="G427" s="11">
        <v>1</v>
      </c>
      <c r="H427" s="114">
        <f t="shared" si="42"/>
        <v>993403.36134453781</v>
      </c>
      <c r="I427" s="115">
        <v>0.19</v>
      </c>
      <c r="J427" s="114">
        <v>1182150</v>
      </c>
      <c r="K427" s="116">
        <f t="shared" si="43"/>
        <v>1182150</v>
      </c>
      <c r="M427" s="26"/>
    </row>
    <row r="428" spans="3:13" s="2" customFormat="1" ht="94.95" customHeight="1" x14ac:dyDescent="0.3">
      <c r="C428" s="110" t="s">
        <v>834</v>
      </c>
      <c r="D428" s="9" t="s">
        <v>97</v>
      </c>
      <c r="E428" s="10" t="s">
        <v>98</v>
      </c>
      <c r="F428" s="9" t="s">
        <v>16</v>
      </c>
      <c r="G428" s="11">
        <v>1</v>
      </c>
      <c r="H428" s="114">
        <f t="shared" si="42"/>
        <v>2420168.0672268909</v>
      </c>
      <c r="I428" s="115">
        <v>0.19</v>
      </c>
      <c r="J428" s="114">
        <v>2880000</v>
      </c>
      <c r="K428" s="116">
        <f t="shared" si="43"/>
        <v>2880000</v>
      </c>
      <c r="M428" s="26"/>
    </row>
    <row r="429" spans="3:13" ht="94.95" customHeight="1" x14ac:dyDescent="0.3">
      <c r="C429" s="110" t="s">
        <v>835</v>
      </c>
      <c r="D429" s="9" t="s">
        <v>150</v>
      </c>
      <c r="E429" s="38" t="s">
        <v>151</v>
      </c>
      <c r="F429" s="9" t="s">
        <v>16</v>
      </c>
      <c r="G429" s="11">
        <v>1</v>
      </c>
      <c r="H429" s="114">
        <f t="shared" si="42"/>
        <v>1384235.2941176472</v>
      </c>
      <c r="I429" s="115">
        <v>0.19</v>
      </c>
      <c r="J429" s="114">
        <v>1647240</v>
      </c>
      <c r="K429" s="116">
        <f t="shared" si="43"/>
        <v>1647240</v>
      </c>
    </row>
    <row r="430" spans="3:13" s="2" customFormat="1" ht="43.2" customHeight="1" x14ac:dyDescent="0.3">
      <c r="C430" s="110" t="s">
        <v>836</v>
      </c>
      <c r="D430" s="9" t="s">
        <v>103</v>
      </c>
      <c r="E430" s="10" t="s">
        <v>104</v>
      </c>
      <c r="F430" s="9" t="s">
        <v>16</v>
      </c>
      <c r="G430" s="11">
        <v>1</v>
      </c>
      <c r="H430" s="114">
        <f t="shared" si="42"/>
        <v>2607247.0588235296</v>
      </c>
      <c r="I430" s="115">
        <v>0.19</v>
      </c>
      <c r="J430" s="114">
        <v>3102624</v>
      </c>
      <c r="K430" s="116">
        <f t="shared" si="43"/>
        <v>3102624</v>
      </c>
      <c r="M430" s="26"/>
    </row>
    <row r="431" spans="3:13" ht="43.2" customHeight="1" thickBot="1" x14ac:dyDescent="0.35">
      <c r="C431" s="127" t="s">
        <v>837</v>
      </c>
      <c r="D431" s="128" t="s">
        <v>19</v>
      </c>
      <c r="E431" s="129" t="s">
        <v>20</v>
      </c>
      <c r="F431" s="128" t="s">
        <v>16</v>
      </c>
      <c r="G431" s="130">
        <v>60</v>
      </c>
      <c r="H431" s="114">
        <f t="shared" si="42"/>
        <v>88235.294117647063</v>
      </c>
      <c r="I431" s="115">
        <v>0.19</v>
      </c>
      <c r="J431" s="114">
        <v>105000</v>
      </c>
      <c r="K431" s="116">
        <f t="shared" si="43"/>
        <v>6300000</v>
      </c>
    </row>
    <row r="432" spans="3:13" ht="13.2" customHeight="1" thickBot="1" x14ac:dyDescent="0.35">
      <c r="C432" s="309" t="s">
        <v>838</v>
      </c>
      <c r="D432" s="310"/>
      <c r="E432" s="310"/>
      <c r="F432" s="310"/>
      <c r="G432" s="311"/>
      <c r="H432" s="131"/>
      <c r="I432" s="132"/>
      <c r="J432" s="132"/>
      <c r="K432" s="133">
        <f>SUM(K422:K431)</f>
        <v>40814077.200000003</v>
      </c>
    </row>
    <row r="433" spans="3:12" ht="13.2" customHeight="1" thickBot="1" x14ac:dyDescent="0.35">
      <c r="C433" s="312" t="s">
        <v>839</v>
      </c>
      <c r="D433" s="313"/>
      <c r="E433" s="313"/>
      <c r="F433" s="313"/>
      <c r="G433" s="313"/>
      <c r="H433" s="313"/>
      <c r="I433" s="313"/>
      <c r="J433" s="313"/>
      <c r="K433" s="313"/>
      <c r="L433" s="314"/>
    </row>
    <row r="434" spans="3:12" ht="40.200000000000003" thickBot="1" x14ac:dyDescent="0.35">
      <c r="C434" s="106" t="s">
        <v>4</v>
      </c>
      <c r="D434" s="118" t="s">
        <v>5</v>
      </c>
      <c r="E434" s="106" t="s">
        <v>6</v>
      </c>
      <c r="F434" s="107" t="s">
        <v>7</v>
      </c>
      <c r="G434" s="108" t="s">
        <v>8</v>
      </c>
      <c r="H434" s="107" t="s">
        <v>331</v>
      </c>
      <c r="I434" s="134" t="s">
        <v>332</v>
      </c>
      <c r="J434" s="59" t="s">
        <v>333</v>
      </c>
      <c r="K434" s="118" t="s">
        <v>840</v>
      </c>
      <c r="L434" s="135" t="s">
        <v>841</v>
      </c>
    </row>
    <row r="435" spans="3:12" ht="31.2" customHeight="1" x14ac:dyDescent="0.3">
      <c r="C435" s="110" t="s">
        <v>842</v>
      </c>
      <c r="D435" s="111" t="s">
        <v>336</v>
      </c>
      <c r="E435" s="112" t="s">
        <v>336</v>
      </c>
      <c r="F435" s="111" t="s">
        <v>337</v>
      </c>
      <c r="G435" s="136">
        <v>2.7</v>
      </c>
      <c r="H435" s="137">
        <v>18933.599999999999</v>
      </c>
      <c r="I435" s="138">
        <v>0.3</v>
      </c>
      <c r="J435" s="137">
        <f>+H435*5%</f>
        <v>946.68</v>
      </c>
      <c r="K435" s="137">
        <f>+(H435*35%)+H435</f>
        <v>25560.359999999997</v>
      </c>
      <c r="L435" s="139">
        <f>+K435*G435</f>
        <v>69012.971999999994</v>
      </c>
    </row>
    <row r="436" spans="3:12" ht="31.2" customHeight="1" x14ac:dyDescent="0.3">
      <c r="C436" s="8" t="s">
        <v>843</v>
      </c>
      <c r="D436" s="9" t="s">
        <v>339</v>
      </c>
      <c r="E436" s="10" t="s">
        <v>340</v>
      </c>
      <c r="F436" s="9" t="s">
        <v>337</v>
      </c>
      <c r="G436" s="68">
        <v>0.75</v>
      </c>
      <c r="H436" s="137">
        <v>32199.999999999996</v>
      </c>
      <c r="I436" s="138">
        <v>0.3</v>
      </c>
      <c r="J436" s="137">
        <f t="shared" ref="J436:J451" si="44">+H436*5%</f>
        <v>1610</v>
      </c>
      <c r="K436" s="137">
        <f t="shared" ref="K436:K451" si="45">+(H436*35%)+H436</f>
        <v>43469.999999999993</v>
      </c>
      <c r="L436" s="139">
        <f t="shared" ref="L436:L451" si="46">+K436*G436</f>
        <v>32602.499999999993</v>
      </c>
    </row>
    <row r="437" spans="3:12" ht="31.2" customHeight="1" x14ac:dyDescent="0.3">
      <c r="C437" s="8" t="s">
        <v>844</v>
      </c>
      <c r="D437" s="9" t="s">
        <v>341</v>
      </c>
      <c r="E437" s="10" t="s">
        <v>341</v>
      </c>
      <c r="F437" s="9" t="s">
        <v>223</v>
      </c>
      <c r="G437" s="68">
        <v>4</v>
      </c>
      <c r="H437" s="137">
        <v>20200.899999999998</v>
      </c>
      <c r="I437" s="138">
        <v>0.3</v>
      </c>
      <c r="J437" s="137">
        <f t="shared" si="44"/>
        <v>1010.045</v>
      </c>
      <c r="K437" s="137">
        <f t="shared" si="45"/>
        <v>27271.214999999997</v>
      </c>
      <c r="L437" s="139">
        <f t="shared" si="46"/>
        <v>109084.85999999999</v>
      </c>
    </row>
    <row r="438" spans="3:12" ht="31.2" customHeight="1" x14ac:dyDescent="0.3">
      <c r="C438" s="8" t="s">
        <v>845</v>
      </c>
      <c r="D438" s="9" t="s">
        <v>342</v>
      </c>
      <c r="E438" s="10" t="s">
        <v>343</v>
      </c>
      <c r="F438" s="9" t="s">
        <v>344</v>
      </c>
      <c r="G438" s="74">
        <v>0.7</v>
      </c>
      <c r="H438" s="137">
        <v>85100</v>
      </c>
      <c r="I438" s="138">
        <v>0.3</v>
      </c>
      <c r="J438" s="137">
        <f t="shared" si="44"/>
        <v>4255</v>
      </c>
      <c r="K438" s="137">
        <f t="shared" si="45"/>
        <v>114885</v>
      </c>
      <c r="L438" s="139">
        <f t="shared" si="46"/>
        <v>80419.5</v>
      </c>
    </row>
    <row r="439" spans="3:12" ht="31.2" customHeight="1" x14ac:dyDescent="0.3">
      <c r="C439" s="8" t="s">
        <v>846</v>
      </c>
      <c r="D439" s="9" t="s">
        <v>345</v>
      </c>
      <c r="E439" s="10" t="s">
        <v>346</v>
      </c>
      <c r="F439" s="9" t="s">
        <v>344</v>
      </c>
      <c r="G439" s="74">
        <v>1.2</v>
      </c>
      <c r="H439" s="137">
        <v>1092500</v>
      </c>
      <c r="I439" s="138">
        <v>0.3</v>
      </c>
      <c r="J439" s="137">
        <f t="shared" si="44"/>
        <v>54625</v>
      </c>
      <c r="K439" s="137">
        <f t="shared" si="45"/>
        <v>1474875</v>
      </c>
      <c r="L439" s="139">
        <f t="shared" si="46"/>
        <v>1769850</v>
      </c>
    </row>
    <row r="440" spans="3:12" ht="31.2" customHeight="1" x14ac:dyDescent="0.3">
      <c r="C440" s="8" t="s">
        <v>847</v>
      </c>
      <c r="D440" s="75" t="s">
        <v>347</v>
      </c>
      <c r="E440" s="76" t="s">
        <v>348</v>
      </c>
      <c r="F440" s="9" t="s">
        <v>337</v>
      </c>
      <c r="G440" s="68">
        <v>56.15</v>
      </c>
      <c r="H440" s="137">
        <v>82167.5</v>
      </c>
      <c r="I440" s="138">
        <v>0.3</v>
      </c>
      <c r="J440" s="137">
        <f t="shared" si="44"/>
        <v>4108.375</v>
      </c>
      <c r="K440" s="137">
        <f t="shared" si="45"/>
        <v>110926.125</v>
      </c>
      <c r="L440" s="139">
        <f t="shared" si="46"/>
        <v>6228501.9187500002</v>
      </c>
    </row>
    <row r="441" spans="3:12" ht="31.2" customHeight="1" x14ac:dyDescent="0.3">
      <c r="C441" s="8" t="s">
        <v>848</v>
      </c>
      <c r="D441" s="9" t="s">
        <v>349</v>
      </c>
      <c r="E441" s="10" t="s">
        <v>350</v>
      </c>
      <c r="F441" s="9" t="s">
        <v>337</v>
      </c>
      <c r="G441" s="74">
        <v>112.29</v>
      </c>
      <c r="H441" s="137">
        <v>48587.499999999993</v>
      </c>
      <c r="I441" s="138">
        <v>0.3</v>
      </c>
      <c r="J441" s="137">
        <f t="shared" si="44"/>
        <v>2429.3749999999995</v>
      </c>
      <c r="K441" s="137">
        <f t="shared" si="45"/>
        <v>65593.124999999985</v>
      </c>
      <c r="L441" s="139">
        <f t="shared" si="46"/>
        <v>7365452.0062499987</v>
      </c>
    </row>
    <row r="442" spans="3:12" ht="31.2" customHeight="1" x14ac:dyDescent="0.3">
      <c r="C442" s="8" t="s">
        <v>849</v>
      </c>
      <c r="D442" s="75" t="s">
        <v>351</v>
      </c>
      <c r="E442" s="10" t="s">
        <v>352</v>
      </c>
      <c r="F442" s="9" t="s">
        <v>337</v>
      </c>
      <c r="G442" s="68">
        <v>152.29</v>
      </c>
      <c r="H442" s="137">
        <v>23000</v>
      </c>
      <c r="I442" s="138">
        <v>0.3</v>
      </c>
      <c r="J442" s="137">
        <f t="shared" si="44"/>
        <v>1150</v>
      </c>
      <c r="K442" s="137">
        <f t="shared" si="45"/>
        <v>31050</v>
      </c>
      <c r="L442" s="139">
        <f t="shared" si="46"/>
        <v>4728604.5</v>
      </c>
    </row>
    <row r="443" spans="3:12" ht="31.2" customHeight="1" x14ac:dyDescent="0.3">
      <c r="C443" s="8" t="s">
        <v>850</v>
      </c>
      <c r="D443" s="75" t="s">
        <v>353</v>
      </c>
      <c r="E443" s="76" t="s">
        <v>353</v>
      </c>
      <c r="F443" s="9" t="s">
        <v>223</v>
      </c>
      <c r="G443" s="68">
        <v>1</v>
      </c>
      <c r="H443" s="137">
        <v>272550</v>
      </c>
      <c r="I443" s="138">
        <v>0.3</v>
      </c>
      <c r="J443" s="137">
        <f t="shared" si="44"/>
        <v>13627.5</v>
      </c>
      <c r="K443" s="137">
        <f t="shared" si="45"/>
        <v>367942.5</v>
      </c>
      <c r="L443" s="139">
        <f t="shared" si="46"/>
        <v>367942.5</v>
      </c>
    </row>
    <row r="444" spans="3:12" ht="31.2" customHeight="1" x14ac:dyDescent="0.3">
      <c r="C444" s="8" t="s">
        <v>851</v>
      </c>
      <c r="D444" s="75" t="s">
        <v>354</v>
      </c>
      <c r="E444" s="76" t="s">
        <v>354</v>
      </c>
      <c r="F444" s="9" t="s">
        <v>223</v>
      </c>
      <c r="G444" s="68">
        <v>1</v>
      </c>
      <c r="H444" s="137">
        <v>402499.99999999994</v>
      </c>
      <c r="I444" s="138">
        <v>0.3</v>
      </c>
      <c r="J444" s="137">
        <f t="shared" si="44"/>
        <v>20125</v>
      </c>
      <c r="K444" s="137">
        <f t="shared" si="45"/>
        <v>543374.99999999988</v>
      </c>
      <c r="L444" s="139">
        <f t="shared" si="46"/>
        <v>543374.99999999988</v>
      </c>
    </row>
    <row r="445" spans="3:12" ht="31.2" customHeight="1" x14ac:dyDescent="0.3">
      <c r="C445" s="8" t="s">
        <v>852</v>
      </c>
      <c r="D445" s="75" t="s">
        <v>355</v>
      </c>
      <c r="E445" s="76" t="s">
        <v>355</v>
      </c>
      <c r="F445" s="9" t="s">
        <v>337</v>
      </c>
      <c r="G445" s="68">
        <v>3</v>
      </c>
      <c r="H445" s="137">
        <v>249549.99999999997</v>
      </c>
      <c r="I445" s="138">
        <v>0.3</v>
      </c>
      <c r="J445" s="137">
        <f t="shared" si="44"/>
        <v>12477.5</v>
      </c>
      <c r="K445" s="137">
        <f t="shared" si="45"/>
        <v>336892.49999999994</v>
      </c>
      <c r="L445" s="139">
        <f t="shared" si="46"/>
        <v>1010677.4999999998</v>
      </c>
    </row>
    <row r="446" spans="3:12" ht="31.2" customHeight="1" x14ac:dyDescent="0.3">
      <c r="C446" s="8" t="s">
        <v>853</v>
      </c>
      <c r="D446" s="75" t="s">
        <v>356</v>
      </c>
      <c r="E446" s="76" t="s">
        <v>357</v>
      </c>
      <c r="F446" s="9" t="s">
        <v>337</v>
      </c>
      <c r="G446" s="68">
        <v>2.88</v>
      </c>
      <c r="H446" s="137">
        <v>187450</v>
      </c>
      <c r="I446" s="138">
        <v>0.3</v>
      </c>
      <c r="J446" s="137">
        <f t="shared" si="44"/>
        <v>9372.5</v>
      </c>
      <c r="K446" s="137">
        <f t="shared" si="45"/>
        <v>253057.5</v>
      </c>
      <c r="L446" s="139">
        <f t="shared" si="46"/>
        <v>728805.6</v>
      </c>
    </row>
    <row r="447" spans="3:12" ht="31.2" customHeight="1" x14ac:dyDescent="0.3">
      <c r="C447" s="8" t="s">
        <v>854</v>
      </c>
      <c r="D447" s="9" t="s">
        <v>358</v>
      </c>
      <c r="E447" s="10" t="s">
        <v>359</v>
      </c>
      <c r="F447" s="9" t="s">
        <v>337</v>
      </c>
      <c r="G447" s="68">
        <v>4.8</v>
      </c>
      <c r="H447" s="137">
        <v>92000</v>
      </c>
      <c r="I447" s="138">
        <v>0.3</v>
      </c>
      <c r="J447" s="137">
        <f t="shared" si="44"/>
        <v>4600</v>
      </c>
      <c r="K447" s="137">
        <f t="shared" si="45"/>
        <v>124200</v>
      </c>
      <c r="L447" s="139">
        <f t="shared" si="46"/>
        <v>596160</v>
      </c>
    </row>
    <row r="448" spans="3:12" ht="31.2" customHeight="1" x14ac:dyDescent="0.3">
      <c r="C448" s="8" t="s">
        <v>855</v>
      </c>
      <c r="D448" s="75" t="s">
        <v>360</v>
      </c>
      <c r="E448" s="10" t="s">
        <v>361</v>
      </c>
      <c r="F448" s="9" t="s">
        <v>223</v>
      </c>
      <c r="G448" s="68">
        <v>6</v>
      </c>
      <c r="H448" s="137">
        <v>144900</v>
      </c>
      <c r="I448" s="138">
        <v>0.3</v>
      </c>
      <c r="J448" s="137">
        <f t="shared" si="44"/>
        <v>7245</v>
      </c>
      <c r="K448" s="137">
        <f t="shared" si="45"/>
        <v>195615</v>
      </c>
      <c r="L448" s="139">
        <f t="shared" si="46"/>
        <v>1173690</v>
      </c>
    </row>
    <row r="449" spans="3:12" ht="31.2" customHeight="1" x14ac:dyDescent="0.3">
      <c r="C449" s="8" t="s">
        <v>856</v>
      </c>
      <c r="D449" s="75" t="s">
        <v>362</v>
      </c>
      <c r="E449" s="10" t="s">
        <v>363</v>
      </c>
      <c r="F449" s="9" t="s">
        <v>223</v>
      </c>
      <c r="G449" s="68">
        <v>5</v>
      </c>
      <c r="H449" s="137">
        <v>23000</v>
      </c>
      <c r="I449" s="138">
        <v>0.3</v>
      </c>
      <c r="J449" s="137">
        <f t="shared" si="44"/>
        <v>1150</v>
      </c>
      <c r="K449" s="137">
        <f t="shared" si="45"/>
        <v>31050</v>
      </c>
      <c r="L449" s="139">
        <f t="shared" si="46"/>
        <v>155250</v>
      </c>
    </row>
    <row r="450" spans="3:12" ht="31.2" customHeight="1" x14ac:dyDescent="0.3">
      <c r="C450" s="8" t="s">
        <v>857</v>
      </c>
      <c r="D450" s="75" t="s">
        <v>364</v>
      </c>
      <c r="E450" s="76" t="s">
        <v>365</v>
      </c>
      <c r="F450" s="9" t="s">
        <v>223</v>
      </c>
      <c r="G450" s="68">
        <v>1</v>
      </c>
      <c r="H450" s="137">
        <v>138000</v>
      </c>
      <c r="I450" s="138">
        <v>0.3</v>
      </c>
      <c r="J450" s="137">
        <f t="shared" si="44"/>
        <v>6900</v>
      </c>
      <c r="K450" s="137">
        <f t="shared" si="45"/>
        <v>186300</v>
      </c>
      <c r="L450" s="139">
        <f t="shared" si="46"/>
        <v>186300</v>
      </c>
    </row>
    <row r="451" spans="3:12" ht="31.2" customHeight="1" thickBot="1" x14ac:dyDescent="0.35">
      <c r="C451" s="140" t="s">
        <v>858</v>
      </c>
      <c r="D451" s="141" t="s">
        <v>366</v>
      </c>
      <c r="E451" s="129" t="s">
        <v>367</v>
      </c>
      <c r="F451" s="142" t="s">
        <v>368</v>
      </c>
      <c r="G451" s="143">
        <v>10</v>
      </c>
      <c r="H451" s="137">
        <v>25000</v>
      </c>
      <c r="I451" s="138">
        <v>0.3</v>
      </c>
      <c r="J451" s="137">
        <f t="shared" si="44"/>
        <v>1250</v>
      </c>
      <c r="K451" s="137">
        <f t="shared" si="45"/>
        <v>33750</v>
      </c>
      <c r="L451" s="139">
        <f t="shared" si="46"/>
        <v>337500</v>
      </c>
    </row>
    <row r="452" spans="3:12" ht="15.75" customHeight="1" thickBot="1" x14ac:dyDescent="0.35">
      <c r="C452" s="280" t="s">
        <v>859</v>
      </c>
      <c r="D452" s="281"/>
      <c r="E452" s="281"/>
      <c r="F452" s="281"/>
      <c r="G452" s="281"/>
      <c r="H452" s="131"/>
      <c r="I452" s="132"/>
      <c r="J452" s="132"/>
      <c r="K452" s="132"/>
      <c r="L452" s="144">
        <f>SUM(L435:L451)</f>
        <v>25483228.857000001</v>
      </c>
    </row>
    <row r="453" spans="3:12" ht="13.2" customHeight="1" thickBot="1" x14ac:dyDescent="0.35">
      <c r="C453" s="280" t="s">
        <v>370</v>
      </c>
      <c r="D453" s="281"/>
      <c r="E453" s="281"/>
      <c r="F453" s="281"/>
      <c r="G453" s="288"/>
      <c r="H453" s="145"/>
      <c r="I453" s="84"/>
      <c r="J453" s="146"/>
      <c r="K453" s="147"/>
      <c r="L453" s="148">
        <f>+L452+K432</f>
        <v>66297306.057000004</v>
      </c>
    </row>
    <row r="454" spans="3:12" ht="13.5" customHeight="1" thickBot="1" x14ac:dyDescent="0.35">
      <c r="C454" s="268" t="s">
        <v>371</v>
      </c>
      <c r="D454" s="269"/>
      <c r="E454" s="269"/>
      <c r="F454" s="269"/>
      <c r="G454" s="269"/>
      <c r="H454" s="269"/>
      <c r="I454" s="269"/>
      <c r="J454" s="269"/>
      <c r="K454" s="269"/>
      <c r="L454" s="269"/>
    </row>
    <row r="455" spans="3:12" ht="40.200000000000003" thickBot="1" x14ac:dyDescent="0.35">
      <c r="C455" s="106" t="s">
        <v>4</v>
      </c>
      <c r="D455" s="118" t="s">
        <v>5</v>
      </c>
      <c r="E455" s="106" t="s">
        <v>6</v>
      </c>
      <c r="F455" s="107" t="s">
        <v>7</v>
      </c>
      <c r="G455" s="108" t="s">
        <v>8</v>
      </c>
      <c r="H455" s="107" t="s">
        <v>331</v>
      </c>
      <c r="I455" s="134" t="s">
        <v>332</v>
      </c>
      <c r="J455" s="59" t="s">
        <v>333</v>
      </c>
      <c r="K455" s="118" t="s">
        <v>840</v>
      </c>
      <c r="L455" s="135" t="s">
        <v>841</v>
      </c>
    </row>
    <row r="456" spans="3:12" ht="30" customHeight="1" x14ac:dyDescent="0.3">
      <c r="C456" s="4" t="s">
        <v>860</v>
      </c>
      <c r="D456" s="60" t="s">
        <v>372</v>
      </c>
      <c r="E456" s="61" t="s">
        <v>373</v>
      </c>
      <c r="F456" s="60" t="s">
        <v>16</v>
      </c>
      <c r="G456" s="62">
        <v>2</v>
      </c>
      <c r="H456" s="137">
        <v>41842.75</v>
      </c>
      <c r="I456" s="138">
        <v>0.3</v>
      </c>
      <c r="J456" s="137">
        <f t="shared" ref="J456:J478" si="47">+H456*5%</f>
        <v>2092.1375000000003</v>
      </c>
      <c r="K456" s="137">
        <f t="shared" ref="K456:K478" si="48">+(H456*35%)+H456</f>
        <v>56487.712500000001</v>
      </c>
      <c r="L456" s="139">
        <f t="shared" ref="L456:L478" si="49">+K456*G456</f>
        <v>112975.425</v>
      </c>
    </row>
    <row r="457" spans="3:12" ht="30" customHeight="1" x14ac:dyDescent="0.3">
      <c r="C457" s="8" t="s">
        <v>861</v>
      </c>
      <c r="D457" s="9" t="s">
        <v>374</v>
      </c>
      <c r="E457" s="10" t="s">
        <v>375</v>
      </c>
      <c r="F457" s="9" t="s">
        <v>337</v>
      </c>
      <c r="G457" s="68">
        <v>16</v>
      </c>
      <c r="H457" s="137">
        <v>20700</v>
      </c>
      <c r="I457" s="138">
        <v>0.3</v>
      </c>
      <c r="J457" s="137">
        <f t="shared" si="47"/>
        <v>1035</v>
      </c>
      <c r="K457" s="137">
        <f t="shared" si="48"/>
        <v>27945</v>
      </c>
      <c r="L457" s="139">
        <f t="shared" si="49"/>
        <v>447120</v>
      </c>
    </row>
    <row r="458" spans="3:12" ht="30" customHeight="1" x14ac:dyDescent="0.3">
      <c r="C458" s="8" t="s">
        <v>862</v>
      </c>
      <c r="D458" s="9" t="s">
        <v>376</v>
      </c>
      <c r="E458" s="10" t="s">
        <v>377</v>
      </c>
      <c r="F458" s="9" t="s">
        <v>337</v>
      </c>
      <c r="G458" s="68">
        <v>6.4</v>
      </c>
      <c r="H458" s="137">
        <v>89700</v>
      </c>
      <c r="I458" s="138">
        <v>0.3</v>
      </c>
      <c r="J458" s="137">
        <f t="shared" si="47"/>
        <v>4485</v>
      </c>
      <c r="K458" s="137">
        <f t="shared" si="48"/>
        <v>121095</v>
      </c>
      <c r="L458" s="139">
        <f t="shared" si="49"/>
        <v>775008</v>
      </c>
    </row>
    <row r="459" spans="3:12" ht="30" customHeight="1" x14ac:dyDescent="0.3">
      <c r="C459" s="8" t="s">
        <v>863</v>
      </c>
      <c r="D459" s="9" t="s">
        <v>342</v>
      </c>
      <c r="E459" s="10" t="s">
        <v>343</v>
      </c>
      <c r="F459" s="9" t="s">
        <v>344</v>
      </c>
      <c r="G459" s="74">
        <v>2.9</v>
      </c>
      <c r="H459" s="137">
        <v>85100</v>
      </c>
      <c r="I459" s="138">
        <v>0.3</v>
      </c>
      <c r="J459" s="137">
        <f t="shared" si="47"/>
        <v>4255</v>
      </c>
      <c r="K459" s="137">
        <f t="shared" si="48"/>
        <v>114885</v>
      </c>
      <c r="L459" s="139">
        <f t="shared" si="49"/>
        <v>333166.5</v>
      </c>
    </row>
    <row r="460" spans="3:12" ht="30" customHeight="1" x14ac:dyDescent="0.3">
      <c r="C460" s="8" t="s">
        <v>864</v>
      </c>
      <c r="D460" s="9" t="s">
        <v>378</v>
      </c>
      <c r="E460" s="10" t="s">
        <v>379</v>
      </c>
      <c r="F460" s="9" t="s">
        <v>344</v>
      </c>
      <c r="G460" s="74">
        <v>3.8</v>
      </c>
      <c r="H460" s="137">
        <v>195499.99999999997</v>
      </c>
      <c r="I460" s="138">
        <v>0.3</v>
      </c>
      <c r="J460" s="137">
        <f t="shared" si="47"/>
        <v>9774.9999999999982</v>
      </c>
      <c r="K460" s="137">
        <f t="shared" si="48"/>
        <v>263924.99999999994</v>
      </c>
      <c r="L460" s="139">
        <f t="shared" si="49"/>
        <v>1002914.9999999998</v>
      </c>
    </row>
    <row r="461" spans="3:12" ht="30" customHeight="1" x14ac:dyDescent="0.3">
      <c r="C461" s="8" t="s">
        <v>865</v>
      </c>
      <c r="D461" s="9" t="s">
        <v>345</v>
      </c>
      <c r="E461" s="10" t="s">
        <v>346</v>
      </c>
      <c r="F461" s="9" t="s">
        <v>344</v>
      </c>
      <c r="G461" s="74">
        <v>3.37</v>
      </c>
      <c r="H461" s="137">
        <v>1092500</v>
      </c>
      <c r="I461" s="138">
        <v>0.3</v>
      </c>
      <c r="J461" s="137">
        <f t="shared" si="47"/>
        <v>54625</v>
      </c>
      <c r="K461" s="137">
        <f t="shared" si="48"/>
        <v>1474875</v>
      </c>
      <c r="L461" s="139">
        <f t="shared" si="49"/>
        <v>4970328.75</v>
      </c>
    </row>
    <row r="462" spans="3:12" ht="30" customHeight="1" x14ac:dyDescent="0.3">
      <c r="C462" s="8" t="s">
        <v>866</v>
      </c>
      <c r="D462" s="75" t="s">
        <v>380</v>
      </c>
      <c r="E462" s="10" t="s">
        <v>381</v>
      </c>
      <c r="F462" s="9" t="s">
        <v>16</v>
      </c>
      <c r="G462" s="68">
        <v>2</v>
      </c>
      <c r="H462" s="137">
        <v>568100</v>
      </c>
      <c r="I462" s="138">
        <v>0.3</v>
      </c>
      <c r="J462" s="137">
        <f t="shared" si="47"/>
        <v>28405</v>
      </c>
      <c r="K462" s="137">
        <f t="shared" si="48"/>
        <v>766935</v>
      </c>
      <c r="L462" s="139">
        <f t="shared" si="49"/>
        <v>1533870</v>
      </c>
    </row>
    <row r="463" spans="3:12" ht="30" customHeight="1" x14ac:dyDescent="0.3">
      <c r="C463" s="8" t="s">
        <v>867</v>
      </c>
      <c r="D463" s="75" t="s">
        <v>366</v>
      </c>
      <c r="E463" s="10" t="s">
        <v>367</v>
      </c>
      <c r="F463" s="77" t="s">
        <v>368</v>
      </c>
      <c r="G463" s="68">
        <v>35</v>
      </c>
      <c r="H463" s="137">
        <v>25000</v>
      </c>
      <c r="I463" s="138">
        <v>0.3</v>
      </c>
      <c r="J463" s="137">
        <f t="shared" si="47"/>
        <v>1250</v>
      </c>
      <c r="K463" s="137">
        <f t="shared" si="48"/>
        <v>33750</v>
      </c>
      <c r="L463" s="139">
        <f t="shared" si="49"/>
        <v>1181250</v>
      </c>
    </row>
    <row r="464" spans="3:12" ht="30" customHeight="1" x14ac:dyDescent="0.3">
      <c r="C464" s="8" t="s">
        <v>868</v>
      </c>
      <c r="D464" s="75" t="s">
        <v>382</v>
      </c>
      <c r="E464" s="10" t="s">
        <v>383</v>
      </c>
      <c r="F464" s="9" t="s">
        <v>16</v>
      </c>
      <c r="G464" s="68">
        <v>3</v>
      </c>
      <c r="H464" s="137">
        <v>100682.49999999999</v>
      </c>
      <c r="I464" s="138">
        <v>0.3</v>
      </c>
      <c r="J464" s="137">
        <f t="shared" si="47"/>
        <v>5034.125</v>
      </c>
      <c r="K464" s="137">
        <f t="shared" si="48"/>
        <v>135921.37499999997</v>
      </c>
      <c r="L464" s="139">
        <f t="shared" si="49"/>
        <v>407764.12499999988</v>
      </c>
    </row>
    <row r="465" spans="3:12" ht="30" customHeight="1" x14ac:dyDescent="0.3">
      <c r="C465" s="8" t="s">
        <v>869</v>
      </c>
      <c r="D465" s="75" t="s">
        <v>384</v>
      </c>
      <c r="E465" s="10" t="s">
        <v>385</v>
      </c>
      <c r="F465" s="9" t="s">
        <v>16</v>
      </c>
      <c r="G465" s="68">
        <v>1</v>
      </c>
      <c r="H465" s="137">
        <v>337525</v>
      </c>
      <c r="I465" s="138">
        <v>0.3</v>
      </c>
      <c r="J465" s="137">
        <f t="shared" si="47"/>
        <v>16876.25</v>
      </c>
      <c r="K465" s="137">
        <f t="shared" si="48"/>
        <v>455658.75</v>
      </c>
      <c r="L465" s="139">
        <f t="shared" si="49"/>
        <v>455658.75</v>
      </c>
    </row>
    <row r="466" spans="3:12" ht="30" customHeight="1" x14ac:dyDescent="0.3">
      <c r="C466" s="8" t="s">
        <v>870</v>
      </c>
      <c r="D466" s="75" t="s">
        <v>386</v>
      </c>
      <c r="E466" s="10" t="s">
        <v>387</v>
      </c>
      <c r="F466" s="9" t="s">
        <v>337</v>
      </c>
      <c r="G466" s="74">
        <v>48.6</v>
      </c>
      <c r="H466" s="137">
        <v>62099.999999999993</v>
      </c>
      <c r="I466" s="138">
        <v>0.3</v>
      </c>
      <c r="J466" s="137">
        <f t="shared" si="47"/>
        <v>3105</v>
      </c>
      <c r="K466" s="137">
        <f t="shared" si="48"/>
        <v>83834.999999999985</v>
      </c>
      <c r="L466" s="139">
        <f t="shared" si="49"/>
        <v>4074380.9999999995</v>
      </c>
    </row>
    <row r="467" spans="3:12" ht="30" customHeight="1" x14ac:dyDescent="0.3">
      <c r="C467" s="8" t="s">
        <v>871</v>
      </c>
      <c r="D467" s="9" t="s">
        <v>388</v>
      </c>
      <c r="E467" s="10" t="s">
        <v>389</v>
      </c>
      <c r="F467" s="9" t="s">
        <v>337</v>
      </c>
      <c r="G467" s="74">
        <v>48.6</v>
      </c>
      <c r="H467" s="137">
        <v>12158.949999999999</v>
      </c>
      <c r="I467" s="138">
        <v>0.3</v>
      </c>
      <c r="J467" s="137">
        <f t="shared" si="47"/>
        <v>607.94749999999999</v>
      </c>
      <c r="K467" s="137">
        <f t="shared" si="48"/>
        <v>16414.582499999997</v>
      </c>
      <c r="L467" s="139">
        <f t="shared" si="49"/>
        <v>797748.70949999988</v>
      </c>
    </row>
    <row r="468" spans="3:12" ht="30" customHeight="1" x14ac:dyDescent="0.3">
      <c r="C468" s="8" t="s">
        <v>872</v>
      </c>
      <c r="D468" s="75" t="s">
        <v>390</v>
      </c>
      <c r="E468" s="10" t="s">
        <v>391</v>
      </c>
      <c r="F468" s="77" t="s">
        <v>368</v>
      </c>
      <c r="G468" s="74">
        <v>42.8</v>
      </c>
      <c r="H468" s="137">
        <v>103499.99999999999</v>
      </c>
      <c r="I468" s="138">
        <v>0.3</v>
      </c>
      <c r="J468" s="137">
        <f t="shared" si="47"/>
        <v>5175</v>
      </c>
      <c r="K468" s="137">
        <f t="shared" si="48"/>
        <v>139724.99999999997</v>
      </c>
      <c r="L468" s="139">
        <f t="shared" si="49"/>
        <v>5980229.9999999981</v>
      </c>
    </row>
    <row r="469" spans="3:12" ht="30" customHeight="1" x14ac:dyDescent="0.3">
      <c r="C469" s="8" t="s">
        <v>873</v>
      </c>
      <c r="D469" s="9" t="s">
        <v>358</v>
      </c>
      <c r="E469" s="10" t="s">
        <v>392</v>
      </c>
      <c r="F469" s="9" t="s">
        <v>337</v>
      </c>
      <c r="G469" s="68">
        <v>28</v>
      </c>
      <c r="H469" s="137">
        <v>117299.99999999999</v>
      </c>
      <c r="I469" s="138">
        <v>0.3</v>
      </c>
      <c r="J469" s="137">
        <f t="shared" si="47"/>
        <v>5865</v>
      </c>
      <c r="K469" s="137">
        <f t="shared" si="48"/>
        <v>158354.99999999997</v>
      </c>
      <c r="L469" s="139">
        <f t="shared" si="49"/>
        <v>4433939.9999999991</v>
      </c>
    </row>
    <row r="470" spans="3:12" ht="30" customHeight="1" x14ac:dyDescent="0.3">
      <c r="C470" s="8" t="s">
        <v>874</v>
      </c>
      <c r="D470" s="75" t="s">
        <v>351</v>
      </c>
      <c r="E470" s="10" t="s">
        <v>352</v>
      </c>
      <c r="F470" s="9" t="s">
        <v>337</v>
      </c>
      <c r="G470" s="68">
        <v>392</v>
      </c>
      <c r="H470" s="137">
        <v>23000</v>
      </c>
      <c r="I470" s="138">
        <v>0.3</v>
      </c>
      <c r="J470" s="137">
        <f t="shared" si="47"/>
        <v>1150</v>
      </c>
      <c r="K470" s="137">
        <f t="shared" si="48"/>
        <v>31050</v>
      </c>
      <c r="L470" s="139">
        <f t="shared" si="49"/>
        <v>12171600</v>
      </c>
    </row>
    <row r="471" spans="3:12" ht="30" customHeight="1" x14ac:dyDescent="0.3">
      <c r="C471" s="8" t="s">
        <v>875</v>
      </c>
      <c r="D471" s="9" t="s">
        <v>393</v>
      </c>
      <c r="E471" s="10" t="s">
        <v>394</v>
      </c>
      <c r="F471" s="9" t="s">
        <v>337</v>
      </c>
      <c r="G471" s="68">
        <v>125</v>
      </c>
      <c r="H471" s="137">
        <v>46000</v>
      </c>
      <c r="I471" s="138">
        <v>0.3</v>
      </c>
      <c r="J471" s="137">
        <f t="shared" si="47"/>
        <v>2300</v>
      </c>
      <c r="K471" s="137">
        <f t="shared" si="48"/>
        <v>62100</v>
      </c>
      <c r="L471" s="139">
        <f t="shared" si="49"/>
        <v>7762500</v>
      </c>
    </row>
    <row r="472" spans="3:12" ht="30" customHeight="1" x14ac:dyDescent="0.3">
      <c r="C472" s="8" t="s">
        <v>876</v>
      </c>
      <c r="D472" s="75" t="s">
        <v>395</v>
      </c>
      <c r="E472" s="10" t="s">
        <v>396</v>
      </c>
      <c r="F472" s="9" t="s">
        <v>337</v>
      </c>
      <c r="G472" s="68">
        <v>137</v>
      </c>
      <c r="H472" s="137">
        <v>28749.999999999996</v>
      </c>
      <c r="I472" s="138">
        <v>0.3</v>
      </c>
      <c r="J472" s="137">
        <f t="shared" si="47"/>
        <v>1437.5</v>
      </c>
      <c r="K472" s="137">
        <f t="shared" si="48"/>
        <v>38812.499999999993</v>
      </c>
      <c r="L472" s="139">
        <f t="shared" si="49"/>
        <v>5317312.4999999991</v>
      </c>
    </row>
    <row r="473" spans="3:12" ht="30" customHeight="1" x14ac:dyDescent="0.3">
      <c r="C473" s="8" t="s">
        <v>877</v>
      </c>
      <c r="D473" s="9" t="s">
        <v>397</v>
      </c>
      <c r="E473" s="10" t="s">
        <v>350</v>
      </c>
      <c r="F473" s="9" t="s">
        <v>337</v>
      </c>
      <c r="G473" s="74">
        <v>38.36</v>
      </c>
      <c r="H473" s="137">
        <v>48587.499999999993</v>
      </c>
      <c r="I473" s="138">
        <v>0.3</v>
      </c>
      <c r="J473" s="137">
        <f t="shared" si="47"/>
        <v>2429.3749999999995</v>
      </c>
      <c r="K473" s="137">
        <f t="shared" si="48"/>
        <v>65593.124999999985</v>
      </c>
      <c r="L473" s="139">
        <f t="shared" si="49"/>
        <v>2516152.2749999994</v>
      </c>
    </row>
    <row r="474" spans="3:12" ht="30" customHeight="1" x14ac:dyDescent="0.3">
      <c r="C474" s="8" t="s">
        <v>878</v>
      </c>
      <c r="D474" s="75" t="s">
        <v>360</v>
      </c>
      <c r="E474" s="10" t="s">
        <v>361</v>
      </c>
      <c r="F474" s="9" t="s">
        <v>223</v>
      </c>
      <c r="G474" s="68">
        <v>8</v>
      </c>
      <c r="H474" s="137">
        <v>144900</v>
      </c>
      <c r="I474" s="138">
        <v>0.3</v>
      </c>
      <c r="J474" s="137">
        <f t="shared" si="47"/>
        <v>7245</v>
      </c>
      <c r="K474" s="137">
        <f t="shared" si="48"/>
        <v>195615</v>
      </c>
      <c r="L474" s="139">
        <f t="shared" si="49"/>
        <v>1564920</v>
      </c>
    </row>
    <row r="475" spans="3:12" ht="30" customHeight="1" x14ac:dyDescent="0.3">
      <c r="C475" s="8" t="s">
        <v>879</v>
      </c>
      <c r="D475" s="75" t="s">
        <v>362</v>
      </c>
      <c r="E475" s="10" t="s">
        <v>363</v>
      </c>
      <c r="F475" s="9" t="s">
        <v>223</v>
      </c>
      <c r="G475" s="68">
        <v>8</v>
      </c>
      <c r="H475" s="137">
        <v>23000</v>
      </c>
      <c r="I475" s="138">
        <v>0.3</v>
      </c>
      <c r="J475" s="137">
        <f t="shared" si="47"/>
        <v>1150</v>
      </c>
      <c r="K475" s="137">
        <f t="shared" si="48"/>
        <v>31050</v>
      </c>
      <c r="L475" s="139">
        <f t="shared" si="49"/>
        <v>248400</v>
      </c>
    </row>
    <row r="476" spans="3:12" ht="30" customHeight="1" x14ac:dyDescent="0.3">
      <c r="C476" s="8" t="s">
        <v>880</v>
      </c>
      <c r="D476" s="75" t="s">
        <v>398</v>
      </c>
      <c r="E476" s="10" t="s">
        <v>399</v>
      </c>
      <c r="F476" s="77" t="s">
        <v>368</v>
      </c>
      <c r="G476" s="68">
        <v>45</v>
      </c>
      <c r="H476" s="137">
        <v>8625</v>
      </c>
      <c r="I476" s="138">
        <v>0.3</v>
      </c>
      <c r="J476" s="137">
        <f t="shared" si="47"/>
        <v>431.25</v>
      </c>
      <c r="K476" s="137">
        <f t="shared" si="48"/>
        <v>11643.75</v>
      </c>
      <c r="L476" s="139">
        <f t="shared" si="49"/>
        <v>523968.75</v>
      </c>
    </row>
    <row r="477" spans="3:12" ht="30" customHeight="1" x14ac:dyDescent="0.3">
      <c r="C477" s="8" t="s">
        <v>881</v>
      </c>
      <c r="D477" s="75" t="s">
        <v>400</v>
      </c>
      <c r="E477" s="10" t="s">
        <v>401</v>
      </c>
      <c r="F477" s="77" t="s">
        <v>368</v>
      </c>
      <c r="G477" s="68">
        <v>45</v>
      </c>
      <c r="H477" s="137">
        <v>11500</v>
      </c>
      <c r="I477" s="138">
        <v>0.3</v>
      </c>
      <c r="J477" s="137">
        <f t="shared" si="47"/>
        <v>575</v>
      </c>
      <c r="K477" s="137">
        <f t="shared" si="48"/>
        <v>15525</v>
      </c>
      <c r="L477" s="139">
        <f t="shared" si="49"/>
        <v>698625</v>
      </c>
    </row>
    <row r="478" spans="3:12" ht="30" customHeight="1" thickBot="1" x14ac:dyDescent="0.35">
      <c r="C478" s="15" t="s">
        <v>882</v>
      </c>
      <c r="D478" s="87" t="s">
        <v>402</v>
      </c>
      <c r="E478" s="17" t="s">
        <v>403</v>
      </c>
      <c r="F478" s="88" t="s">
        <v>368</v>
      </c>
      <c r="G478" s="89">
        <v>80</v>
      </c>
      <c r="H478" s="137">
        <v>8574.4</v>
      </c>
      <c r="I478" s="138">
        <v>0.3</v>
      </c>
      <c r="J478" s="137">
        <f t="shared" si="47"/>
        <v>428.72</v>
      </c>
      <c r="K478" s="137">
        <f t="shared" si="48"/>
        <v>11575.439999999999</v>
      </c>
      <c r="L478" s="139">
        <f t="shared" si="49"/>
        <v>926035.2</v>
      </c>
    </row>
    <row r="479" spans="3:12" ht="14.55" customHeight="1" thickBot="1" x14ac:dyDescent="0.35">
      <c r="C479" s="280" t="s">
        <v>883</v>
      </c>
      <c r="D479" s="281"/>
      <c r="E479" s="281"/>
      <c r="F479" s="281"/>
      <c r="G479" s="288"/>
      <c r="H479" s="145"/>
      <c r="I479" s="84"/>
      <c r="J479" s="146"/>
      <c r="K479" s="147"/>
      <c r="L479" s="149">
        <f>SUM(L456:L478)</f>
        <v>58235869.984499998</v>
      </c>
    </row>
    <row r="480" spans="3:12" ht="15.75" customHeight="1" thickBot="1" x14ac:dyDescent="0.35">
      <c r="C480" s="268" t="s">
        <v>405</v>
      </c>
      <c r="D480" s="269"/>
      <c r="E480" s="269"/>
      <c r="F480" s="269"/>
      <c r="G480" s="269"/>
      <c r="H480" s="269"/>
      <c r="I480" s="269"/>
      <c r="J480" s="269"/>
      <c r="K480" s="269"/>
      <c r="L480" s="269"/>
    </row>
    <row r="481" spans="3:12" ht="40.200000000000003" thickBot="1" x14ac:dyDescent="0.35">
      <c r="C481" s="106" t="s">
        <v>4</v>
      </c>
      <c r="D481" s="118" t="s">
        <v>5</v>
      </c>
      <c r="E481" s="106" t="s">
        <v>6</v>
      </c>
      <c r="F481" s="107" t="s">
        <v>7</v>
      </c>
      <c r="G481" s="108" t="s">
        <v>8</v>
      </c>
      <c r="H481" s="107" t="s">
        <v>331</v>
      </c>
      <c r="I481" s="134" t="s">
        <v>332</v>
      </c>
      <c r="J481" s="59" t="s">
        <v>333</v>
      </c>
      <c r="K481" s="118" t="s">
        <v>840</v>
      </c>
      <c r="L481" s="135" t="s">
        <v>841</v>
      </c>
    </row>
    <row r="482" spans="3:12" ht="48.6" customHeight="1" x14ac:dyDescent="0.3">
      <c r="C482" s="110" t="s">
        <v>884</v>
      </c>
      <c r="D482" s="111" t="s">
        <v>342</v>
      </c>
      <c r="E482" s="112" t="s">
        <v>343</v>
      </c>
      <c r="F482" s="111" t="s">
        <v>344</v>
      </c>
      <c r="G482" s="150">
        <v>10.71</v>
      </c>
      <c r="H482" s="137">
        <v>85100</v>
      </c>
      <c r="I482" s="138">
        <v>0.3</v>
      </c>
      <c r="J482" s="137">
        <f t="shared" ref="J482:J499" si="50">+H482*5%</f>
        <v>4255</v>
      </c>
      <c r="K482" s="137">
        <f t="shared" ref="K482:K499" si="51">+(H482*35%)+H482</f>
        <v>114885</v>
      </c>
      <c r="L482" s="139">
        <f t="shared" ref="L482:L499" si="52">+K482*G482</f>
        <v>1230418.3500000001</v>
      </c>
    </row>
    <row r="483" spans="3:12" ht="48.6" customHeight="1" x14ac:dyDescent="0.3">
      <c r="C483" s="8" t="s">
        <v>885</v>
      </c>
      <c r="D483" s="9" t="s">
        <v>345</v>
      </c>
      <c r="E483" s="10" t="s">
        <v>346</v>
      </c>
      <c r="F483" s="9" t="s">
        <v>344</v>
      </c>
      <c r="G483" s="74">
        <v>10.86</v>
      </c>
      <c r="H483" s="137">
        <v>1092500</v>
      </c>
      <c r="I483" s="138">
        <v>0.3</v>
      </c>
      <c r="J483" s="137">
        <f t="shared" si="50"/>
        <v>54625</v>
      </c>
      <c r="K483" s="137">
        <f t="shared" si="51"/>
        <v>1474875</v>
      </c>
      <c r="L483" s="139">
        <f t="shared" si="52"/>
        <v>16017142.5</v>
      </c>
    </row>
    <row r="484" spans="3:12" ht="48.6" customHeight="1" x14ac:dyDescent="0.3">
      <c r="C484" s="8" t="s">
        <v>886</v>
      </c>
      <c r="D484" s="9" t="s">
        <v>393</v>
      </c>
      <c r="E484" s="10" t="s">
        <v>406</v>
      </c>
      <c r="F484" s="9" t="s">
        <v>337</v>
      </c>
      <c r="G484" s="68">
        <v>150</v>
      </c>
      <c r="H484" s="137">
        <v>41975</v>
      </c>
      <c r="I484" s="138">
        <v>0.3</v>
      </c>
      <c r="J484" s="137">
        <f t="shared" si="50"/>
        <v>2098.75</v>
      </c>
      <c r="K484" s="137">
        <f t="shared" si="51"/>
        <v>56666.25</v>
      </c>
      <c r="L484" s="139">
        <f t="shared" si="52"/>
        <v>8499937.5</v>
      </c>
    </row>
    <row r="485" spans="3:12" ht="48.6" customHeight="1" x14ac:dyDescent="0.3">
      <c r="C485" s="8" t="s">
        <v>887</v>
      </c>
      <c r="D485" s="75" t="s">
        <v>407</v>
      </c>
      <c r="E485" s="94" t="s">
        <v>408</v>
      </c>
      <c r="F485" s="9" t="s">
        <v>337</v>
      </c>
      <c r="G485" s="68">
        <v>150</v>
      </c>
      <c r="H485" s="137">
        <v>36225</v>
      </c>
      <c r="I485" s="138">
        <v>0.3</v>
      </c>
      <c r="J485" s="137">
        <f t="shared" si="50"/>
        <v>1811.25</v>
      </c>
      <c r="K485" s="137">
        <f t="shared" si="51"/>
        <v>48903.75</v>
      </c>
      <c r="L485" s="139">
        <f t="shared" si="52"/>
        <v>7335562.5</v>
      </c>
    </row>
    <row r="486" spans="3:12" ht="48.6" customHeight="1" x14ac:dyDescent="0.3">
      <c r="C486" s="8" t="s">
        <v>888</v>
      </c>
      <c r="D486" s="9" t="s">
        <v>409</v>
      </c>
      <c r="E486" s="94" t="s">
        <v>410</v>
      </c>
      <c r="F486" s="9" t="s">
        <v>337</v>
      </c>
      <c r="G486" s="74">
        <v>55</v>
      </c>
      <c r="H486" s="137">
        <v>82167.5</v>
      </c>
      <c r="I486" s="138">
        <v>0.3</v>
      </c>
      <c r="J486" s="137">
        <f t="shared" si="50"/>
        <v>4108.375</v>
      </c>
      <c r="K486" s="137">
        <f t="shared" si="51"/>
        <v>110926.125</v>
      </c>
      <c r="L486" s="139">
        <f t="shared" si="52"/>
        <v>6100936.875</v>
      </c>
    </row>
    <row r="487" spans="3:12" ht="48.6" customHeight="1" x14ac:dyDescent="0.3">
      <c r="C487" s="8" t="s">
        <v>889</v>
      </c>
      <c r="D487" s="75" t="s">
        <v>390</v>
      </c>
      <c r="E487" s="10" t="s">
        <v>411</v>
      </c>
      <c r="F487" s="77" t="s">
        <v>368</v>
      </c>
      <c r="G487" s="74">
        <v>38</v>
      </c>
      <c r="H487" s="137">
        <v>139737.65</v>
      </c>
      <c r="I487" s="138">
        <v>0.3</v>
      </c>
      <c r="J487" s="137">
        <f t="shared" si="50"/>
        <v>6986.8824999999997</v>
      </c>
      <c r="K487" s="137">
        <f t="shared" si="51"/>
        <v>188645.82749999998</v>
      </c>
      <c r="L487" s="139">
        <f t="shared" si="52"/>
        <v>7168541.4449999994</v>
      </c>
    </row>
    <row r="488" spans="3:12" ht="48.6" customHeight="1" x14ac:dyDescent="0.3">
      <c r="C488" s="8" t="s">
        <v>890</v>
      </c>
      <c r="D488" s="75" t="s">
        <v>412</v>
      </c>
      <c r="E488" s="10" t="s">
        <v>413</v>
      </c>
      <c r="F488" s="9" t="s">
        <v>368</v>
      </c>
      <c r="G488" s="68">
        <v>15</v>
      </c>
      <c r="H488" s="137">
        <v>39330</v>
      </c>
      <c r="I488" s="138">
        <v>0.3</v>
      </c>
      <c r="J488" s="137">
        <f t="shared" si="50"/>
        <v>1966.5</v>
      </c>
      <c r="K488" s="137">
        <f t="shared" si="51"/>
        <v>53095.5</v>
      </c>
      <c r="L488" s="139">
        <f t="shared" si="52"/>
        <v>796432.5</v>
      </c>
    </row>
    <row r="489" spans="3:12" ht="48.6" customHeight="1" x14ac:dyDescent="0.3">
      <c r="C489" s="8" t="s">
        <v>891</v>
      </c>
      <c r="D489" s="75" t="s">
        <v>414</v>
      </c>
      <c r="E489" s="76" t="s">
        <v>415</v>
      </c>
      <c r="F489" s="77" t="s">
        <v>223</v>
      </c>
      <c r="G489" s="68">
        <v>1</v>
      </c>
      <c r="H489" s="137">
        <v>276000</v>
      </c>
      <c r="I489" s="138">
        <v>0.3</v>
      </c>
      <c r="J489" s="137">
        <f t="shared" si="50"/>
        <v>13800</v>
      </c>
      <c r="K489" s="137">
        <f t="shared" si="51"/>
        <v>372600</v>
      </c>
      <c r="L489" s="139">
        <f t="shared" si="52"/>
        <v>372600</v>
      </c>
    </row>
    <row r="490" spans="3:12" ht="48.6" customHeight="1" x14ac:dyDescent="0.3">
      <c r="C490" s="8" t="s">
        <v>892</v>
      </c>
      <c r="D490" s="75" t="s">
        <v>416</v>
      </c>
      <c r="E490" s="76" t="s">
        <v>417</v>
      </c>
      <c r="F490" s="9" t="s">
        <v>337</v>
      </c>
      <c r="G490" s="68">
        <v>2.6</v>
      </c>
      <c r="H490" s="137">
        <v>899299.99999999988</v>
      </c>
      <c r="I490" s="138">
        <v>0.3</v>
      </c>
      <c r="J490" s="137">
        <f t="shared" si="50"/>
        <v>44965</v>
      </c>
      <c r="K490" s="137">
        <f t="shared" si="51"/>
        <v>1214054.9999999998</v>
      </c>
      <c r="L490" s="139">
        <f t="shared" si="52"/>
        <v>3156542.9999999995</v>
      </c>
    </row>
    <row r="491" spans="3:12" ht="48.6" customHeight="1" x14ac:dyDescent="0.3">
      <c r="C491" s="8" t="s">
        <v>893</v>
      </c>
      <c r="D491" s="75" t="s">
        <v>418</v>
      </c>
      <c r="E491" s="76" t="s">
        <v>419</v>
      </c>
      <c r="F491" s="9" t="s">
        <v>337</v>
      </c>
      <c r="G491" s="68">
        <v>3.4</v>
      </c>
      <c r="H491" s="137">
        <v>499099.99999999994</v>
      </c>
      <c r="I491" s="138">
        <v>0.3</v>
      </c>
      <c r="J491" s="137">
        <f t="shared" si="50"/>
        <v>24955</v>
      </c>
      <c r="K491" s="137">
        <f t="shared" si="51"/>
        <v>673784.99999999988</v>
      </c>
      <c r="L491" s="139">
        <f t="shared" si="52"/>
        <v>2290868.9999999995</v>
      </c>
    </row>
    <row r="492" spans="3:12" ht="48.6" customHeight="1" x14ac:dyDescent="0.3">
      <c r="C492" s="8" t="s">
        <v>894</v>
      </c>
      <c r="D492" s="75" t="s">
        <v>420</v>
      </c>
      <c r="E492" s="76" t="s">
        <v>421</v>
      </c>
      <c r="F492" s="9" t="s">
        <v>337</v>
      </c>
      <c r="G492" s="74">
        <v>3.4</v>
      </c>
      <c r="H492" s="137">
        <v>258749.99999999997</v>
      </c>
      <c r="I492" s="138">
        <v>0.3</v>
      </c>
      <c r="J492" s="137">
        <f t="shared" si="50"/>
        <v>12937.5</v>
      </c>
      <c r="K492" s="137">
        <f t="shared" si="51"/>
        <v>349312.49999999994</v>
      </c>
      <c r="L492" s="139">
        <f t="shared" si="52"/>
        <v>1187662.4999999998</v>
      </c>
    </row>
    <row r="493" spans="3:12" ht="48.6" customHeight="1" x14ac:dyDescent="0.3">
      <c r="C493" s="8" t="s">
        <v>895</v>
      </c>
      <c r="D493" s="75" t="s">
        <v>422</v>
      </c>
      <c r="E493" s="10" t="s">
        <v>423</v>
      </c>
      <c r="F493" s="9" t="s">
        <v>337</v>
      </c>
      <c r="G493" s="68">
        <v>16.3</v>
      </c>
      <c r="H493" s="137">
        <v>21850</v>
      </c>
      <c r="I493" s="138">
        <v>0.3</v>
      </c>
      <c r="J493" s="137">
        <f t="shared" si="50"/>
        <v>1092.5</v>
      </c>
      <c r="K493" s="137">
        <f t="shared" si="51"/>
        <v>29497.5</v>
      </c>
      <c r="L493" s="139">
        <f t="shared" si="52"/>
        <v>480809.25</v>
      </c>
    </row>
    <row r="494" spans="3:12" ht="48.6" customHeight="1" x14ac:dyDescent="0.3">
      <c r="C494" s="8" t="s">
        <v>896</v>
      </c>
      <c r="D494" s="75" t="s">
        <v>395</v>
      </c>
      <c r="E494" s="10" t="s">
        <v>396</v>
      </c>
      <c r="F494" s="9" t="s">
        <v>337</v>
      </c>
      <c r="G494" s="68">
        <v>16.3</v>
      </c>
      <c r="H494" s="137">
        <v>28749.999999999996</v>
      </c>
      <c r="I494" s="138">
        <v>0.3</v>
      </c>
      <c r="J494" s="137">
        <f t="shared" si="50"/>
        <v>1437.5</v>
      </c>
      <c r="K494" s="137">
        <f t="shared" si="51"/>
        <v>38812.499999999993</v>
      </c>
      <c r="L494" s="139">
        <f t="shared" si="52"/>
        <v>632643.74999999988</v>
      </c>
    </row>
    <row r="495" spans="3:12" ht="48.6" customHeight="1" x14ac:dyDescent="0.3">
      <c r="C495" s="8" t="s">
        <v>897</v>
      </c>
      <c r="D495" s="75" t="s">
        <v>386</v>
      </c>
      <c r="E495" s="10" t="s">
        <v>424</v>
      </c>
      <c r="F495" s="9" t="s">
        <v>337</v>
      </c>
      <c r="G495" s="74">
        <v>50</v>
      </c>
      <c r="H495" s="137">
        <v>138000</v>
      </c>
      <c r="I495" s="138">
        <v>0.3</v>
      </c>
      <c r="J495" s="137">
        <f t="shared" si="50"/>
        <v>6900</v>
      </c>
      <c r="K495" s="137">
        <f t="shared" si="51"/>
        <v>186300</v>
      </c>
      <c r="L495" s="139">
        <f t="shared" si="52"/>
        <v>9315000</v>
      </c>
    </row>
    <row r="496" spans="3:12" ht="48.6" customHeight="1" x14ac:dyDescent="0.3">
      <c r="C496" s="8" t="s">
        <v>898</v>
      </c>
      <c r="D496" s="75" t="s">
        <v>425</v>
      </c>
      <c r="E496" s="10" t="s">
        <v>426</v>
      </c>
      <c r="F496" s="9" t="s">
        <v>337</v>
      </c>
      <c r="G496" s="74">
        <v>40</v>
      </c>
      <c r="H496" s="137">
        <v>111319.99999999999</v>
      </c>
      <c r="I496" s="138">
        <v>0.3</v>
      </c>
      <c r="J496" s="137">
        <f t="shared" si="50"/>
        <v>5566</v>
      </c>
      <c r="K496" s="137">
        <f t="shared" si="51"/>
        <v>150281.99999999997</v>
      </c>
      <c r="L496" s="139">
        <f t="shared" si="52"/>
        <v>6011279.9999999991</v>
      </c>
    </row>
    <row r="497" spans="3:12" ht="48.6" customHeight="1" x14ac:dyDescent="0.3">
      <c r="C497" s="8" t="s">
        <v>899</v>
      </c>
      <c r="D497" s="75" t="s">
        <v>362</v>
      </c>
      <c r="E497" s="10" t="s">
        <v>363</v>
      </c>
      <c r="F497" s="9" t="s">
        <v>223</v>
      </c>
      <c r="G497" s="68">
        <v>6</v>
      </c>
      <c r="H497" s="137">
        <v>23000</v>
      </c>
      <c r="I497" s="138">
        <v>0.3</v>
      </c>
      <c r="J497" s="137">
        <f t="shared" si="50"/>
        <v>1150</v>
      </c>
      <c r="K497" s="137">
        <f t="shared" si="51"/>
        <v>31050</v>
      </c>
      <c r="L497" s="139">
        <f t="shared" si="52"/>
        <v>186300</v>
      </c>
    </row>
    <row r="498" spans="3:12" ht="48.6" customHeight="1" x14ac:dyDescent="0.3">
      <c r="C498" s="8" t="s">
        <v>900</v>
      </c>
      <c r="D498" s="75" t="s">
        <v>360</v>
      </c>
      <c r="E498" s="10" t="s">
        <v>361</v>
      </c>
      <c r="F498" s="9" t="s">
        <v>223</v>
      </c>
      <c r="G498" s="68">
        <v>4</v>
      </c>
      <c r="H498" s="137">
        <v>144900</v>
      </c>
      <c r="I498" s="138">
        <v>0.3</v>
      </c>
      <c r="J498" s="137">
        <f t="shared" si="50"/>
        <v>7245</v>
      </c>
      <c r="K498" s="137">
        <f t="shared" si="51"/>
        <v>195615</v>
      </c>
      <c r="L498" s="139">
        <f t="shared" si="52"/>
        <v>782460</v>
      </c>
    </row>
    <row r="499" spans="3:12" ht="48.6" customHeight="1" thickBot="1" x14ac:dyDescent="0.35">
      <c r="C499" s="8" t="s">
        <v>901</v>
      </c>
      <c r="D499" s="75" t="s">
        <v>398</v>
      </c>
      <c r="E499" s="10" t="s">
        <v>399</v>
      </c>
      <c r="F499" s="77" t="s">
        <v>368</v>
      </c>
      <c r="G499" s="68">
        <v>10</v>
      </c>
      <c r="H499" s="137">
        <v>8625</v>
      </c>
      <c r="I499" s="138">
        <v>0.3</v>
      </c>
      <c r="J499" s="137">
        <f t="shared" si="50"/>
        <v>431.25</v>
      </c>
      <c r="K499" s="137">
        <f t="shared" si="51"/>
        <v>11643.75</v>
      </c>
      <c r="L499" s="139">
        <f t="shared" si="52"/>
        <v>116437.5</v>
      </c>
    </row>
    <row r="500" spans="3:12" ht="14.55" customHeight="1" thickBot="1" x14ac:dyDescent="0.35">
      <c r="C500" s="280" t="s">
        <v>902</v>
      </c>
      <c r="D500" s="281"/>
      <c r="E500" s="281"/>
      <c r="F500" s="281"/>
      <c r="G500" s="281"/>
      <c r="H500" s="145"/>
      <c r="I500" s="84"/>
      <c r="J500" s="146"/>
      <c r="K500" s="147"/>
      <c r="L500" s="149">
        <f>SUM(L482:L499)</f>
        <v>71681576.670000002</v>
      </c>
    </row>
    <row r="501" spans="3:12" ht="15.75" customHeight="1" thickBot="1" x14ac:dyDescent="0.35">
      <c r="C501" s="268" t="s">
        <v>428</v>
      </c>
      <c r="D501" s="269"/>
      <c r="E501" s="269"/>
      <c r="F501" s="269"/>
      <c r="G501" s="269"/>
      <c r="H501" s="269"/>
      <c r="I501" s="269"/>
      <c r="J501" s="269"/>
      <c r="K501" s="269"/>
      <c r="L501" s="287"/>
    </row>
    <row r="502" spans="3:12" ht="40.200000000000003" thickBot="1" x14ac:dyDescent="0.35">
      <c r="C502" s="106" t="s">
        <v>4</v>
      </c>
      <c r="D502" s="118" t="s">
        <v>5</v>
      </c>
      <c r="E502" s="106" t="s">
        <v>6</v>
      </c>
      <c r="F502" s="107" t="s">
        <v>7</v>
      </c>
      <c r="G502" s="108" t="s">
        <v>8</v>
      </c>
      <c r="H502" s="107" t="s">
        <v>331</v>
      </c>
      <c r="I502" s="134" t="s">
        <v>332</v>
      </c>
      <c r="J502" s="59" t="s">
        <v>333</v>
      </c>
      <c r="K502" s="118" t="s">
        <v>840</v>
      </c>
      <c r="L502" s="135" t="s">
        <v>841</v>
      </c>
    </row>
    <row r="503" spans="3:12" x14ac:dyDescent="0.3">
      <c r="C503" s="110" t="s">
        <v>903</v>
      </c>
      <c r="D503" s="111" t="s">
        <v>429</v>
      </c>
      <c r="E503" s="112" t="s">
        <v>430</v>
      </c>
      <c r="F503" s="111" t="s">
        <v>368</v>
      </c>
      <c r="G503" s="150">
        <v>14</v>
      </c>
      <c r="H503" s="137">
        <v>40250</v>
      </c>
      <c r="I503" s="138">
        <v>0.3</v>
      </c>
      <c r="J503" s="137">
        <f t="shared" ref="J503:J523" si="53">+H503*5%</f>
        <v>2012.5</v>
      </c>
      <c r="K503" s="137">
        <f t="shared" ref="K503:K523" si="54">+(H503*35%)+H503</f>
        <v>54337.5</v>
      </c>
      <c r="L503" s="139">
        <f t="shared" ref="L503:L523" si="55">+K503*G503</f>
        <v>760725</v>
      </c>
    </row>
    <row r="504" spans="3:12" ht="30" customHeight="1" x14ac:dyDescent="0.3">
      <c r="C504" s="8" t="s">
        <v>904</v>
      </c>
      <c r="D504" s="9" t="s">
        <v>431</v>
      </c>
      <c r="E504" s="10" t="s">
        <v>432</v>
      </c>
      <c r="F504" s="9" t="s">
        <v>337</v>
      </c>
      <c r="G504" s="68">
        <v>111</v>
      </c>
      <c r="H504" s="137">
        <v>20700</v>
      </c>
      <c r="I504" s="138">
        <v>0.3</v>
      </c>
      <c r="J504" s="137">
        <f t="shared" si="53"/>
        <v>1035</v>
      </c>
      <c r="K504" s="137">
        <f t="shared" si="54"/>
        <v>27945</v>
      </c>
      <c r="L504" s="139">
        <f t="shared" si="55"/>
        <v>3101895</v>
      </c>
    </row>
    <row r="505" spans="3:12" ht="30" customHeight="1" x14ac:dyDescent="0.3">
      <c r="C505" s="8" t="s">
        <v>905</v>
      </c>
      <c r="D505" s="9" t="s">
        <v>372</v>
      </c>
      <c r="E505" s="10" t="s">
        <v>373</v>
      </c>
      <c r="F505" s="9" t="s">
        <v>16</v>
      </c>
      <c r="G505" s="68">
        <v>8</v>
      </c>
      <c r="H505" s="137">
        <v>41842.75</v>
      </c>
      <c r="I505" s="138">
        <v>0.3</v>
      </c>
      <c r="J505" s="137">
        <f t="shared" si="53"/>
        <v>2092.1375000000003</v>
      </c>
      <c r="K505" s="137">
        <f t="shared" si="54"/>
        <v>56487.712500000001</v>
      </c>
      <c r="L505" s="139">
        <f t="shared" si="55"/>
        <v>451901.7</v>
      </c>
    </row>
    <row r="506" spans="3:12" x14ac:dyDescent="0.3">
      <c r="C506" s="8" t="s">
        <v>906</v>
      </c>
      <c r="D506" s="9" t="s">
        <v>433</v>
      </c>
      <c r="E506" s="94" t="s">
        <v>434</v>
      </c>
      <c r="F506" s="9" t="s">
        <v>16</v>
      </c>
      <c r="G506" s="74">
        <v>1</v>
      </c>
      <c r="H506" s="137">
        <v>986699.99999999988</v>
      </c>
      <c r="I506" s="138">
        <v>0.3</v>
      </c>
      <c r="J506" s="137">
        <f t="shared" si="53"/>
        <v>49335</v>
      </c>
      <c r="K506" s="137">
        <f t="shared" si="54"/>
        <v>1332044.9999999998</v>
      </c>
      <c r="L506" s="139">
        <f t="shared" si="55"/>
        <v>1332044.9999999998</v>
      </c>
    </row>
    <row r="507" spans="3:12" x14ac:dyDescent="0.3">
      <c r="C507" s="8" t="s">
        <v>907</v>
      </c>
      <c r="D507" s="75" t="s">
        <v>435</v>
      </c>
      <c r="E507" s="10" t="s">
        <v>436</v>
      </c>
      <c r="F507" s="77" t="s">
        <v>16</v>
      </c>
      <c r="G507" s="74">
        <v>11</v>
      </c>
      <c r="H507" s="137">
        <v>108099.99999999999</v>
      </c>
      <c r="I507" s="138">
        <v>0.3</v>
      </c>
      <c r="J507" s="137">
        <f t="shared" si="53"/>
        <v>5405</v>
      </c>
      <c r="K507" s="137">
        <f t="shared" si="54"/>
        <v>145934.99999999997</v>
      </c>
      <c r="L507" s="139">
        <f t="shared" si="55"/>
        <v>1605284.9999999998</v>
      </c>
    </row>
    <row r="508" spans="3:12" x14ac:dyDescent="0.3">
      <c r="C508" s="8" t="s">
        <v>908</v>
      </c>
      <c r="D508" s="9" t="s">
        <v>437</v>
      </c>
      <c r="E508" s="76" t="s">
        <v>438</v>
      </c>
      <c r="F508" s="77" t="s">
        <v>337</v>
      </c>
      <c r="G508" s="68">
        <v>33</v>
      </c>
      <c r="H508" s="137">
        <v>305900</v>
      </c>
      <c r="I508" s="138">
        <v>0.3</v>
      </c>
      <c r="J508" s="137">
        <f t="shared" si="53"/>
        <v>15295</v>
      </c>
      <c r="K508" s="137">
        <f t="shared" si="54"/>
        <v>412965</v>
      </c>
      <c r="L508" s="139">
        <f t="shared" si="55"/>
        <v>13627845</v>
      </c>
    </row>
    <row r="509" spans="3:12" ht="30" customHeight="1" x14ac:dyDescent="0.3">
      <c r="C509" s="8" t="s">
        <v>909</v>
      </c>
      <c r="D509" s="9" t="s">
        <v>393</v>
      </c>
      <c r="E509" s="10" t="s">
        <v>439</v>
      </c>
      <c r="F509" s="9" t="s">
        <v>337</v>
      </c>
      <c r="G509" s="68">
        <v>44</v>
      </c>
      <c r="H509" s="137">
        <v>41975</v>
      </c>
      <c r="I509" s="138">
        <v>0.3</v>
      </c>
      <c r="J509" s="137">
        <f t="shared" si="53"/>
        <v>2098.75</v>
      </c>
      <c r="K509" s="137">
        <f t="shared" si="54"/>
        <v>56666.25</v>
      </c>
      <c r="L509" s="139">
        <f t="shared" si="55"/>
        <v>2493315</v>
      </c>
    </row>
    <row r="510" spans="3:12" x14ac:dyDescent="0.3">
      <c r="C510" s="8" t="s">
        <v>910</v>
      </c>
      <c r="D510" s="75" t="s">
        <v>440</v>
      </c>
      <c r="E510" s="76" t="s">
        <v>441</v>
      </c>
      <c r="F510" s="9" t="s">
        <v>368</v>
      </c>
      <c r="G510" s="68">
        <v>7</v>
      </c>
      <c r="H510" s="137">
        <v>58001.399999999994</v>
      </c>
      <c r="I510" s="138">
        <v>0.3</v>
      </c>
      <c r="J510" s="137">
        <f t="shared" si="53"/>
        <v>2900.0699999999997</v>
      </c>
      <c r="K510" s="137">
        <f t="shared" si="54"/>
        <v>78301.889999999985</v>
      </c>
      <c r="L510" s="139">
        <f t="shared" si="55"/>
        <v>548113.22999999986</v>
      </c>
    </row>
    <row r="511" spans="3:12" ht="26.55" customHeight="1" x14ac:dyDescent="0.3">
      <c r="C511" s="8" t="s">
        <v>911</v>
      </c>
      <c r="D511" s="9" t="s">
        <v>442</v>
      </c>
      <c r="E511" s="10" t="s">
        <v>443</v>
      </c>
      <c r="F511" s="9" t="s">
        <v>368</v>
      </c>
      <c r="G511" s="74">
        <v>9</v>
      </c>
      <c r="H511" s="137">
        <v>46000</v>
      </c>
      <c r="I511" s="138">
        <v>0.3</v>
      </c>
      <c r="J511" s="137">
        <f t="shared" si="53"/>
        <v>2300</v>
      </c>
      <c r="K511" s="137">
        <f t="shared" si="54"/>
        <v>62100</v>
      </c>
      <c r="L511" s="139">
        <f t="shared" si="55"/>
        <v>558900</v>
      </c>
    </row>
    <row r="512" spans="3:12" ht="26.4" x14ac:dyDescent="0.3">
      <c r="C512" s="8" t="s">
        <v>912</v>
      </c>
      <c r="D512" s="75" t="s">
        <v>444</v>
      </c>
      <c r="E512" s="10" t="s">
        <v>445</v>
      </c>
      <c r="F512" s="9" t="s">
        <v>337</v>
      </c>
      <c r="G512" s="68">
        <v>69</v>
      </c>
      <c r="H512" s="137">
        <v>109249.99999999999</v>
      </c>
      <c r="I512" s="138">
        <v>0.3</v>
      </c>
      <c r="J512" s="137">
        <f t="shared" si="53"/>
        <v>5462.5</v>
      </c>
      <c r="K512" s="137">
        <f t="shared" si="54"/>
        <v>147487.49999999997</v>
      </c>
      <c r="L512" s="139">
        <f t="shared" si="55"/>
        <v>10176637.499999998</v>
      </c>
    </row>
    <row r="513" spans="3:12" ht="26.4" x14ac:dyDescent="0.3">
      <c r="C513" s="8" t="s">
        <v>913</v>
      </c>
      <c r="D513" s="75" t="s">
        <v>353</v>
      </c>
      <c r="E513" s="10" t="s">
        <v>353</v>
      </c>
      <c r="F513" s="9" t="s">
        <v>223</v>
      </c>
      <c r="G513" s="68">
        <v>5</v>
      </c>
      <c r="H513" s="137">
        <v>272550</v>
      </c>
      <c r="I513" s="138">
        <v>0.3</v>
      </c>
      <c r="J513" s="137">
        <f t="shared" si="53"/>
        <v>13627.5</v>
      </c>
      <c r="K513" s="137">
        <f t="shared" si="54"/>
        <v>367942.5</v>
      </c>
      <c r="L513" s="139">
        <f t="shared" si="55"/>
        <v>1839712.5</v>
      </c>
    </row>
    <row r="514" spans="3:12" ht="26.4" x14ac:dyDescent="0.3">
      <c r="C514" s="8" t="s">
        <v>914</v>
      </c>
      <c r="D514" s="75" t="s">
        <v>354</v>
      </c>
      <c r="E514" s="10" t="s">
        <v>354</v>
      </c>
      <c r="F514" s="9" t="s">
        <v>337</v>
      </c>
      <c r="G514" s="68">
        <v>14</v>
      </c>
      <c r="H514" s="137">
        <v>402499.99999999994</v>
      </c>
      <c r="I514" s="138">
        <v>0.3</v>
      </c>
      <c r="J514" s="137">
        <f t="shared" si="53"/>
        <v>20125</v>
      </c>
      <c r="K514" s="137">
        <f t="shared" si="54"/>
        <v>543374.99999999988</v>
      </c>
      <c r="L514" s="139">
        <f t="shared" si="55"/>
        <v>7607249.9999999981</v>
      </c>
    </row>
    <row r="515" spans="3:12" x14ac:dyDescent="0.3">
      <c r="C515" s="8" t="s">
        <v>915</v>
      </c>
      <c r="D515" s="75" t="s">
        <v>446</v>
      </c>
      <c r="E515" s="10" t="s">
        <v>447</v>
      </c>
      <c r="F515" s="9" t="s">
        <v>337</v>
      </c>
      <c r="G515" s="68">
        <v>16</v>
      </c>
      <c r="H515" s="137">
        <v>499099.99999999994</v>
      </c>
      <c r="I515" s="138">
        <v>0.3</v>
      </c>
      <c r="J515" s="137">
        <f t="shared" si="53"/>
        <v>24955</v>
      </c>
      <c r="K515" s="137">
        <f t="shared" si="54"/>
        <v>673784.99999999988</v>
      </c>
      <c r="L515" s="139">
        <f t="shared" si="55"/>
        <v>10780559.999999998</v>
      </c>
    </row>
    <row r="516" spans="3:12" ht="30" customHeight="1" x14ac:dyDescent="0.3">
      <c r="C516" s="8" t="s">
        <v>916</v>
      </c>
      <c r="D516" s="75" t="s">
        <v>362</v>
      </c>
      <c r="E516" s="10" t="s">
        <v>363</v>
      </c>
      <c r="F516" s="9" t="s">
        <v>223</v>
      </c>
      <c r="G516" s="68">
        <v>15</v>
      </c>
      <c r="H516" s="137">
        <v>23000</v>
      </c>
      <c r="I516" s="138">
        <v>0.3</v>
      </c>
      <c r="J516" s="137">
        <f t="shared" si="53"/>
        <v>1150</v>
      </c>
      <c r="K516" s="137">
        <f t="shared" si="54"/>
        <v>31050</v>
      </c>
      <c r="L516" s="139">
        <f t="shared" si="55"/>
        <v>465750</v>
      </c>
    </row>
    <row r="517" spans="3:12" ht="26.4" x14ac:dyDescent="0.3">
      <c r="C517" s="8" t="s">
        <v>917</v>
      </c>
      <c r="D517" s="75" t="s">
        <v>448</v>
      </c>
      <c r="E517" s="10" t="s">
        <v>449</v>
      </c>
      <c r="F517" s="9" t="s">
        <v>223</v>
      </c>
      <c r="G517" s="68">
        <v>1</v>
      </c>
      <c r="H517" s="137">
        <v>680800</v>
      </c>
      <c r="I517" s="138">
        <v>0.3</v>
      </c>
      <c r="J517" s="137">
        <f t="shared" si="53"/>
        <v>34040</v>
      </c>
      <c r="K517" s="137">
        <f t="shared" si="54"/>
        <v>919080</v>
      </c>
      <c r="L517" s="139">
        <f t="shared" si="55"/>
        <v>919080</v>
      </c>
    </row>
    <row r="518" spans="3:12" ht="26.4" x14ac:dyDescent="0.3">
      <c r="C518" s="8" t="s">
        <v>918</v>
      </c>
      <c r="D518" s="75" t="s">
        <v>450</v>
      </c>
      <c r="E518" s="10" t="s">
        <v>451</v>
      </c>
      <c r="F518" s="9" t="s">
        <v>223</v>
      </c>
      <c r="G518" s="68">
        <v>1</v>
      </c>
      <c r="H518" s="137">
        <v>659295</v>
      </c>
      <c r="I518" s="138">
        <v>0.3</v>
      </c>
      <c r="J518" s="137">
        <f t="shared" si="53"/>
        <v>32964.75</v>
      </c>
      <c r="K518" s="137">
        <f t="shared" si="54"/>
        <v>890048.25</v>
      </c>
      <c r="L518" s="139">
        <f t="shared" si="55"/>
        <v>890048.25</v>
      </c>
    </row>
    <row r="519" spans="3:12" ht="26.4" x14ac:dyDescent="0.3">
      <c r="C519" s="8" t="s">
        <v>919</v>
      </c>
      <c r="D519" s="75" t="s">
        <v>452</v>
      </c>
      <c r="E519" s="10" t="s">
        <v>453</v>
      </c>
      <c r="F519" s="9" t="s">
        <v>223</v>
      </c>
      <c r="G519" s="68">
        <v>10</v>
      </c>
      <c r="H519" s="137">
        <v>149500</v>
      </c>
      <c r="I519" s="138">
        <v>0.3</v>
      </c>
      <c r="J519" s="137">
        <f t="shared" si="53"/>
        <v>7475</v>
      </c>
      <c r="K519" s="137">
        <f t="shared" si="54"/>
        <v>201825</v>
      </c>
      <c r="L519" s="139">
        <f t="shared" si="55"/>
        <v>2018250</v>
      </c>
    </row>
    <row r="520" spans="3:12" x14ac:dyDescent="0.3">
      <c r="C520" s="8" t="s">
        <v>920</v>
      </c>
      <c r="D520" s="75" t="s">
        <v>454</v>
      </c>
      <c r="E520" s="10" t="s">
        <v>455</v>
      </c>
      <c r="F520" s="9" t="s">
        <v>337</v>
      </c>
      <c r="G520" s="74">
        <v>101</v>
      </c>
      <c r="H520" s="137">
        <v>64399.999999999993</v>
      </c>
      <c r="I520" s="138">
        <v>0.3</v>
      </c>
      <c r="J520" s="137">
        <f t="shared" si="53"/>
        <v>3220</v>
      </c>
      <c r="K520" s="137">
        <f t="shared" si="54"/>
        <v>86939.999999999985</v>
      </c>
      <c r="L520" s="139">
        <f t="shared" si="55"/>
        <v>8780939.9999999981</v>
      </c>
    </row>
    <row r="521" spans="3:12" ht="30" customHeight="1" x14ac:dyDescent="0.3">
      <c r="C521" s="8" t="s">
        <v>921</v>
      </c>
      <c r="D521" s="9" t="s">
        <v>358</v>
      </c>
      <c r="E521" s="10" t="s">
        <v>456</v>
      </c>
      <c r="F521" s="9" t="s">
        <v>337</v>
      </c>
      <c r="G521" s="68">
        <v>101</v>
      </c>
      <c r="H521" s="137">
        <v>92000</v>
      </c>
      <c r="I521" s="138">
        <v>0.3</v>
      </c>
      <c r="J521" s="137">
        <f t="shared" si="53"/>
        <v>4600</v>
      </c>
      <c r="K521" s="137">
        <f t="shared" si="54"/>
        <v>124200</v>
      </c>
      <c r="L521" s="139">
        <f t="shared" si="55"/>
        <v>12544200</v>
      </c>
    </row>
    <row r="522" spans="3:12" ht="30" customHeight="1" x14ac:dyDescent="0.3">
      <c r="C522" s="8" t="s">
        <v>922</v>
      </c>
      <c r="D522" s="75" t="s">
        <v>380</v>
      </c>
      <c r="E522" s="10" t="s">
        <v>381</v>
      </c>
      <c r="F522" s="9" t="s">
        <v>16</v>
      </c>
      <c r="G522" s="68">
        <v>8</v>
      </c>
      <c r="H522" s="137">
        <v>568100</v>
      </c>
      <c r="I522" s="138">
        <v>0.3</v>
      </c>
      <c r="J522" s="137">
        <f t="shared" si="53"/>
        <v>28405</v>
      </c>
      <c r="K522" s="137">
        <f t="shared" si="54"/>
        <v>766935</v>
      </c>
      <c r="L522" s="139">
        <f t="shared" si="55"/>
        <v>6135480</v>
      </c>
    </row>
    <row r="523" spans="3:12" ht="13.8" thickBot="1" x14ac:dyDescent="0.35">
      <c r="C523" s="8" t="s">
        <v>923</v>
      </c>
      <c r="D523" s="75" t="s">
        <v>380</v>
      </c>
      <c r="E523" s="10" t="s">
        <v>457</v>
      </c>
      <c r="F523" s="9" t="s">
        <v>223</v>
      </c>
      <c r="G523" s="68">
        <v>5</v>
      </c>
      <c r="H523" s="137">
        <v>206999.99999999997</v>
      </c>
      <c r="I523" s="138">
        <v>0.3</v>
      </c>
      <c r="J523" s="137">
        <f t="shared" si="53"/>
        <v>10350</v>
      </c>
      <c r="K523" s="137">
        <f t="shared" si="54"/>
        <v>279449.99999999994</v>
      </c>
      <c r="L523" s="139">
        <f t="shared" si="55"/>
        <v>1397249.9999999998</v>
      </c>
    </row>
    <row r="524" spans="3:12" ht="14.55" customHeight="1" thickBot="1" x14ac:dyDescent="0.35">
      <c r="C524" s="280" t="s">
        <v>924</v>
      </c>
      <c r="D524" s="281"/>
      <c r="E524" s="281"/>
      <c r="F524" s="281"/>
      <c r="G524" s="288"/>
      <c r="H524" s="151"/>
      <c r="I524" s="152"/>
      <c r="J524" s="152"/>
      <c r="K524" s="152"/>
      <c r="L524" s="153">
        <f>SUM(L503:L523)</f>
        <v>88035183.179999992</v>
      </c>
    </row>
    <row r="525" spans="3:12" ht="13.5" customHeight="1" thickBot="1" x14ac:dyDescent="0.35">
      <c r="C525" s="268" t="s">
        <v>459</v>
      </c>
      <c r="D525" s="269"/>
      <c r="E525" s="269"/>
      <c r="F525" s="269"/>
      <c r="G525" s="269"/>
      <c r="H525" s="269"/>
      <c r="I525" s="269"/>
      <c r="J525" s="269"/>
      <c r="K525" s="269"/>
      <c r="L525" s="287"/>
    </row>
    <row r="526" spans="3:12" ht="40.200000000000003" thickBot="1" x14ac:dyDescent="0.35">
      <c r="C526" s="106" t="s">
        <v>4</v>
      </c>
      <c r="D526" s="118" t="s">
        <v>5</v>
      </c>
      <c r="E526" s="106" t="s">
        <v>6</v>
      </c>
      <c r="F526" s="107" t="s">
        <v>7</v>
      </c>
      <c r="G526" s="108" t="s">
        <v>8</v>
      </c>
      <c r="H526" s="107" t="s">
        <v>331</v>
      </c>
      <c r="I526" s="134" t="s">
        <v>332</v>
      </c>
      <c r="J526" s="59" t="s">
        <v>333</v>
      </c>
      <c r="K526" s="118" t="s">
        <v>840</v>
      </c>
      <c r="L526" s="135" t="s">
        <v>841</v>
      </c>
    </row>
    <row r="527" spans="3:12" ht="30" customHeight="1" x14ac:dyDescent="0.3">
      <c r="C527" s="110" t="s">
        <v>925</v>
      </c>
      <c r="D527" s="111" t="s">
        <v>460</v>
      </c>
      <c r="E527" s="112" t="s">
        <v>461</v>
      </c>
      <c r="F527" s="111" t="s">
        <v>368</v>
      </c>
      <c r="G527" s="154">
        <v>120</v>
      </c>
      <c r="H527" s="137">
        <v>80500</v>
      </c>
      <c r="I527" s="138">
        <v>0.3</v>
      </c>
      <c r="J527" s="137">
        <f t="shared" ref="J527:J528" si="56">+H527*5%</f>
        <v>4025</v>
      </c>
      <c r="K527" s="137">
        <f t="shared" ref="K527:K528" si="57">+(H527*35%)+H527</f>
        <v>108675</v>
      </c>
      <c r="L527" s="139">
        <f t="shared" ref="L527:L528" si="58">+K527*G527</f>
        <v>13041000</v>
      </c>
    </row>
    <row r="528" spans="3:12" ht="40.200000000000003" customHeight="1" thickBot="1" x14ac:dyDescent="0.35">
      <c r="C528" s="8" t="s">
        <v>926</v>
      </c>
      <c r="D528" s="9" t="s">
        <v>462</v>
      </c>
      <c r="E528" s="10" t="s">
        <v>463</v>
      </c>
      <c r="F528" s="9" t="s">
        <v>337</v>
      </c>
      <c r="G528" s="97">
        <v>4</v>
      </c>
      <c r="H528" s="137">
        <v>919999.99999999988</v>
      </c>
      <c r="I528" s="138">
        <v>0.3</v>
      </c>
      <c r="J528" s="137">
        <f t="shared" si="56"/>
        <v>46000</v>
      </c>
      <c r="K528" s="137">
        <f t="shared" si="57"/>
        <v>1241999.9999999998</v>
      </c>
      <c r="L528" s="139">
        <f t="shared" si="58"/>
        <v>4967999.9999999991</v>
      </c>
    </row>
    <row r="529" spans="3:12" ht="14.55" customHeight="1" thickBot="1" x14ac:dyDescent="0.35">
      <c r="C529" s="280" t="s">
        <v>927</v>
      </c>
      <c r="D529" s="281"/>
      <c r="E529" s="281"/>
      <c r="F529" s="281"/>
      <c r="G529" s="281"/>
      <c r="H529" s="145"/>
      <c r="I529" s="84"/>
      <c r="J529" s="147"/>
      <c r="K529" s="147"/>
      <c r="L529" s="149">
        <f>SUM(L527:L528)</f>
        <v>18009000</v>
      </c>
    </row>
    <row r="530" spans="3:12" ht="24" customHeight="1" thickBot="1" x14ac:dyDescent="0.35">
      <c r="C530" s="304" t="s">
        <v>928</v>
      </c>
      <c r="D530" s="305"/>
      <c r="E530" s="305"/>
      <c r="F530" s="305"/>
      <c r="G530" s="305"/>
      <c r="H530" s="155"/>
      <c r="I530" s="156"/>
      <c r="J530" s="156"/>
      <c r="K530" s="156"/>
      <c r="L530" s="148">
        <f>+L529+L524+L500+L479+L453+K432+K418+K395+K368+K343+K333+K314+K287+K266+K241+K215+K195+K180+K159+K143+K123+K106+K87+K79+K67+K51+K21</f>
        <v>2241888900.2315001</v>
      </c>
    </row>
    <row r="532" spans="3:12" ht="15.6" x14ac:dyDescent="0.3">
      <c r="E532" s="102"/>
      <c r="F532" s="102"/>
      <c r="G532" s="103"/>
      <c r="H532" s="102"/>
      <c r="I532" s="102"/>
      <c r="J532" s="102"/>
    </row>
  </sheetData>
  <mergeCells count="59">
    <mergeCell ref="C22:K22"/>
    <mergeCell ref="C1:K1"/>
    <mergeCell ref="C2:K2"/>
    <mergeCell ref="C3:K3"/>
    <mergeCell ref="C4:K4"/>
    <mergeCell ref="C21:G21"/>
    <mergeCell ref="C124:K124"/>
    <mergeCell ref="C51:G51"/>
    <mergeCell ref="C52:K52"/>
    <mergeCell ref="C67:G67"/>
    <mergeCell ref="C68:K68"/>
    <mergeCell ref="C79:G79"/>
    <mergeCell ref="C80:K80"/>
    <mergeCell ref="C87:G87"/>
    <mergeCell ref="C88:K88"/>
    <mergeCell ref="C106:G106"/>
    <mergeCell ref="C107:K107"/>
    <mergeCell ref="C123:G123"/>
    <mergeCell ref="C266:G266"/>
    <mergeCell ref="C143:G143"/>
    <mergeCell ref="C144:K144"/>
    <mergeCell ref="C159:E159"/>
    <mergeCell ref="C160:K160"/>
    <mergeCell ref="C180:G180"/>
    <mergeCell ref="C181:K181"/>
    <mergeCell ref="C195:G195"/>
    <mergeCell ref="C196:K196"/>
    <mergeCell ref="C216:K216"/>
    <mergeCell ref="C241:G241"/>
    <mergeCell ref="C242:K242"/>
    <mergeCell ref="C395:G395"/>
    <mergeCell ref="C267:K267"/>
    <mergeCell ref="C287:G287"/>
    <mergeCell ref="C288:K288"/>
    <mergeCell ref="C314:G314"/>
    <mergeCell ref="C315:K315"/>
    <mergeCell ref="C333:G333"/>
    <mergeCell ref="C334:K334"/>
    <mergeCell ref="C343:E343"/>
    <mergeCell ref="C344:K344"/>
    <mergeCell ref="C368:G368"/>
    <mergeCell ref="C369:K369"/>
    <mergeCell ref="C500:G500"/>
    <mergeCell ref="C396:K396"/>
    <mergeCell ref="C418:G418"/>
    <mergeCell ref="C419:K419"/>
    <mergeCell ref="C420:K420"/>
    <mergeCell ref="C432:G432"/>
    <mergeCell ref="C433:L433"/>
    <mergeCell ref="C452:G452"/>
    <mergeCell ref="C453:G453"/>
    <mergeCell ref="C454:L454"/>
    <mergeCell ref="C479:G479"/>
    <mergeCell ref="C480:L480"/>
    <mergeCell ref="C501:L501"/>
    <mergeCell ref="C524:G524"/>
    <mergeCell ref="C525:L525"/>
    <mergeCell ref="C529:G529"/>
    <mergeCell ref="C530:G530"/>
  </mergeCells>
  <pageMargins left="0.70866141732283472" right="0.70866141732283472" top="0.74803149606299213" bottom="0.74803149606299213" header="0.31496062992125984" footer="0.31496062992125984"/>
  <pageSetup paperSize="9" scale="1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567D6-F0D7-4BC4-A3A7-57D725FB6B27}">
  <sheetPr>
    <pageSetUpPr fitToPage="1"/>
  </sheetPr>
  <dimension ref="A1:M532"/>
  <sheetViews>
    <sheetView showGridLines="0" topLeftCell="F516" zoomScale="112" zoomScaleNormal="112" workbookViewId="0">
      <selection activeCell="K528" sqref="K528"/>
    </sheetView>
  </sheetViews>
  <sheetFormatPr baseColWidth="10" defaultColWidth="8.77734375" defaultRowHeight="13.2" x14ac:dyDescent="0.3"/>
  <cols>
    <col min="1" max="2" width="8.77734375" style="1" customWidth="1"/>
    <col min="3" max="3" width="10.6640625" style="1" customWidth="1"/>
    <col min="4" max="4" width="64.33203125" style="1" bestFit="1" customWidth="1"/>
    <col min="5" max="5" width="94.21875" style="1" bestFit="1" customWidth="1"/>
    <col min="6" max="6" width="11.21875" style="1" bestFit="1" customWidth="1"/>
    <col min="7" max="7" width="12.33203125" style="105" customWidth="1"/>
    <col min="8" max="8" width="21.33203125" style="1" customWidth="1"/>
    <col min="9" max="9" width="10.21875" style="1" customWidth="1"/>
    <col min="10" max="10" width="25.21875" style="1" bestFit="1" customWidth="1"/>
    <col min="11" max="11" width="35.33203125" style="1" bestFit="1" customWidth="1"/>
    <col min="12" max="12" width="49.6640625" style="1" bestFit="1" customWidth="1"/>
    <col min="13" max="13" width="17.44140625" style="1" bestFit="1" customWidth="1"/>
    <col min="14" max="14" width="14" style="1" bestFit="1" customWidth="1"/>
    <col min="15" max="16384" width="8.77734375" style="1"/>
  </cols>
  <sheetData>
    <row r="1" spans="1:11" ht="16.2" thickBot="1" x14ac:dyDescent="0.35">
      <c r="C1" s="315" t="s">
        <v>0</v>
      </c>
      <c r="D1" s="316"/>
      <c r="E1" s="316"/>
      <c r="F1" s="317"/>
      <c r="G1" s="317"/>
      <c r="H1" s="317"/>
      <c r="I1" s="317"/>
      <c r="J1" s="317"/>
      <c r="K1" s="318"/>
    </row>
    <row r="2" spans="1:11" ht="16.2" thickBot="1" x14ac:dyDescent="0.35">
      <c r="C2" s="319" t="s">
        <v>1</v>
      </c>
      <c r="D2" s="320"/>
      <c r="E2" s="320"/>
      <c r="F2" s="321"/>
      <c r="G2" s="321"/>
      <c r="H2" s="321"/>
      <c r="I2" s="321"/>
      <c r="J2" s="321"/>
      <c r="K2" s="322"/>
    </row>
    <row r="3" spans="1:11" ht="41.25" customHeight="1" thickBot="1" x14ac:dyDescent="0.35">
      <c r="C3" s="315" t="s">
        <v>2</v>
      </c>
      <c r="D3" s="316"/>
      <c r="E3" s="316"/>
      <c r="F3" s="317"/>
      <c r="G3" s="317"/>
      <c r="H3" s="317"/>
      <c r="I3" s="317"/>
      <c r="J3" s="317"/>
      <c r="K3" s="318"/>
    </row>
    <row r="4" spans="1:11" ht="14.4" thickBot="1" x14ac:dyDescent="0.35">
      <c r="C4" s="295" t="s">
        <v>3</v>
      </c>
      <c r="D4" s="296"/>
      <c r="E4" s="296"/>
      <c r="F4" s="297"/>
      <c r="G4" s="297"/>
      <c r="H4" s="297"/>
      <c r="I4" s="297"/>
      <c r="J4" s="297"/>
      <c r="K4" s="298"/>
    </row>
    <row r="5" spans="1:11" ht="94.95" customHeight="1" thickBot="1" x14ac:dyDescent="0.35">
      <c r="A5" s="3"/>
      <c r="B5" s="3"/>
      <c r="C5" s="106" t="s">
        <v>4</v>
      </c>
      <c r="D5" s="107" t="s">
        <v>5</v>
      </c>
      <c r="E5" s="107" t="s">
        <v>6</v>
      </c>
      <c r="F5" s="107" t="s">
        <v>7</v>
      </c>
      <c r="G5" s="108" t="s">
        <v>8</v>
      </c>
      <c r="H5" s="107" t="s">
        <v>9</v>
      </c>
      <c r="I5" s="107" t="s">
        <v>10</v>
      </c>
      <c r="J5" s="107" t="s">
        <v>467</v>
      </c>
      <c r="K5" s="109" t="s">
        <v>468</v>
      </c>
    </row>
    <row r="6" spans="1:11" s="2" customFormat="1" ht="91.95" customHeight="1" x14ac:dyDescent="0.3">
      <c r="C6" s="110" t="s">
        <v>13</v>
      </c>
      <c r="D6" s="111" t="s">
        <v>14</v>
      </c>
      <c r="E6" s="112" t="s">
        <v>15</v>
      </c>
      <c r="F6" s="111" t="s">
        <v>16</v>
      </c>
      <c r="G6" s="113">
        <v>15</v>
      </c>
      <c r="H6" s="114">
        <f>+J6/1.19</f>
        <v>279831.93277310923</v>
      </c>
      <c r="I6" s="115">
        <v>0.19</v>
      </c>
      <c r="J6" s="114">
        <v>333000</v>
      </c>
      <c r="K6" s="116">
        <f>+J6*G6</f>
        <v>4995000</v>
      </c>
    </row>
    <row r="7" spans="1:11" ht="91.95" customHeight="1" x14ac:dyDescent="0.3">
      <c r="C7" s="8" t="s">
        <v>18</v>
      </c>
      <c r="D7" s="9" t="s">
        <v>19</v>
      </c>
      <c r="E7" s="10" t="s">
        <v>20</v>
      </c>
      <c r="F7" s="9" t="s">
        <v>16</v>
      </c>
      <c r="G7" s="11">
        <v>150</v>
      </c>
      <c r="H7" s="114">
        <f t="shared" ref="H7:H20" si="0">+J7/1.19</f>
        <v>63025.210084033613</v>
      </c>
      <c r="I7" s="115">
        <v>0.19</v>
      </c>
      <c r="J7" s="114">
        <v>75000</v>
      </c>
      <c r="K7" s="116">
        <f t="shared" ref="K7:K20" si="1">+J7*G7</f>
        <v>11250000</v>
      </c>
    </row>
    <row r="8" spans="1:11" ht="91.95" customHeight="1" x14ac:dyDescent="0.3">
      <c r="C8" s="8" t="s">
        <v>21</v>
      </c>
      <c r="D8" s="9" t="s">
        <v>22</v>
      </c>
      <c r="E8" s="10" t="s">
        <v>23</v>
      </c>
      <c r="F8" s="9" t="s">
        <v>16</v>
      </c>
      <c r="G8" s="11">
        <v>1</v>
      </c>
      <c r="H8" s="114">
        <f t="shared" si="0"/>
        <v>3342857.1428571432</v>
      </c>
      <c r="I8" s="115">
        <v>0.19</v>
      </c>
      <c r="J8" s="114">
        <v>3978000</v>
      </c>
      <c r="K8" s="116">
        <f t="shared" si="1"/>
        <v>3978000</v>
      </c>
    </row>
    <row r="9" spans="1:11" ht="91.95" customHeight="1" x14ac:dyDescent="0.3">
      <c r="C9" s="8" t="s">
        <v>25</v>
      </c>
      <c r="D9" s="9" t="s">
        <v>26</v>
      </c>
      <c r="E9" s="10" t="s">
        <v>27</v>
      </c>
      <c r="F9" s="9" t="s">
        <v>16</v>
      </c>
      <c r="G9" s="11">
        <v>1</v>
      </c>
      <c r="H9" s="114">
        <f t="shared" si="0"/>
        <v>3466386.5546218487</v>
      </c>
      <c r="I9" s="115">
        <v>0.19</v>
      </c>
      <c r="J9" s="114">
        <v>4125000</v>
      </c>
      <c r="K9" s="116">
        <f t="shared" si="1"/>
        <v>4125000</v>
      </c>
    </row>
    <row r="10" spans="1:11" ht="91.95" customHeight="1" x14ac:dyDescent="0.3">
      <c r="C10" s="8" t="s">
        <v>28</v>
      </c>
      <c r="D10" s="9" t="s">
        <v>29</v>
      </c>
      <c r="E10" s="10" t="s">
        <v>30</v>
      </c>
      <c r="F10" s="9" t="s">
        <v>16</v>
      </c>
      <c r="G10" s="11">
        <v>1</v>
      </c>
      <c r="H10" s="114">
        <f t="shared" si="0"/>
        <v>2521008.4033613447</v>
      </c>
      <c r="I10" s="115">
        <v>0.19</v>
      </c>
      <c r="J10" s="114">
        <v>3000000</v>
      </c>
      <c r="K10" s="116">
        <f t="shared" si="1"/>
        <v>3000000</v>
      </c>
    </row>
    <row r="11" spans="1:11" s="2" customFormat="1" ht="91.95" customHeight="1" x14ac:dyDescent="0.3">
      <c r="C11" s="8" t="s">
        <v>31</v>
      </c>
      <c r="D11" s="9" t="s">
        <v>32</v>
      </c>
      <c r="E11" s="10" t="s">
        <v>33</v>
      </c>
      <c r="F11" s="9" t="s">
        <v>16</v>
      </c>
      <c r="G11" s="11">
        <v>1</v>
      </c>
      <c r="H11" s="114">
        <f t="shared" si="0"/>
        <v>8466256.302521009</v>
      </c>
      <c r="I11" s="115">
        <v>0.19</v>
      </c>
      <c r="J11" s="114">
        <v>10074845</v>
      </c>
      <c r="K11" s="116">
        <f t="shared" si="1"/>
        <v>10074845</v>
      </c>
    </row>
    <row r="12" spans="1:11" s="2" customFormat="1" ht="91.95" customHeight="1" x14ac:dyDescent="0.3">
      <c r="C12" s="8" t="s">
        <v>34</v>
      </c>
      <c r="D12" s="9" t="s">
        <v>35</v>
      </c>
      <c r="E12" s="10" t="s">
        <v>36</v>
      </c>
      <c r="F12" s="9" t="s">
        <v>16</v>
      </c>
      <c r="G12" s="11">
        <v>6</v>
      </c>
      <c r="H12" s="114">
        <f t="shared" si="0"/>
        <v>513025.21008403366</v>
      </c>
      <c r="I12" s="115">
        <v>0.19</v>
      </c>
      <c r="J12" s="114">
        <v>610500</v>
      </c>
      <c r="K12" s="116">
        <f t="shared" si="1"/>
        <v>3663000</v>
      </c>
    </row>
    <row r="13" spans="1:11" s="2" customFormat="1" ht="91.95" customHeight="1" x14ac:dyDescent="0.3">
      <c r="C13" s="8" t="s">
        <v>37</v>
      </c>
      <c r="D13" s="9" t="s">
        <v>38</v>
      </c>
      <c r="E13" s="10" t="s">
        <v>39</v>
      </c>
      <c r="F13" s="9" t="s">
        <v>16</v>
      </c>
      <c r="G13" s="11">
        <v>1</v>
      </c>
      <c r="H13" s="114">
        <f t="shared" si="0"/>
        <v>2231035.7142857146</v>
      </c>
      <c r="I13" s="115">
        <v>0.19</v>
      </c>
      <c r="J13" s="114">
        <v>2654932.5</v>
      </c>
      <c r="K13" s="116">
        <f t="shared" si="1"/>
        <v>2654932.5</v>
      </c>
    </row>
    <row r="14" spans="1:11" s="2" customFormat="1" ht="91.95" customHeight="1" x14ac:dyDescent="0.3">
      <c r="C14" s="8" t="s">
        <v>40</v>
      </c>
      <c r="D14" s="9" t="s">
        <v>41</v>
      </c>
      <c r="E14" s="10" t="s">
        <v>42</v>
      </c>
      <c r="F14" s="9" t="s">
        <v>16</v>
      </c>
      <c r="G14" s="11">
        <v>2</v>
      </c>
      <c r="H14" s="114">
        <f t="shared" si="0"/>
        <v>885978.99159663869</v>
      </c>
      <c r="I14" s="115">
        <v>0.19</v>
      </c>
      <c r="J14" s="114">
        <v>1054315</v>
      </c>
      <c r="K14" s="116">
        <f t="shared" si="1"/>
        <v>2108630</v>
      </c>
    </row>
    <row r="15" spans="1:11" s="2" customFormat="1" ht="91.95" customHeight="1" x14ac:dyDescent="0.3">
      <c r="C15" s="8" t="s">
        <v>43</v>
      </c>
      <c r="D15" s="9" t="s">
        <v>44</v>
      </c>
      <c r="E15" s="10" t="s">
        <v>45</v>
      </c>
      <c r="F15" s="9" t="s">
        <v>16</v>
      </c>
      <c r="G15" s="11">
        <v>4</v>
      </c>
      <c r="H15" s="114">
        <f t="shared" si="0"/>
        <v>188445.37815126052</v>
      </c>
      <c r="I15" s="115">
        <v>0.19</v>
      </c>
      <c r="J15" s="114">
        <v>224250</v>
      </c>
      <c r="K15" s="116">
        <f t="shared" si="1"/>
        <v>897000</v>
      </c>
    </row>
    <row r="16" spans="1:11" s="2" customFormat="1" ht="91.95" customHeight="1" x14ac:dyDescent="0.3">
      <c r="C16" s="8" t="s">
        <v>46</v>
      </c>
      <c r="D16" s="9" t="s">
        <v>47</v>
      </c>
      <c r="E16" s="10" t="s">
        <v>48</v>
      </c>
      <c r="F16" s="9" t="s">
        <v>16</v>
      </c>
      <c r="G16" s="11">
        <v>4</v>
      </c>
      <c r="H16" s="114">
        <f t="shared" si="0"/>
        <v>295197.47899159667</v>
      </c>
      <c r="I16" s="115">
        <v>0.19</v>
      </c>
      <c r="J16" s="114">
        <v>351285</v>
      </c>
      <c r="K16" s="116">
        <f t="shared" si="1"/>
        <v>1405140</v>
      </c>
    </row>
    <row r="17" spans="3:13" s="2" customFormat="1" ht="91.95" customHeight="1" x14ac:dyDescent="0.3">
      <c r="C17" s="8" t="s">
        <v>49</v>
      </c>
      <c r="D17" s="9" t="s">
        <v>50</v>
      </c>
      <c r="E17" s="10" t="s">
        <v>51</v>
      </c>
      <c r="F17" s="9" t="s">
        <v>16</v>
      </c>
      <c r="G17" s="11">
        <v>3</v>
      </c>
      <c r="H17" s="114">
        <f t="shared" si="0"/>
        <v>706752.10084033618</v>
      </c>
      <c r="I17" s="115">
        <v>0.19</v>
      </c>
      <c r="J17" s="114">
        <v>841035</v>
      </c>
      <c r="K17" s="116">
        <f t="shared" si="1"/>
        <v>2523105</v>
      </c>
    </row>
    <row r="18" spans="3:13" s="2" customFormat="1" ht="91.95" customHeight="1" x14ac:dyDescent="0.3">
      <c r="C18" s="8" t="s">
        <v>52</v>
      </c>
      <c r="D18" s="9" t="s">
        <v>53</v>
      </c>
      <c r="E18" s="10" t="s">
        <v>54</v>
      </c>
      <c r="F18" s="9" t="s">
        <v>16</v>
      </c>
      <c r="G18" s="11">
        <v>2</v>
      </c>
      <c r="H18" s="114">
        <f t="shared" si="0"/>
        <v>720869.74789915967</v>
      </c>
      <c r="I18" s="115">
        <v>0.19</v>
      </c>
      <c r="J18" s="114">
        <v>857835</v>
      </c>
      <c r="K18" s="116">
        <f t="shared" si="1"/>
        <v>1715670</v>
      </c>
    </row>
    <row r="19" spans="3:13" s="2" customFormat="1" ht="91.95" customHeight="1" x14ac:dyDescent="0.3">
      <c r="C19" s="8" t="s">
        <v>55</v>
      </c>
      <c r="D19" s="9" t="s">
        <v>56</v>
      </c>
      <c r="E19" s="10" t="s">
        <v>57</v>
      </c>
      <c r="F19" s="9" t="s">
        <v>16</v>
      </c>
      <c r="G19" s="11">
        <v>3</v>
      </c>
      <c r="H19" s="114">
        <f t="shared" si="0"/>
        <v>3865546.218487395</v>
      </c>
      <c r="I19" s="115">
        <v>0.19</v>
      </c>
      <c r="J19" s="114">
        <v>4600000</v>
      </c>
      <c r="K19" s="116">
        <f t="shared" si="1"/>
        <v>13800000</v>
      </c>
    </row>
    <row r="20" spans="3:13" s="2" customFormat="1" ht="91.95" customHeight="1" thickBot="1" x14ac:dyDescent="0.35">
      <c r="C20" s="15" t="s">
        <v>58</v>
      </c>
      <c r="D20" s="16" t="s">
        <v>59</v>
      </c>
      <c r="E20" s="17" t="s">
        <v>60</v>
      </c>
      <c r="F20" s="16" t="s">
        <v>16</v>
      </c>
      <c r="G20" s="18">
        <v>1</v>
      </c>
      <c r="H20" s="114">
        <f t="shared" si="0"/>
        <v>3189075.630252101</v>
      </c>
      <c r="I20" s="115">
        <v>0.19</v>
      </c>
      <c r="J20" s="114">
        <v>3795000</v>
      </c>
      <c r="K20" s="116">
        <f t="shared" si="1"/>
        <v>3795000</v>
      </c>
    </row>
    <row r="21" spans="3:13" s="2" customFormat="1" ht="13.2" customHeight="1" thickBot="1" x14ac:dyDescent="0.35">
      <c r="C21" s="299" t="s">
        <v>469</v>
      </c>
      <c r="D21" s="300"/>
      <c r="E21" s="300"/>
      <c r="F21" s="300"/>
      <c r="G21" s="300"/>
      <c r="H21" s="21"/>
      <c r="I21" s="21"/>
      <c r="J21" s="21"/>
      <c r="K21" s="22">
        <f>SUM(K6:K20)</f>
        <v>69985322.5</v>
      </c>
    </row>
    <row r="22" spans="3:13" ht="14.4" thickBot="1" x14ac:dyDescent="0.35">
      <c r="C22" s="301" t="s">
        <v>62</v>
      </c>
      <c r="D22" s="302"/>
      <c r="E22" s="302"/>
      <c r="F22" s="302"/>
      <c r="G22" s="302"/>
      <c r="H22" s="302"/>
      <c r="I22" s="302"/>
      <c r="J22" s="302"/>
      <c r="K22" s="303"/>
    </row>
    <row r="23" spans="3:13" ht="40.200000000000003" thickBot="1" x14ac:dyDescent="0.35">
      <c r="C23" s="106" t="s">
        <v>4</v>
      </c>
      <c r="D23" s="107" t="s">
        <v>5</v>
      </c>
      <c r="E23" s="107" t="s">
        <v>6</v>
      </c>
      <c r="F23" s="107" t="s">
        <v>7</v>
      </c>
      <c r="G23" s="108" t="s">
        <v>8</v>
      </c>
      <c r="H23" s="107" t="s">
        <v>9</v>
      </c>
      <c r="I23" s="107" t="s">
        <v>10</v>
      </c>
      <c r="J23" s="107" t="s">
        <v>467</v>
      </c>
      <c r="K23" s="109" t="s">
        <v>468</v>
      </c>
    </row>
    <row r="24" spans="3:13" ht="192.6" customHeight="1" x14ac:dyDescent="0.3">
      <c r="C24" s="110" t="s">
        <v>470</v>
      </c>
      <c r="D24" s="111" t="s">
        <v>63</v>
      </c>
      <c r="E24" s="112" t="s">
        <v>64</v>
      </c>
      <c r="F24" s="111" t="s">
        <v>16</v>
      </c>
      <c r="G24" s="113">
        <v>1</v>
      </c>
      <c r="H24" s="114">
        <f>+J24/1.19</f>
        <v>3187786.1344537819</v>
      </c>
      <c r="I24" s="115">
        <v>0.19</v>
      </c>
      <c r="J24" s="114">
        <v>3793465.5</v>
      </c>
      <c r="K24" s="116">
        <f>+J24*G24</f>
        <v>3793465.5</v>
      </c>
      <c r="M24" s="26"/>
    </row>
    <row r="25" spans="3:13" ht="192.6" customHeight="1" x14ac:dyDescent="0.3">
      <c r="C25" s="8" t="s">
        <v>471</v>
      </c>
      <c r="D25" s="9" t="s">
        <v>65</v>
      </c>
      <c r="E25" s="10" t="s">
        <v>66</v>
      </c>
      <c r="F25" s="9" t="s">
        <v>16</v>
      </c>
      <c r="G25" s="11">
        <v>1</v>
      </c>
      <c r="H25" s="114">
        <f t="shared" ref="H25:H50" si="2">+J25/1.19</f>
        <v>2487286.1344537814</v>
      </c>
      <c r="I25" s="115">
        <v>0.19</v>
      </c>
      <c r="J25" s="114">
        <v>2959870.5</v>
      </c>
      <c r="K25" s="116">
        <f t="shared" ref="K25:K50" si="3">+J25*G25</f>
        <v>2959870.5</v>
      </c>
      <c r="M25" s="26"/>
    </row>
    <row r="26" spans="3:13" ht="192.6" customHeight="1" x14ac:dyDescent="0.3">
      <c r="C26" s="8" t="s">
        <v>472</v>
      </c>
      <c r="D26" s="9" t="s">
        <v>67</v>
      </c>
      <c r="E26" s="10" t="s">
        <v>68</v>
      </c>
      <c r="F26" s="9" t="s">
        <v>16</v>
      </c>
      <c r="G26" s="11">
        <v>1</v>
      </c>
      <c r="H26" s="114">
        <f t="shared" si="2"/>
        <v>2063067.2268907563</v>
      </c>
      <c r="I26" s="115">
        <v>0.19</v>
      </c>
      <c r="J26" s="114">
        <v>2455050</v>
      </c>
      <c r="K26" s="116">
        <f t="shared" si="3"/>
        <v>2455050</v>
      </c>
      <c r="M26" s="26"/>
    </row>
    <row r="27" spans="3:13" ht="192.6" customHeight="1" x14ac:dyDescent="0.3">
      <c r="C27" s="8" t="s">
        <v>473</v>
      </c>
      <c r="D27" s="9" t="s">
        <v>26</v>
      </c>
      <c r="E27" s="10" t="s">
        <v>27</v>
      </c>
      <c r="F27" s="9" t="s">
        <v>16</v>
      </c>
      <c r="G27" s="11">
        <v>1</v>
      </c>
      <c r="H27" s="114">
        <f t="shared" si="2"/>
        <v>3466386.5546218487</v>
      </c>
      <c r="I27" s="115">
        <v>0.19</v>
      </c>
      <c r="J27" s="114">
        <v>4125000</v>
      </c>
      <c r="K27" s="116">
        <f t="shared" si="3"/>
        <v>4125000</v>
      </c>
      <c r="M27" s="26"/>
    </row>
    <row r="28" spans="3:13" ht="192.6" customHeight="1" x14ac:dyDescent="0.3">
      <c r="C28" s="8" t="s">
        <v>474</v>
      </c>
      <c r="D28" s="9" t="s">
        <v>22</v>
      </c>
      <c r="E28" s="10" t="s">
        <v>23</v>
      </c>
      <c r="F28" s="9" t="s">
        <v>16</v>
      </c>
      <c r="G28" s="11">
        <v>1</v>
      </c>
      <c r="H28" s="114">
        <f t="shared" si="2"/>
        <v>3342857.1428571432</v>
      </c>
      <c r="I28" s="115">
        <v>0.19</v>
      </c>
      <c r="J28" s="114">
        <v>3978000</v>
      </c>
      <c r="K28" s="116">
        <f t="shared" si="3"/>
        <v>3978000</v>
      </c>
      <c r="M28" s="26"/>
    </row>
    <row r="29" spans="3:13" s="2" customFormat="1" ht="192.6" customHeight="1" x14ac:dyDescent="0.3">
      <c r="C29" s="8" t="s">
        <v>475</v>
      </c>
      <c r="D29" s="9" t="s">
        <v>35</v>
      </c>
      <c r="E29" s="10" t="s">
        <v>36</v>
      </c>
      <c r="F29" s="9" t="s">
        <v>16</v>
      </c>
      <c r="G29" s="11">
        <v>2</v>
      </c>
      <c r="H29" s="114">
        <f t="shared" si="2"/>
        <v>513025.21008403366</v>
      </c>
      <c r="I29" s="115">
        <v>0.19</v>
      </c>
      <c r="J29" s="114">
        <v>610500</v>
      </c>
      <c r="K29" s="116">
        <f t="shared" si="3"/>
        <v>1221000</v>
      </c>
      <c r="M29" s="26"/>
    </row>
    <row r="30" spans="3:13" s="2" customFormat="1" ht="192.6" customHeight="1" x14ac:dyDescent="0.3">
      <c r="C30" s="8" t="s">
        <v>476</v>
      </c>
      <c r="D30" s="9" t="s">
        <v>14</v>
      </c>
      <c r="E30" s="10" t="s">
        <v>15</v>
      </c>
      <c r="F30" s="9" t="s">
        <v>16</v>
      </c>
      <c r="G30" s="11">
        <v>5</v>
      </c>
      <c r="H30" s="114">
        <f t="shared" si="2"/>
        <v>279831.93277310923</v>
      </c>
      <c r="I30" s="115">
        <v>0.19</v>
      </c>
      <c r="J30" s="114">
        <v>333000</v>
      </c>
      <c r="K30" s="116">
        <f t="shared" si="3"/>
        <v>1665000</v>
      </c>
      <c r="M30" s="26"/>
    </row>
    <row r="31" spans="3:13" ht="192.6" customHeight="1" x14ac:dyDescent="0.3">
      <c r="C31" s="8" t="s">
        <v>477</v>
      </c>
      <c r="D31" s="9" t="s">
        <v>19</v>
      </c>
      <c r="E31" s="10" t="s">
        <v>20</v>
      </c>
      <c r="F31" s="9" t="s">
        <v>16</v>
      </c>
      <c r="G31" s="11">
        <v>20</v>
      </c>
      <c r="H31" s="114">
        <f t="shared" si="2"/>
        <v>63025.210084033613</v>
      </c>
      <c r="I31" s="115">
        <v>0.19</v>
      </c>
      <c r="J31" s="114">
        <v>75000</v>
      </c>
      <c r="K31" s="116">
        <f t="shared" si="3"/>
        <v>1500000</v>
      </c>
      <c r="M31" s="26"/>
    </row>
    <row r="32" spans="3:13" ht="192.6" customHeight="1" x14ac:dyDescent="0.3">
      <c r="C32" s="8" t="s">
        <v>478</v>
      </c>
      <c r="D32" s="9" t="s">
        <v>69</v>
      </c>
      <c r="E32" s="10" t="s">
        <v>70</v>
      </c>
      <c r="F32" s="9" t="s">
        <v>16</v>
      </c>
      <c r="G32" s="11">
        <v>1</v>
      </c>
      <c r="H32" s="114">
        <f t="shared" si="2"/>
        <v>1474789.9159663867</v>
      </c>
      <c r="I32" s="115">
        <v>0.19</v>
      </c>
      <c r="J32" s="114">
        <v>1755000</v>
      </c>
      <c r="K32" s="116">
        <f t="shared" si="3"/>
        <v>1755000</v>
      </c>
      <c r="M32" s="26"/>
    </row>
    <row r="33" spans="3:13" ht="192.6" customHeight="1" x14ac:dyDescent="0.3">
      <c r="C33" s="8" t="s">
        <v>479</v>
      </c>
      <c r="D33" s="9" t="s">
        <v>71</v>
      </c>
      <c r="E33" s="10" t="s">
        <v>72</v>
      </c>
      <c r="F33" s="9" t="s">
        <v>16</v>
      </c>
      <c r="G33" s="11">
        <v>1</v>
      </c>
      <c r="H33" s="114">
        <f t="shared" si="2"/>
        <v>827836.13445378153</v>
      </c>
      <c r="I33" s="115">
        <v>0.19</v>
      </c>
      <c r="J33" s="114">
        <v>985125</v>
      </c>
      <c r="K33" s="116">
        <f t="shared" si="3"/>
        <v>985125</v>
      </c>
      <c r="M33" s="26"/>
    </row>
    <row r="34" spans="3:13" ht="192.6" customHeight="1" x14ac:dyDescent="0.3">
      <c r="C34" s="8" t="s">
        <v>480</v>
      </c>
      <c r="D34" s="9" t="s">
        <v>73</v>
      </c>
      <c r="E34" s="10" t="s">
        <v>74</v>
      </c>
      <c r="F34" s="9" t="s">
        <v>16</v>
      </c>
      <c r="G34" s="11">
        <v>1</v>
      </c>
      <c r="H34" s="114">
        <f t="shared" si="2"/>
        <v>1383613.4453781513</v>
      </c>
      <c r="I34" s="115">
        <v>0.19</v>
      </c>
      <c r="J34" s="114">
        <v>1646500</v>
      </c>
      <c r="K34" s="116">
        <f t="shared" si="3"/>
        <v>1646500</v>
      </c>
      <c r="M34" s="26"/>
    </row>
    <row r="35" spans="3:13" ht="192.6" customHeight="1" x14ac:dyDescent="0.3">
      <c r="C35" s="8" t="s">
        <v>481</v>
      </c>
      <c r="D35" s="9" t="s">
        <v>75</v>
      </c>
      <c r="E35" s="10" t="s">
        <v>76</v>
      </c>
      <c r="F35" s="9" t="s">
        <v>16</v>
      </c>
      <c r="G35" s="11">
        <v>1</v>
      </c>
      <c r="H35" s="114">
        <f t="shared" si="2"/>
        <v>568487.39495798317</v>
      </c>
      <c r="I35" s="115">
        <v>0.19</v>
      </c>
      <c r="J35" s="114">
        <v>676500</v>
      </c>
      <c r="K35" s="116">
        <f t="shared" si="3"/>
        <v>676500</v>
      </c>
      <c r="M35" s="26"/>
    </row>
    <row r="36" spans="3:13" ht="192.6" customHeight="1" x14ac:dyDescent="0.3">
      <c r="C36" s="8" t="s">
        <v>482</v>
      </c>
      <c r="D36" s="9" t="s">
        <v>77</v>
      </c>
      <c r="E36" s="10" t="s">
        <v>78</v>
      </c>
      <c r="F36" s="9" t="s">
        <v>16</v>
      </c>
      <c r="G36" s="11">
        <v>1</v>
      </c>
      <c r="H36" s="114">
        <f t="shared" si="2"/>
        <v>2836134.4537815126</v>
      </c>
      <c r="I36" s="115">
        <v>0.19</v>
      </c>
      <c r="J36" s="114">
        <v>3375000</v>
      </c>
      <c r="K36" s="116">
        <f t="shared" si="3"/>
        <v>3375000</v>
      </c>
      <c r="M36" s="26"/>
    </row>
    <row r="37" spans="3:13" ht="192.6" customHeight="1" x14ac:dyDescent="0.3">
      <c r="C37" s="8" t="s">
        <v>483</v>
      </c>
      <c r="D37" s="9" t="s">
        <v>79</v>
      </c>
      <c r="E37" s="10" t="s">
        <v>80</v>
      </c>
      <c r="F37" s="9" t="s">
        <v>16</v>
      </c>
      <c r="G37" s="11">
        <v>2</v>
      </c>
      <c r="H37" s="114">
        <f t="shared" si="2"/>
        <v>4042016.8067226894</v>
      </c>
      <c r="I37" s="115">
        <v>0.19</v>
      </c>
      <c r="J37" s="114">
        <v>4810000</v>
      </c>
      <c r="K37" s="116">
        <f t="shared" si="3"/>
        <v>9620000</v>
      </c>
      <c r="M37" s="26"/>
    </row>
    <row r="38" spans="3:13" ht="192.6" customHeight="1" x14ac:dyDescent="0.3">
      <c r="C38" s="8" t="s">
        <v>484</v>
      </c>
      <c r="D38" s="9" t="s">
        <v>81</v>
      </c>
      <c r="E38" s="10" t="s">
        <v>82</v>
      </c>
      <c r="F38" s="9" t="s">
        <v>16</v>
      </c>
      <c r="G38" s="11">
        <v>2</v>
      </c>
      <c r="H38" s="114">
        <f t="shared" si="2"/>
        <v>153907.56302521008</v>
      </c>
      <c r="I38" s="115">
        <v>0.19</v>
      </c>
      <c r="J38" s="114">
        <v>183150</v>
      </c>
      <c r="K38" s="116">
        <f t="shared" si="3"/>
        <v>366300</v>
      </c>
      <c r="M38" s="26"/>
    </row>
    <row r="39" spans="3:13" ht="192.6" customHeight="1" x14ac:dyDescent="0.3">
      <c r="C39" s="8" t="s">
        <v>485</v>
      </c>
      <c r="D39" s="9" t="s">
        <v>84</v>
      </c>
      <c r="E39" s="10" t="s">
        <v>85</v>
      </c>
      <c r="F39" s="9" t="s">
        <v>16</v>
      </c>
      <c r="G39" s="11">
        <v>2</v>
      </c>
      <c r="H39" s="114">
        <f t="shared" si="2"/>
        <v>1554618.7394957982</v>
      </c>
      <c r="I39" s="115">
        <v>0.19</v>
      </c>
      <c r="J39" s="114">
        <v>1849996.2999999998</v>
      </c>
      <c r="K39" s="116">
        <f t="shared" si="3"/>
        <v>3699992.5999999996</v>
      </c>
      <c r="M39" s="26"/>
    </row>
    <row r="40" spans="3:13" ht="192.6" customHeight="1" x14ac:dyDescent="0.3">
      <c r="C40" s="8" t="s">
        <v>486</v>
      </c>
      <c r="D40" s="9" t="s">
        <v>87</v>
      </c>
      <c r="E40" s="10" t="s">
        <v>88</v>
      </c>
      <c r="F40" s="9" t="s">
        <v>16</v>
      </c>
      <c r="G40" s="11">
        <v>3</v>
      </c>
      <c r="H40" s="114">
        <f t="shared" si="2"/>
        <v>3605042.0168067226</v>
      </c>
      <c r="I40" s="115">
        <v>0.19</v>
      </c>
      <c r="J40" s="114">
        <v>4290000</v>
      </c>
      <c r="K40" s="116">
        <f t="shared" si="3"/>
        <v>12870000</v>
      </c>
      <c r="M40" s="26"/>
    </row>
    <row r="41" spans="3:13" s="2" customFormat="1" ht="192.6" customHeight="1" x14ac:dyDescent="0.3">
      <c r="C41" s="8" t="s">
        <v>487</v>
      </c>
      <c r="D41" s="9" t="s">
        <v>59</v>
      </c>
      <c r="E41" s="10" t="s">
        <v>60</v>
      </c>
      <c r="F41" s="9" t="s">
        <v>16</v>
      </c>
      <c r="G41" s="11">
        <v>1</v>
      </c>
      <c r="H41" s="114">
        <f t="shared" si="2"/>
        <v>3189075.630252101</v>
      </c>
      <c r="I41" s="115">
        <v>0.19</v>
      </c>
      <c r="J41" s="114">
        <v>3795000</v>
      </c>
      <c r="K41" s="116">
        <f t="shared" si="3"/>
        <v>3795000</v>
      </c>
      <c r="M41" s="26"/>
    </row>
    <row r="42" spans="3:13" s="2" customFormat="1" ht="192.6" customHeight="1" x14ac:dyDescent="0.3">
      <c r="C42" s="8" t="s">
        <v>488</v>
      </c>
      <c r="D42" s="9" t="s">
        <v>91</v>
      </c>
      <c r="E42" s="10" t="s">
        <v>92</v>
      </c>
      <c r="F42" s="9" t="s">
        <v>16</v>
      </c>
      <c r="G42" s="11">
        <v>1</v>
      </c>
      <c r="H42" s="114">
        <f t="shared" si="2"/>
        <v>4220168.0672268914</v>
      </c>
      <c r="I42" s="115">
        <v>0.19</v>
      </c>
      <c r="J42" s="114">
        <v>5022000</v>
      </c>
      <c r="K42" s="116">
        <f t="shared" si="3"/>
        <v>5022000</v>
      </c>
      <c r="M42" s="26"/>
    </row>
    <row r="43" spans="3:13" s="2" customFormat="1" ht="192.6" customHeight="1" x14ac:dyDescent="0.3">
      <c r="C43" s="8" t="s">
        <v>489</v>
      </c>
      <c r="D43" s="9" t="s">
        <v>94</v>
      </c>
      <c r="E43" s="10" t="s">
        <v>95</v>
      </c>
      <c r="F43" s="9" t="s">
        <v>16</v>
      </c>
      <c r="G43" s="11">
        <v>1</v>
      </c>
      <c r="H43" s="114">
        <f t="shared" si="2"/>
        <v>4728151.260504202</v>
      </c>
      <c r="I43" s="115">
        <v>0.19</v>
      </c>
      <c r="J43" s="114">
        <v>5626500</v>
      </c>
      <c r="K43" s="116">
        <f t="shared" si="3"/>
        <v>5626500</v>
      </c>
      <c r="M43" s="26"/>
    </row>
    <row r="44" spans="3:13" s="2" customFormat="1" ht="192.6" customHeight="1" x14ac:dyDescent="0.3">
      <c r="C44" s="8" t="s">
        <v>490</v>
      </c>
      <c r="D44" s="9" t="s">
        <v>97</v>
      </c>
      <c r="E44" s="10" t="s">
        <v>98</v>
      </c>
      <c r="F44" s="9" t="s">
        <v>16</v>
      </c>
      <c r="G44" s="11">
        <v>1</v>
      </c>
      <c r="H44" s="114">
        <f t="shared" si="2"/>
        <v>2016806.7226890756</v>
      </c>
      <c r="I44" s="115">
        <v>0.19</v>
      </c>
      <c r="J44" s="114">
        <v>2400000</v>
      </c>
      <c r="K44" s="116">
        <f t="shared" si="3"/>
        <v>2400000</v>
      </c>
      <c r="M44" s="26"/>
    </row>
    <row r="45" spans="3:13" s="2" customFormat="1" ht="192.6" customHeight="1" x14ac:dyDescent="0.3">
      <c r="C45" s="8" t="s">
        <v>491</v>
      </c>
      <c r="D45" s="9" t="s">
        <v>100</v>
      </c>
      <c r="E45" s="10" t="s">
        <v>101</v>
      </c>
      <c r="F45" s="9" t="s">
        <v>16</v>
      </c>
      <c r="G45" s="11">
        <v>1</v>
      </c>
      <c r="H45" s="114">
        <f t="shared" si="2"/>
        <v>2858903.3613445382</v>
      </c>
      <c r="I45" s="115">
        <v>0.19</v>
      </c>
      <c r="J45" s="114">
        <v>3402095</v>
      </c>
      <c r="K45" s="116">
        <f t="shared" si="3"/>
        <v>3402095</v>
      </c>
      <c r="M45" s="26"/>
    </row>
    <row r="46" spans="3:13" s="2" customFormat="1" ht="192.6" customHeight="1" x14ac:dyDescent="0.3">
      <c r="C46" s="8" t="s">
        <v>492</v>
      </c>
      <c r="D46" s="9" t="s">
        <v>103</v>
      </c>
      <c r="E46" s="10" t="s">
        <v>104</v>
      </c>
      <c r="F46" s="9" t="s">
        <v>16</v>
      </c>
      <c r="G46" s="11">
        <v>1</v>
      </c>
      <c r="H46" s="114">
        <f t="shared" si="2"/>
        <v>2172705.8823529412</v>
      </c>
      <c r="I46" s="115">
        <v>0.19</v>
      </c>
      <c r="J46" s="114">
        <v>2585520</v>
      </c>
      <c r="K46" s="116">
        <f t="shared" si="3"/>
        <v>2585520</v>
      </c>
      <c r="M46" s="26"/>
    </row>
    <row r="47" spans="3:13" s="2" customFormat="1" ht="192.6" customHeight="1" x14ac:dyDescent="0.3">
      <c r="C47" s="8" t="s">
        <v>493</v>
      </c>
      <c r="D47" s="9" t="s">
        <v>106</v>
      </c>
      <c r="E47" s="10" t="s">
        <v>107</v>
      </c>
      <c r="F47" s="9" t="s">
        <v>16</v>
      </c>
      <c r="G47" s="11">
        <v>1</v>
      </c>
      <c r="H47" s="114">
        <f t="shared" si="2"/>
        <v>3126050.4201680673</v>
      </c>
      <c r="I47" s="115">
        <v>0.19</v>
      </c>
      <c r="J47" s="114">
        <v>3720000</v>
      </c>
      <c r="K47" s="116">
        <f t="shared" si="3"/>
        <v>3720000</v>
      </c>
      <c r="M47" s="26"/>
    </row>
    <row r="48" spans="3:13" s="2" customFormat="1" ht="192.6" customHeight="1" x14ac:dyDescent="0.3">
      <c r="C48" s="8" t="s">
        <v>494</v>
      </c>
      <c r="D48" s="9" t="s">
        <v>109</v>
      </c>
      <c r="E48" s="10" t="s">
        <v>110</v>
      </c>
      <c r="F48" s="9" t="s">
        <v>16</v>
      </c>
      <c r="G48" s="11">
        <v>10</v>
      </c>
      <c r="H48" s="114">
        <f t="shared" si="2"/>
        <v>651542.01680672274</v>
      </c>
      <c r="I48" s="115">
        <v>0.19</v>
      </c>
      <c r="J48" s="114">
        <v>775335</v>
      </c>
      <c r="K48" s="116">
        <f t="shared" si="3"/>
        <v>7753350</v>
      </c>
      <c r="M48" s="26"/>
    </row>
    <row r="49" spans="3:13" s="2" customFormat="1" ht="192.6" customHeight="1" x14ac:dyDescent="0.3">
      <c r="C49" s="8" t="s">
        <v>495</v>
      </c>
      <c r="D49" s="9" t="s">
        <v>112</v>
      </c>
      <c r="E49" s="10" t="s">
        <v>113</v>
      </c>
      <c r="F49" s="9" t="s">
        <v>16</v>
      </c>
      <c r="G49" s="11">
        <v>10</v>
      </c>
      <c r="H49" s="114">
        <f t="shared" si="2"/>
        <v>86029.411764705888</v>
      </c>
      <c r="I49" s="115">
        <v>0.19</v>
      </c>
      <c r="J49" s="114">
        <v>102375</v>
      </c>
      <c r="K49" s="116">
        <f t="shared" si="3"/>
        <v>1023750</v>
      </c>
      <c r="M49" s="26"/>
    </row>
    <row r="50" spans="3:13" s="2" customFormat="1" ht="192.6" customHeight="1" thickBot="1" x14ac:dyDescent="0.35">
      <c r="C50" s="8" t="s">
        <v>496</v>
      </c>
      <c r="D50" s="9" t="s">
        <v>115</v>
      </c>
      <c r="E50" s="10" t="s">
        <v>116</v>
      </c>
      <c r="F50" s="9" t="s">
        <v>16</v>
      </c>
      <c r="G50" s="11">
        <v>1</v>
      </c>
      <c r="H50" s="114">
        <f t="shared" si="2"/>
        <v>187487.3949579832</v>
      </c>
      <c r="I50" s="115">
        <v>0.19</v>
      </c>
      <c r="J50" s="114">
        <v>223110</v>
      </c>
      <c r="K50" s="116">
        <f t="shared" si="3"/>
        <v>223110</v>
      </c>
      <c r="M50" s="26"/>
    </row>
    <row r="51" spans="3:13" ht="13.2" customHeight="1" thickBot="1" x14ac:dyDescent="0.35">
      <c r="C51" s="280" t="s">
        <v>497</v>
      </c>
      <c r="D51" s="281"/>
      <c r="E51" s="281"/>
      <c r="F51" s="281"/>
      <c r="G51" s="288"/>
      <c r="H51" s="117"/>
      <c r="I51" s="21"/>
      <c r="J51" s="21"/>
      <c r="K51" s="22">
        <f>SUM(K24:K50)</f>
        <v>92243128.599999994</v>
      </c>
      <c r="M51" s="26"/>
    </row>
    <row r="52" spans="3:13" ht="14.4" thickBot="1" x14ac:dyDescent="0.35">
      <c r="C52" s="289" t="s">
        <v>118</v>
      </c>
      <c r="D52" s="290"/>
      <c r="E52" s="290"/>
      <c r="F52" s="290"/>
      <c r="G52" s="290"/>
      <c r="H52" s="290"/>
      <c r="I52" s="290"/>
      <c r="J52" s="290"/>
      <c r="K52" s="291"/>
    </row>
    <row r="53" spans="3:13" ht="40.200000000000003" thickBot="1" x14ac:dyDescent="0.35">
      <c r="C53" s="106" t="s">
        <v>4</v>
      </c>
      <c r="D53" s="118" t="s">
        <v>5</v>
      </c>
      <c r="E53" s="106" t="s">
        <v>6</v>
      </c>
      <c r="F53" s="107" t="s">
        <v>7</v>
      </c>
      <c r="G53" s="108" t="s">
        <v>8</v>
      </c>
      <c r="H53" s="107" t="s">
        <v>9</v>
      </c>
      <c r="I53" s="107" t="s">
        <v>10</v>
      </c>
      <c r="J53" s="107" t="s">
        <v>467</v>
      </c>
      <c r="K53" s="109" t="s">
        <v>468</v>
      </c>
    </row>
    <row r="54" spans="3:13" x14ac:dyDescent="0.3">
      <c r="C54" s="110" t="s">
        <v>498</v>
      </c>
      <c r="D54" s="111" t="s">
        <v>119</v>
      </c>
      <c r="E54" s="112" t="s">
        <v>120</v>
      </c>
      <c r="F54" s="111" t="s">
        <v>16</v>
      </c>
      <c r="G54" s="113">
        <v>10</v>
      </c>
      <c r="H54" s="114">
        <f t="shared" ref="H54:H66" si="4">+J54/1.19</f>
        <v>223529.4117647059</v>
      </c>
      <c r="I54" s="115">
        <v>0.19</v>
      </c>
      <c r="J54" s="114">
        <v>266000</v>
      </c>
      <c r="K54" s="116">
        <f t="shared" ref="K54:K66" si="5">+J54*G54</f>
        <v>2660000</v>
      </c>
    </row>
    <row r="55" spans="3:13" ht="26.4" x14ac:dyDescent="0.3">
      <c r="C55" s="8" t="s">
        <v>499</v>
      </c>
      <c r="D55" s="9" t="s">
        <v>19</v>
      </c>
      <c r="E55" s="10" t="s">
        <v>20</v>
      </c>
      <c r="F55" s="9" t="s">
        <v>16</v>
      </c>
      <c r="G55" s="11">
        <v>40</v>
      </c>
      <c r="H55" s="114">
        <f t="shared" si="4"/>
        <v>63025.210084033613</v>
      </c>
      <c r="I55" s="115">
        <v>0.19</v>
      </c>
      <c r="J55" s="114">
        <v>75000</v>
      </c>
      <c r="K55" s="116">
        <f t="shared" si="5"/>
        <v>3000000</v>
      </c>
    </row>
    <row r="56" spans="3:13" ht="66" x14ac:dyDescent="0.3">
      <c r="C56" s="8" t="s">
        <v>500</v>
      </c>
      <c r="D56" s="9" t="s">
        <v>22</v>
      </c>
      <c r="E56" s="10" t="s">
        <v>23</v>
      </c>
      <c r="F56" s="9" t="s">
        <v>16</v>
      </c>
      <c r="G56" s="11">
        <v>1</v>
      </c>
      <c r="H56" s="114">
        <f t="shared" si="4"/>
        <v>3342857.1428571432</v>
      </c>
      <c r="I56" s="115">
        <v>0.19</v>
      </c>
      <c r="J56" s="114">
        <v>3978000</v>
      </c>
      <c r="K56" s="116">
        <f t="shared" si="5"/>
        <v>3978000</v>
      </c>
      <c r="M56" s="26"/>
    </row>
    <row r="57" spans="3:13" ht="39.6" x14ac:dyDescent="0.3">
      <c r="C57" s="8" t="s">
        <v>501</v>
      </c>
      <c r="D57" s="9" t="s">
        <v>65</v>
      </c>
      <c r="E57" s="10" t="s">
        <v>66</v>
      </c>
      <c r="F57" s="9" t="s">
        <v>16</v>
      </c>
      <c r="G57" s="11">
        <v>1</v>
      </c>
      <c r="H57" s="114">
        <f t="shared" si="4"/>
        <v>2487286.1344537814</v>
      </c>
      <c r="I57" s="115">
        <v>0.19</v>
      </c>
      <c r="J57" s="114">
        <v>2959870.5</v>
      </c>
      <c r="K57" s="116">
        <f t="shared" si="5"/>
        <v>2959870.5</v>
      </c>
      <c r="M57" s="26"/>
    </row>
    <row r="58" spans="3:13" ht="105.6" x14ac:dyDescent="0.3">
      <c r="C58" s="8" t="s">
        <v>502</v>
      </c>
      <c r="D58" s="9" t="s">
        <v>63</v>
      </c>
      <c r="E58" s="10" t="s">
        <v>64</v>
      </c>
      <c r="F58" s="9" t="s">
        <v>16</v>
      </c>
      <c r="G58" s="11">
        <v>2</v>
      </c>
      <c r="H58" s="114">
        <f t="shared" si="4"/>
        <v>3187786.1344537819</v>
      </c>
      <c r="I58" s="115">
        <v>0.19</v>
      </c>
      <c r="J58" s="114">
        <v>3793465.5</v>
      </c>
      <c r="K58" s="116">
        <f t="shared" si="5"/>
        <v>7586931</v>
      </c>
    </row>
    <row r="59" spans="3:13" s="2" customFormat="1" ht="26.4" x14ac:dyDescent="0.3">
      <c r="C59" s="8" t="s">
        <v>503</v>
      </c>
      <c r="D59" s="9" t="s">
        <v>56</v>
      </c>
      <c r="E59" s="10" t="s">
        <v>57</v>
      </c>
      <c r="F59" s="9" t="s">
        <v>16</v>
      </c>
      <c r="G59" s="11">
        <v>3</v>
      </c>
      <c r="H59" s="114">
        <f t="shared" si="4"/>
        <v>3865546.218487395</v>
      </c>
      <c r="I59" s="115">
        <v>0.19</v>
      </c>
      <c r="J59" s="114">
        <v>4600000</v>
      </c>
      <c r="K59" s="116">
        <f t="shared" si="5"/>
        <v>13800000</v>
      </c>
    </row>
    <row r="60" spans="3:13" s="2" customFormat="1" ht="39.6" x14ac:dyDescent="0.3">
      <c r="C60" s="8" t="s">
        <v>504</v>
      </c>
      <c r="D60" s="9" t="s">
        <v>59</v>
      </c>
      <c r="E60" s="10" t="s">
        <v>60</v>
      </c>
      <c r="F60" s="9" t="s">
        <v>16</v>
      </c>
      <c r="G60" s="11">
        <v>1</v>
      </c>
      <c r="H60" s="114">
        <f t="shared" si="4"/>
        <v>3189075.630252101</v>
      </c>
      <c r="I60" s="115">
        <v>0.19</v>
      </c>
      <c r="J60" s="114">
        <v>3795000</v>
      </c>
      <c r="K60" s="116">
        <f t="shared" si="5"/>
        <v>3795000</v>
      </c>
      <c r="M60" s="26"/>
    </row>
    <row r="61" spans="3:13" s="2" customFormat="1" ht="66" x14ac:dyDescent="0.3">
      <c r="C61" s="8" t="s">
        <v>505</v>
      </c>
      <c r="D61" s="9" t="s">
        <v>121</v>
      </c>
      <c r="E61" s="10" t="s">
        <v>122</v>
      </c>
      <c r="F61" s="9" t="s">
        <v>16</v>
      </c>
      <c r="G61" s="11">
        <v>1</v>
      </c>
      <c r="H61" s="114">
        <f t="shared" si="4"/>
        <v>7071428.5714285718</v>
      </c>
      <c r="I61" s="115">
        <v>0.19</v>
      </c>
      <c r="J61" s="114">
        <v>8415000</v>
      </c>
      <c r="K61" s="116">
        <f t="shared" si="5"/>
        <v>8415000</v>
      </c>
      <c r="M61" s="26"/>
    </row>
    <row r="62" spans="3:13" s="2" customFormat="1" ht="26.4" x14ac:dyDescent="0.3">
      <c r="C62" s="8" t="s">
        <v>506</v>
      </c>
      <c r="D62" s="9" t="s">
        <v>123</v>
      </c>
      <c r="E62" s="10" t="s">
        <v>124</v>
      </c>
      <c r="F62" s="9" t="s">
        <v>16</v>
      </c>
      <c r="G62" s="11">
        <v>4</v>
      </c>
      <c r="H62" s="114">
        <f t="shared" si="4"/>
        <v>3700000</v>
      </c>
      <c r="I62" s="115">
        <v>0.19</v>
      </c>
      <c r="J62" s="114">
        <v>4403000</v>
      </c>
      <c r="K62" s="116">
        <f t="shared" si="5"/>
        <v>17612000</v>
      </c>
      <c r="M62" s="26"/>
    </row>
    <row r="63" spans="3:13" s="2" customFormat="1" ht="39.6" x14ac:dyDescent="0.3">
      <c r="C63" s="8" t="s">
        <v>507</v>
      </c>
      <c r="D63" s="9" t="s">
        <v>77</v>
      </c>
      <c r="E63" s="10" t="s">
        <v>125</v>
      </c>
      <c r="F63" s="9" t="s">
        <v>16</v>
      </c>
      <c r="G63" s="11">
        <v>1</v>
      </c>
      <c r="H63" s="114">
        <f t="shared" si="4"/>
        <v>2836134.4537815126</v>
      </c>
      <c r="I63" s="115">
        <v>0.19</v>
      </c>
      <c r="J63" s="114">
        <v>3375000</v>
      </c>
      <c r="K63" s="116">
        <f t="shared" si="5"/>
        <v>3375000</v>
      </c>
      <c r="M63" s="26"/>
    </row>
    <row r="64" spans="3:13" s="2" customFormat="1" ht="26.4" x14ac:dyDescent="0.3">
      <c r="C64" s="8" t="s">
        <v>508</v>
      </c>
      <c r="D64" s="9" t="s">
        <v>126</v>
      </c>
      <c r="E64" s="10" t="s">
        <v>127</v>
      </c>
      <c r="F64" s="9" t="s">
        <v>16</v>
      </c>
      <c r="G64" s="11">
        <v>6</v>
      </c>
      <c r="H64" s="114">
        <f t="shared" si="4"/>
        <v>409383.75350140053</v>
      </c>
      <c r="I64" s="115">
        <v>0.19</v>
      </c>
      <c r="J64" s="114">
        <v>487166.66666666663</v>
      </c>
      <c r="K64" s="116">
        <f t="shared" si="5"/>
        <v>2923000</v>
      </c>
      <c r="M64" s="26"/>
    </row>
    <row r="65" spans="3:13" ht="39.6" x14ac:dyDescent="0.3">
      <c r="C65" s="8" t="s">
        <v>509</v>
      </c>
      <c r="D65" s="9" t="s">
        <v>69</v>
      </c>
      <c r="E65" s="10" t="s">
        <v>70</v>
      </c>
      <c r="F65" s="9" t="s">
        <v>16</v>
      </c>
      <c r="G65" s="11">
        <v>2</v>
      </c>
      <c r="H65" s="114">
        <f t="shared" si="4"/>
        <v>1474789.9159663867</v>
      </c>
      <c r="I65" s="115">
        <v>0.19</v>
      </c>
      <c r="J65" s="114">
        <v>1755000</v>
      </c>
      <c r="K65" s="116">
        <f t="shared" si="5"/>
        <v>3510000</v>
      </c>
    </row>
    <row r="66" spans="3:13" ht="79.8" thickBot="1" x14ac:dyDescent="0.35">
      <c r="C66" s="8" t="s">
        <v>510</v>
      </c>
      <c r="D66" s="9" t="s">
        <v>67</v>
      </c>
      <c r="E66" s="10" t="s">
        <v>68</v>
      </c>
      <c r="F66" s="9" t="s">
        <v>16</v>
      </c>
      <c r="G66" s="11">
        <v>1</v>
      </c>
      <c r="H66" s="114">
        <f t="shared" si="4"/>
        <v>2063067.2268907563</v>
      </c>
      <c r="I66" s="115">
        <v>0.19</v>
      </c>
      <c r="J66" s="114">
        <v>2455050</v>
      </c>
      <c r="K66" s="116">
        <f t="shared" si="5"/>
        <v>2455050</v>
      </c>
    </row>
    <row r="67" spans="3:13" ht="13.2" customHeight="1" thickBot="1" x14ac:dyDescent="0.35">
      <c r="C67" s="280" t="s">
        <v>511</v>
      </c>
      <c r="D67" s="281"/>
      <c r="E67" s="281"/>
      <c r="F67" s="281"/>
      <c r="G67" s="288"/>
      <c r="H67" s="119"/>
      <c r="I67" s="34"/>
      <c r="J67" s="34"/>
      <c r="K67" s="22">
        <f>SUM(K54:K66)</f>
        <v>76069851.5</v>
      </c>
    </row>
    <row r="68" spans="3:13" ht="14.4" thickBot="1" x14ac:dyDescent="0.35">
      <c r="C68" s="289" t="s">
        <v>129</v>
      </c>
      <c r="D68" s="290"/>
      <c r="E68" s="290"/>
      <c r="F68" s="290"/>
      <c r="G68" s="290"/>
      <c r="H68" s="290"/>
      <c r="I68" s="290"/>
      <c r="J68" s="290"/>
      <c r="K68" s="291"/>
    </row>
    <row r="69" spans="3:13" ht="40.200000000000003" thickBot="1" x14ac:dyDescent="0.35">
      <c r="C69" s="106" t="s">
        <v>4</v>
      </c>
      <c r="D69" s="118" t="s">
        <v>5</v>
      </c>
      <c r="E69" s="106" t="s">
        <v>6</v>
      </c>
      <c r="F69" s="107" t="s">
        <v>7</v>
      </c>
      <c r="G69" s="108" t="s">
        <v>8</v>
      </c>
      <c r="H69" s="107" t="s">
        <v>9</v>
      </c>
      <c r="I69" s="107" t="s">
        <v>10</v>
      </c>
      <c r="J69" s="107" t="s">
        <v>467</v>
      </c>
      <c r="K69" s="109" t="s">
        <v>468</v>
      </c>
    </row>
    <row r="70" spans="3:13" s="2" customFormat="1" ht="146.55000000000001" customHeight="1" x14ac:dyDescent="0.3">
      <c r="C70" s="110" t="s">
        <v>512</v>
      </c>
      <c r="D70" s="111" t="s">
        <v>56</v>
      </c>
      <c r="E70" s="112" t="s">
        <v>57</v>
      </c>
      <c r="F70" s="111" t="s">
        <v>16</v>
      </c>
      <c r="G70" s="113">
        <v>8</v>
      </c>
      <c r="H70" s="114">
        <f t="shared" ref="H70:H78" si="6">+J70/1.19</f>
        <v>3865546.218487395</v>
      </c>
      <c r="I70" s="115">
        <v>0.19</v>
      </c>
      <c r="J70" s="114">
        <v>4600000</v>
      </c>
      <c r="K70" s="116">
        <f t="shared" ref="K70:K78" si="7">+J70*G70</f>
        <v>36800000</v>
      </c>
    </row>
    <row r="71" spans="3:13" s="2" customFormat="1" ht="146.55000000000001" customHeight="1" x14ac:dyDescent="0.3">
      <c r="C71" s="8" t="s">
        <v>513</v>
      </c>
      <c r="D71" s="9" t="s">
        <v>91</v>
      </c>
      <c r="E71" s="10" t="s">
        <v>92</v>
      </c>
      <c r="F71" s="9" t="s">
        <v>16</v>
      </c>
      <c r="G71" s="11">
        <v>2</v>
      </c>
      <c r="H71" s="114">
        <f t="shared" si="6"/>
        <v>4220168.0672268914</v>
      </c>
      <c r="I71" s="115">
        <v>0.19</v>
      </c>
      <c r="J71" s="114">
        <v>5022000</v>
      </c>
      <c r="K71" s="116">
        <f t="shared" si="7"/>
        <v>10044000</v>
      </c>
      <c r="M71" s="26"/>
    </row>
    <row r="72" spans="3:13" ht="146.55000000000001" customHeight="1" x14ac:dyDescent="0.3">
      <c r="C72" s="8" t="s">
        <v>514</v>
      </c>
      <c r="D72" s="9" t="s">
        <v>29</v>
      </c>
      <c r="E72" s="10" t="s">
        <v>30</v>
      </c>
      <c r="F72" s="9" t="s">
        <v>16</v>
      </c>
      <c r="G72" s="11">
        <v>1</v>
      </c>
      <c r="H72" s="114">
        <f t="shared" si="6"/>
        <v>2521008.4033613447</v>
      </c>
      <c r="I72" s="115">
        <v>0.19</v>
      </c>
      <c r="J72" s="114">
        <v>3000000</v>
      </c>
      <c r="K72" s="116">
        <f t="shared" si="7"/>
        <v>3000000</v>
      </c>
    </row>
    <row r="73" spans="3:13" s="2" customFormat="1" ht="146.55000000000001" customHeight="1" x14ac:dyDescent="0.3">
      <c r="C73" s="8" t="s">
        <v>515</v>
      </c>
      <c r="D73" s="9" t="s">
        <v>59</v>
      </c>
      <c r="E73" s="10" t="s">
        <v>60</v>
      </c>
      <c r="F73" s="9" t="s">
        <v>16</v>
      </c>
      <c r="G73" s="11">
        <v>2</v>
      </c>
      <c r="H73" s="114">
        <f t="shared" si="6"/>
        <v>3189075.630252101</v>
      </c>
      <c r="I73" s="115">
        <v>0.19</v>
      </c>
      <c r="J73" s="114">
        <v>3795000</v>
      </c>
      <c r="K73" s="116">
        <f t="shared" si="7"/>
        <v>7590000</v>
      </c>
      <c r="M73" s="26"/>
    </row>
    <row r="74" spans="3:13" s="2" customFormat="1" ht="146.55000000000001" customHeight="1" x14ac:dyDescent="0.3">
      <c r="C74" s="8" t="s">
        <v>516</v>
      </c>
      <c r="D74" s="9" t="s">
        <v>130</v>
      </c>
      <c r="E74" s="10" t="s">
        <v>131</v>
      </c>
      <c r="F74" s="9" t="s">
        <v>16</v>
      </c>
      <c r="G74" s="11">
        <v>2</v>
      </c>
      <c r="H74" s="114">
        <f t="shared" si="6"/>
        <v>1588235.2941176472</v>
      </c>
      <c r="I74" s="115">
        <v>0.19</v>
      </c>
      <c r="J74" s="114">
        <v>1890000</v>
      </c>
      <c r="K74" s="116">
        <f t="shared" si="7"/>
        <v>3780000</v>
      </c>
      <c r="M74" s="26"/>
    </row>
    <row r="75" spans="3:13" s="2" customFormat="1" ht="146.55000000000001" customHeight="1" x14ac:dyDescent="0.3">
      <c r="C75" s="8" t="s">
        <v>517</v>
      </c>
      <c r="D75" s="9" t="s">
        <v>132</v>
      </c>
      <c r="E75" s="10" t="s">
        <v>133</v>
      </c>
      <c r="F75" s="9" t="s">
        <v>16</v>
      </c>
      <c r="G75" s="11">
        <v>1</v>
      </c>
      <c r="H75" s="114">
        <f t="shared" si="6"/>
        <v>8716575.6302521005</v>
      </c>
      <c r="I75" s="115">
        <v>0.19</v>
      </c>
      <c r="J75" s="114">
        <v>10372725</v>
      </c>
      <c r="K75" s="116">
        <f t="shared" si="7"/>
        <v>10372725</v>
      </c>
      <c r="M75" s="26"/>
    </row>
    <row r="76" spans="3:13" s="2" customFormat="1" ht="146.55000000000001" customHeight="1" x14ac:dyDescent="0.3">
      <c r="C76" s="8" t="s">
        <v>518</v>
      </c>
      <c r="D76" s="9" t="s">
        <v>121</v>
      </c>
      <c r="E76" s="10" t="s">
        <v>122</v>
      </c>
      <c r="F76" s="9" t="s">
        <v>16</v>
      </c>
      <c r="G76" s="11">
        <v>1</v>
      </c>
      <c r="H76" s="114">
        <f t="shared" si="6"/>
        <v>7071428.5714285718</v>
      </c>
      <c r="I76" s="115">
        <v>0.19</v>
      </c>
      <c r="J76" s="114">
        <v>8415000</v>
      </c>
      <c r="K76" s="116">
        <f t="shared" si="7"/>
        <v>8415000</v>
      </c>
      <c r="M76" s="26"/>
    </row>
    <row r="77" spans="3:13" s="2" customFormat="1" ht="146.55000000000001" customHeight="1" x14ac:dyDescent="0.3">
      <c r="C77" s="8" t="s">
        <v>519</v>
      </c>
      <c r="D77" s="9" t="s">
        <v>134</v>
      </c>
      <c r="E77" s="10" t="s">
        <v>135</v>
      </c>
      <c r="F77" s="9" t="s">
        <v>16</v>
      </c>
      <c r="G77" s="11">
        <v>1</v>
      </c>
      <c r="H77" s="114">
        <f t="shared" si="6"/>
        <v>2454063.0252100839</v>
      </c>
      <c r="I77" s="115">
        <v>0.19</v>
      </c>
      <c r="J77" s="114">
        <v>2920335</v>
      </c>
      <c r="K77" s="116">
        <f t="shared" si="7"/>
        <v>2920335</v>
      </c>
      <c r="M77" s="26"/>
    </row>
    <row r="78" spans="3:13" s="2" customFormat="1" ht="146.55000000000001" customHeight="1" thickBot="1" x14ac:dyDescent="0.35">
      <c r="C78" s="8" t="s">
        <v>520</v>
      </c>
      <c r="D78" s="35" t="s">
        <v>136</v>
      </c>
      <c r="E78" s="36" t="s">
        <v>137</v>
      </c>
      <c r="F78" s="35" t="s">
        <v>16</v>
      </c>
      <c r="G78" s="37">
        <v>1</v>
      </c>
      <c r="H78" s="114">
        <f t="shared" si="6"/>
        <v>2938109.2436974789</v>
      </c>
      <c r="I78" s="115">
        <v>0.19</v>
      </c>
      <c r="J78" s="114">
        <v>3496350</v>
      </c>
      <c r="K78" s="116">
        <f t="shared" si="7"/>
        <v>3496350</v>
      </c>
      <c r="M78" s="26"/>
    </row>
    <row r="79" spans="3:13" ht="13.2" customHeight="1" thickBot="1" x14ac:dyDescent="0.35">
      <c r="C79" s="280" t="s">
        <v>521</v>
      </c>
      <c r="D79" s="281"/>
      <c r="E79" s="281"/>
      <c r="F79" s="281"/>
      <c r="G79" s="288"/>
      <c r="H79" s="119"/>
      <c r="I79" s="34"/>
      <c r="J79" s="34"/>
      <c r="K79" s="22">
        <f>SUM(K70:K78)</f>
        <v>86418410</v>
      </c>
    </row>
    <row r="80" spans="3:13" ht="13.2" customHeight="1" thickBot="1" x14ac:dyDescent="0.35">
      <c r="C80" s="289" t="s">
        <v>139</v>
      </c>
      <c r="D80" s="290"/>
      <c r="E80" s="290"/>
      <c r="F80" s="290"/>
      <c r="G80" s="290"/>
      <c r="H80" s="290"/>
      <c r="I80" s="290"/>
      <c r="J80" s="290"/>
      <c r="K80" s="291"/>
    </row>
    <row r="81" spans="3:13" ht="40.200000000000003" thickBot="1" x14ac:dyDescent="0.35">
      <c r="C81" s="106" t="s">
        <v>4</v>
      </c>
      <c r="D81" s="118" t="s">
        <v>5</v>
      </c>
      <c r="E81" s="106" t="s">
        <v>6</v>
      </c>
      <c r="F81" s="107" t="s">
        <v>7</v>
      </c>
      <c r="G81" s="108" t="s">
        <v>8</v>
      </c>
      <c r="H81" s="107" t="s">
        <v>9</v>
      </c>
      <c r="I81" s="107" t="s">
        <v>10</v>
      </c>
      <c r="J81" s="107" t="s">
        <v>467</v>
      </c>
      <c r="K81" s="109" t="s">
        <v>468</v>
      </c>
    </row>
    <row r="82" spans="3:13" ht="105.6" x14ac:dyDescent="0.3">
      <c r="C82" s="110" t="s">
        <v>522</v>
      </c>
      <c r="D82" s="111" t="s">
        <v>63</v>
      </c>
      <c r="E82" s="112" t="s">
        <v>64</v>
      </c>
      <c r="F82" s="111" t="s">
        <v>16</v>
      </c>
      <c r="G82" s="113">
        <v>8</v>
      </c>
      <c r="H82" s="114">
        <f t="shared" ref="H82:H86" si="8">+J82/1.19</f>
        <v>3187786.1344537819</v>
      </c>
      <c r="I82" s="115">
        <v>0.19</v>
      </c>
      <c r="J82" s="114">
        <v>3793465.5</v>
      </c>
      <c r="K82" s="116">
        <f t="shared" ref="K82:K86" si="9">+J82*G82</f>
        <v>30347724</v>
      </c>
    </row>
    <row r="83" spans="3:13" ht="66" x14ac:dyDescent="0.3">
      <c r="C83" s="8" t="s">
        <v>523</v>
      </c>
      <c r="D83" s="9" t="s">
        <v>71</v>
      </c>
      <c r="E83" s="10" t="s">
        <v>72</v>
      </c>
      <c r="F83" s="9" t="s">
        <v>16</v>
      </c>
      <c r="G83" s="11">
        <v>9</v>
      </c>
      <c r="H83" s="114">
        <f t="shared" si="8"/>
        <v>827836.13445378153</v>
      </c>
      <c r="I83" s="115">
        <v>0.19</v>
      </c>
      <c r="J83" s="114">
        <v>985125</v>
      </c>
      <c r="K83" s="116">
        <f t="shared" si="9"/>
        <v>8866125</v>
      </c>
      <c r="M83" s="26"/>
    </row>
    <row r="84" spans="3:13" ht="39.6" x14ac:dyDescent="0.3">
      <c r="C84" s="8" t="s">
        <v>524</v>
      </c>
      <c r="D84" s="9" t="s">
        <v>69</v>
      </c>
      <c r="E84" s="10" t="s">
        <v>70</v>
      </c>
      <c r="F84" s="9" t="s">
        <v>16</v>
      </c>
      <c r="G84" s="11">
        <v>9</v>
      </c>
      <c r="H84" s="114">
        <f t="shared" si="8"/>
        <v>1474789.9159663867</v>
      </c>
      <c r="I84" s="115">
        <v>0.19</v>
      </c>
      <c r="J84" s="114">
        <v>1755000</v>
      </c>
      <c r="K84" s="116">
        <f t="shared" si="9"/>
        <v>15795000</v>
      </c>
    </row>
    <row r="85" spans="3:13" ht="39.6" x14ac:dyDescent="0.3">
      <c r="C85" s="8" t="s">
        <v>525</v>
      </c>
      <c r="D85" s="9" t="s">
        <v>140</v>
      </c>
      <c r="E85" s="38" t="s">
        <v>141</v>
      </c>
      <c r="F85" s="9" t="s">
        <v>16</v>
      </c>
      <c r="G85" s="11">
        <v>1</v>
      </c>
      <c r="H85" s="114">
        <f t="shared" si="8"/>
        <v>1025911.7647058824</v>
      </c>
      <c r="I85" s="115">
        <v>0.19</v>
      </c>
      <c r="J85" s="114">
        <v>1220835</v>
      </c>
      <c r="K85" s="116">
        <f t="shared" si="9"/>
        <v>1220835</v>
      </c>
    </row>
    <row r="86" spans="3:13" ht="40.200000000000003" thickBot="1" x14ac:dyDescent="0.35">
      <c r="C86" s="8" t="s">
        <v>526</v>
      </c>
      <c r="D86" s="9" t="s">
        <v>142</v>
      </c>
      <c r="E86" s="10" t="s">
        <v>143</v>
      </c>
      <c r="F86" s="9" t="s">
        <v>16</v>
      </c>
      <c r="G86" s="11">
        <v>1</v>
      </c>
      <c r="H86" s="114">
        <f t="shared" si="8"/>
        <v>357407.56302521011</v>
      </c>
      <c r="I86" s="115">
        <v>0.19</v>
      </c>
      <c r="J86" s="114">
        <v>425315</v>
      </c>
      <c r="K86" s="116">
        <f t="shared" si="9"/>
        <v>425315</v>
      </c>
    </row>
    <row r="87" spans="3:13" ht="13.2" customHeight="1" thickBot="1" x14ac:dyDescent="0.35">
      <c r="C87" s="280" t="s">
        <v>527</v>
      </c>
      <c r="D87" s="281"/>
      <c r="E87" s="281"/>
      <c r="F87" s="281"/>
      <c r="G87" s="282"/>
      <c r="H87" s="34"/>
      <c r="I87" s="34"/>
      <c r="J87" s="34"/>
      <c r="K87" s="22">
        <f>SUM(K82:K86)</f>
        <v>56654999</v>
      </c>
    </row>
    <row r="88" spans="3:13" ht="13.2" customHeight="1" thickBot="1" x14ac:dyDescent="0.35">
      <c r="C88" s="289" t="s">
        <v>145</v>
      </c>
      <c r="D88" s="290"/>
      <c r="E88" s="290"/>
      <c r="F88" s="290"/>
      <c r="G88" s="290"/>
      <c r="H88" s="290"/>
      <c r="I88" s="290"/>
      <c r="J88" s="290"/>
      <c r="K88" s="291"/>
    </row>
    <row r="89" spans="3:13" ht="40.200000000000003" thickBot="1" x14ac:dyDescent="0.35">
      <c r="C89" s="106" t="s">
        <v>4</v>
      </c>
      <c r="D89" s="118" t="s">
        <v>5</v>
      </c>
      <c r="E89" s="106" t="s">
        <v>6</v>
      </c>
      <c r="F89" s="107" t="s">
        <v>7</v>
      </c>
      <c r="G89" s="108" t="s">
        <v>8</v>
      </c>
      <c r="H89" s="107" t="s">
        <v>9</v>
      </c>
      <c r="I89" s="107" t="s">
        <v>10</v>
      </c>
      <c r="J89" s="107" t="s">
        <v>467</v>
      </c>
      <c r="K89" s="109" t="s">
        <v>468</v>
      </c>
    </row>
    <row r="90" spans="3:13" s="2" customFormat="1" ht="113.55" customHeight="1" x14ac:dyDescent="0.3">
      <c r="C90" s="110" t="s">
        <v>528</v>
      </c>
      <c r="D90" s="111" t="s">
        <v>14</v>
      </c>
      <c r="E90" s="112" t="s">
        <v>15</v>
      </c>
      <c r="F90" s="111" t="s">
        <v>16</v>
      </c>
      <c r="G90" s="113">
        <v>10</v>
      </c>
      <c r="H90" s="114">
        <f t="shared" ref="H90:H105" si="10">+J90/1.19</f>
        <v>279831.93277310923</v>
      </c>
      <c r="I90" s="115">
        <v>0.19</v>
      </c>
      <c r="J90" s="114">
        <v>333000</v>
      </c>
      <c r="K90" s="116">
        <f t="shared" ref="K90:K105" si="11">+J90*G90</f>
        <v>3330000</v>
      </c>
    </row>
    <row r="91" spans="3:13" ht="113.55" customHeight="1" x14ac:dyDescent="0.3">
      <c r="C91" s="8" t="s">
        <v>529</v>
      </c>
      <c r="D91" s="9" t="s">
        <v>19</v>
      </c>
      <c r="E91" s="10" t="s">
        <v>20</v>
      </c>
      <c r="F91" s="9" t="s">
        <v>16</v>
      </c>
      <c r="G91" s="11">
        <v>50</v>
      </c>
      <c r="H91" s="114">
        <f t="shared" si="10"/>
        <v>63025.210084033613</v>
      </c>
      <c r="I91" s="115">
        <v>0.19</v>
      </c>
      <c r="J91" s="114">
        <v>75000</v>
      </c>
      <c r="K91" s="116">
        <f t="shared" si="11"/>
        <v>3750000</v>
      </c>
    </row>
    <row r="92" spans="3:13" s="2" customFormat="1" ht="113.55" customHeight="1" x14ac:dyDescent="0.3">
      <c r="C92" s="8" t="s">
        <v>530</v>
      </c>
      <c r="D92" s="9" t="s">
        <v>123</v>
      </c>
      <c r="E92" s="10" t="s">
        <v>124</v>
      </c>
      <c r="F92" s="9" t="s">
        <v>16</v>
      </c>
      <c r="G92" s="11">
        <v>4</v>
      </c>
      <c r="H92" s="114">
        <f t="shared" si="10"/>
        <v>3700000</v>
      </c>
      <c r="I92" s="115">
        <v>0.19</v>
      </c>
      <c r="J92" s="114">
        <v>4403000</v>
      </c>
      <c r="K92" s="116">
        <f t="shared" si="11"/>
        <v>17612000</v>
      </c>
      <c r="M92" s="26"/>
    </row>
    <row r="93" spans="3:13" ht="113.55" customHeight="1" x14ac:dyDescent="0.3">
      <c r="C93" s="8" t="s">
        <v>531</v>
      </c>
      <c r="D93" s="9" t="s">
        <v>65</v>
      </c>
      <c r="E93" s="10" t="s">
        <v>66</v>
      </c>
      <c r="F93" s="9" t="s">
        <v>16</v>
      </c>
      <c r="G93" s="11">
        <v>1</v>
      </c>
      <c r="H93" s="114">
        <f t="shared" si="10"/>
        <v>2487286.1344537814</v>
      </c>
      <c r="I93" s="115">
        <v>0.19</v>
      </c>
      <c r="J93" s="114">
        <v>2959870.5</v>
      </c>
      <c r="K93" s="116">
        <f t="shared" si="11"/>
        <v>2959870.5</v>
      </c>
      <c r="M93" s="26"/>
    </row>
    <row r="94" spans="3:13" ht="113.55" customHeight="1" x14ac:dyDescent="0.3">
      <c r="C94" s="8" t="s">
        <v>532</v>
      </c>
      <c r="D94" s="9" t="s">
        <v>146</v>
      </c>
      <c r="E94" s="10" t="s">
        <v>147</v>
      </c>
      <c r="F94" s="9" t="s">
        <v>16</v>
      </c>
      <c r="G94" s="39">
        <v>2</v>
      </c>
      <c r="H94" s="114">
        <f t="shared" si="10"/>
        <v>2948524.7899159663</v>
      </c>
      <c r="I94" s="115">
        <v>0.19</v>
      </c>
      <c r="J94" s="114">
        <v>3508744.5</v>
      </c>
      <c r="K94" s="116">
        <f t="shared" si="11"/>
        <v>7017489</v>
      </c>
    </row>
    <row r="95" spans="3:13" ht="113.55" customHeight="1" x14ac:dyDescent="0.3">
      <c r="C95" s="8" t="s">
        <v>533</v>
      </c>
      <c r="D95" s="9" t="s">
        <v>67</v>
      </c>
      <c r="E95" s="10" t="s">
        <v>68</v>
      </c>
      <c r="F95" s="9" t="s">
        <v>16</v>
      </c>
      <c r="G95" s="11">
        <v>1</v>
      </c>
      <c r="H95" s="114">
        <f t="shared" si="10"/>
        <v>2063067.2268907563</v>
      </c>
      <c r="I95" s="115">
        <v>0.19</v>
      </c>
      <c r="J95" s="114">
        <v>2455050</v>
      </c>
      <c r="K95" s="116">
        <f t="shared" si="11"/>
        <v>2455050</v>
      </c>
    </row>
    <row r="96" spans="3:13" ht="113.55" customHeight="1" x14ac:dyDescent="0.3">
      <c r="C96" s="8" t="s">
        <v>534</v>
      </c>
      <c r="D96" s="9" t="s">
        <v>69</v>
      </c>
      <c r="E96" s="10" t="s">
        <v>70</v>
      </c>
      <c r="F96" s="9" t="s">
        <v>16</v>
      </c>
      <c r="G96" s="11">
        <v>2</v>
      </c>
      <c r="H96" s="114">
        <f t="shared" si="10"/>
        <v>1474789.9159663867</v>
      </c>
      <c r="I96" s="115">
        <v>0.19</v>
      </c>
      <c r="J96" s="114">
        <v>1755000</v>
      </c>
      <c r="K96" s="116">
        <f t="shared" si="11"/>
        <v>3510000</v>
      </c>
    </row>
    <row r="97" spans="1:13" ht="113.55" customHeight="1" x14ac:dyDescent="0.3">
      <c r="C97" s="8" t="s">
        <v>535</v>
      </c>
      <c r="D97" s="9" t="s">
        <v>71</v>
      </c>
      <c r="E97" s="10" t="s">
        <v>72</v>
      </c>
      <c r="F97" s="9" t="s">
        <v>16</v>
      </c>
      <c r="G97" s="11">
        <v>2</v>
      </c>
      <c r="H97" s="114">
        <f t="shared" si="10"/>
        <v>827836.13445378153</v>
      </c>
      <c r="I97" s="115">
        <v>0.19</v>
      </c>
      <c r="J97" s="114">
        <v>985125</v>
      </c>
      <c r="K97" s="116">
        <f t="shared" si="11"/>
        <v>1970250</v>
      </c>
      <c r="M97" s="26"/>
    </row>
    <row r="98" spans="1:13" s="2" customFormat="1" ht="113.55" customHeight="1" x14ac:dyDescent="0.3">
      <c r="C98" s="8" t="s">
        <v>536</v>
      </c>
      <c r="D98" s="9" t="s">
        <v>148</v>
      </c>
      <c r="E98" s="10" t="s">
        <v>149</v>
      </c>
      <c r="F98" s="9" t="s">
        <v>16</v>
      </c>
      <c r="G98" s="11">
        <v>1</v>
      </c>
      <c r="H98" s="114">
        <f t="shared" si="10"/>
        <v>1452100.8403361344</v>
      </c>
      <c r="I98" s="115">
        <v>0.19</v>
      </c>
      <c r="J98" s="114">
        <v>1728000</v>
      </c>
      <c r="K98" s="116">
        <f t="shared" si="11"/>
        <v>1728000</v>
      </c>
    </row>
    <row r="99" spans="1:13" s="2" customFormat="1" ht="113.55" customHeight="1" x14ac:dyDescent="0.3">
      <c r="C99" s="8" t="s">
        <v>537</v>
      </c>
      <c r="D99" s="9" t="s">
        <v>77</v>
      </c>
      <c r="E99" s="10" t="s">
        <v>125</v>
      </c>
      <c r="F99" s="9" t="s">
        <v>16</v>
      </c>
      <c r="G99" s="11">
        <v>1</v>
      </c>
      <c r="H99" s="114">
        <f t="shared" si="10"/>
        <v>2836134.4537815126</v>
      </c>
      <c r="I99" s="115">
        <v>0.19</v>
      </c>
      <c r="J99" s="114">
        <v>3375000</v>
      </c>
      <c r="K99" s="116">
        <f t="shared" si="11"/>
        <v>3375000</v>
      </c>
      <c r="M99" s="26"/>
    </row>
    <row r="100" spans="1:13" ht="113.55" customHeight="1" x14ac:dyDescent="0.3">
      <c r="C100" s="8" t="s">
        <v>538</v>
      </c>
      <c r="D100" s="9" t="s">
        <v>22</v>
      </c>
      <c r="E100" s="10" t="s">
        <v>23</v>
      </c>
      <c r="F100" s="9" t="s">
        <v>16</v>
      </c>
      <c r="G100" s="11">
        <v>1</v>
      </c>
      <c r="H100" s="114">
        <f t="shared" si="10"/>
        <v>3342857.1428571432</v>
      </c>
      <c r="I100" s="115">
        <v>0.19</v>
      </c>
      <c r="J100" s="114">
        <v>3978000</v>
      </c>
      <c r="K100" s="116">
        <f t="shared" si="11"/>
        <v>3978000</v>
      </c>
      <c r="M100" s="26"/>
    </row>
    <row r="101" spans="1:13" ht="113.55" customHeight="1" x14ac:dyDescent="0.3">
      <c r="C101" s="8" t="s">
        <v>539</v>
      </c>
      <c r="D101" s="9" t="s">
        <v>73</v>
      </c>
      <c r="E101" s="10" t="s">
        <v>74</v>
      </c>
      <c r="F101" s="9" t="s">
        <v>16</v>
      </c>
      <c r="G101" s="11">
        <v>1</v>
      </c>
      <c r="H101" s="114">
        <f t="shared" si="10"/>
        <v>1383613.4453781513</v>
      </c>
      <c r="I101" s="115">
        <v>0.19</v>
      </c>
      <c r="J101" s="114">
        <v>1646500</v>
      </c>
      <c r="K101" s="116">
        <f t="shared" si="11"/>
        <v>1646500</v>
      </c>
      <c r="M101" s="26"/>
    </row>
    <row r="102" spans="1:13" s="2" customFormat="1" ht="113.55" customHeight="1" x14ac:dyDescent="0.3">
      <c r="C102" s="8" t="s">
        <v>540</v>
      </c>
      <c r="D102" s="9" t="s">
        <v>94</v>
      </c>
      <c r="E102" s="10" t="s">
        <v>95</v>
      </c>
      <c r="F102" s="9" t="s">
        <v>16</v>
      </c>
      <c r="G102" s="11">
        <v>1</v>
      </c>
      <c r="H102" s="114">
        <f t="shared" si="10"/>
        <v>4728151.260504202</v>
      </c>
      <c r="I102" s="115">
        <v>0.19</v>
      </c>
      <c r="J102" s="114">
        <v>5626500</v>
      </c>
      <c r="K102" s="116">
        <f t="shared" si="11"/>
        <v>5626500</v>
      </c>
      <c r="M102" s="26"/>
    </row>
    <row r="103" spans="1:13" ht="113.55" customHeight="1" x14ac:dyDescent="0.3">
      <c r="C103" s="8" t="s">
        <v>541</v>
      </c>
      <c r="D103" s="9" t="s">
        <v>150</v>
      </c>
      <c r="E103" s="38" t="s">
        <v>151</v>
      </c>
      <c r="F103" s="9" t="s">
        <v>16</v>
      </c>
      <c r="G103" s="11">
        <v>1</v>
      </c>
      <c r="H103" s="114">
        <f t="shared" si="10"/>
        <v>1153529.411764706</v>
      </c>
      <c r="I103" s="115">
        <v>0.19</v>
      </c>
      <c r="J103" s="114">
        <v>1372700</v>
      </c>
      <c r="K103" s="116">
        <f t="shared" si="11"/>
        <v>1372700</v>
      </c>
    </row>
    <row r="104" spans="1:13" ht="113.55" customHeight="1" x14ac:dyDescent="0.3">
      <c r="C104" s="8" t="s">
        <v>542</v>
      </c>
      <c r="D104" s="9" t="s">
        <v>75</v>
      </c>
      <c r="E104" s="10" t="s">
        <v>76</v>
      </c>
      <c r="F104" s="9" t="s">
        <v>16</v>
      </c>
      <c r="G104" s="11">
        <v>1</v>
      </c>
      <c r="H104" s="114">
        <f t="shared" si="10"/>
        <v>568487.39495798317</v>
      </c>
      <c r="I104" s="115">
        <v>0.19</v>
      </c>
      <c r="J104" s="114">
        <v>676500</v>
      </c>
      <c r="K104" s="116">
        <f t="shared" si="11"/>
        <v>676500</v>
      </c>
      <c r="M104" s="26"/>
    </row>
    <row r="105" spans="1:13" s="2" customFormat="1" ht="113.55" customHeight="1" thickBot="1" x14ac:dyDescent="0.35">
      <c r="C105" s="8" t="s">
        <v>543</v>
      </c>
      <c r="D105" s="9" t="s">
        <v>41</v>
      </c>
      <c r="E105" s="10" t="s">
        <v>42</v>
      </c>
      <c r="F105" s="9" t="s">
        <v>16</v>
      </c>
      <c r="G105" s="11">
        <v>1</v>
      </c>
      <c r="H105" s="114">
        <f t="shared" si="10"/>
        <v>885978.99159663869</v>
      </c>
      <c r="I105" s="115">
        <v>0.19</v>
      </c>
      <c r="J105" s="114">
        <v>1054315</v>
      </c>
      <c r="K105" s="116">
        <f t="shared" si="11"/>
        <v>1054315</v>
      </c>
    </row>
    <row r="106" spans="1:13" ht="13.2" customHeight="1" thickBot="1" x14ac:dyDescent="0.35">
      <c r="C106" s="280" t="s">
        <v>544</v>
      </c>
      <c r="D106" s="281"/>
      <c r="E106" s="281"/>
      <c r="F106" s="281"/>
      <c r="G106" s="282"/>
      <c r="H106" s="34"/>
      <c r="I106" s="34"/>
      <c r="J106" s="34"/>
      <c r="K106" s="22">
        <f>SUM(K90:K105)</f>
        <v>62062174.5</v>
      </c>
    </row>
    <row r="107" spans="1:13" ht="13.2" customHeight="1" thickBot="1" x14ac:dyDescent="0.35">
      <c r="C107" s="289" t="s">
        <v>153</v>
      </c>
      <c r="D107" s="290"/>
      <c r="E107" s="290"/>
      <c r="F107" s="290"/>
      <c r="G107" s="290"/>
      <c r="H107" s="290"/>
      <c r="I107" s="290"/>
      <c r="J107" s="290"/>
      <c r="K107" s="291"/>
    </row>
    <row r="108" spans="1:13" ht="78" customHeight="1" thickBot="1" x14ac:dyDescent="0.35">
      <c r="A108" s="3"/>
      <c r="B108" s="3"/>
      <c r="C108" s="106" t="s">
        <v>4</v>
      </c>
      <c r="D108" s="107" t="s">
        <v>5</v>
      </c>
      <c r="E108" s="107" t="s">
        <v>6</v>
      </c>
      <c r="F108" s="107" t="s">
        <v>7</v>
      </c>
      <c r="G108" s="108" t="s">
        <v>8</v>
      </c>
      <c r="H108" s="107" t="s">
        <v>9</v>
      </c>
      <c r="I108" s="107" t="s">
        <v>10</v>
      </c>
      <c r="J108" s="107" t="s">
        <v>467</v>
      </c>
      <c r="K108" s="109" t="s">
        <v>468</v>
      </c>
    </row>
    <row r="109" spans="1:13" ht="79.2" x14ac:dyDescent="0.3">
      <c r="C109" s="110" t="s">
        <v>545</v>
      </c>
      <c r="D109" s="111" t="s">
        <v>146</v>
      </c>
      <c r="E109" s="112" t="s">
        <v>147</v>
      </c>
      <c r="F109" s="111" t="s">
        <v>16</v>
      </c>
      <c r="G109" s="120">
        <v>2</v>
      </c>
      <c r="H109" s="114">
        <f t="shared" ref="H109:H122" si="12">+J109/1.19</f>
        <v>2948524.7899159663</v>
      </c>
      <c r="I109" s="115">
        <v>0.19</v>
      </c>
      <c r="J109" s="114">
        <v>3508744.5</v>
      </c>
      <c r="K109" s="116">
        <f t="shared" ref="K109:K122" si="13">+J109*G109</f>
        <v>7017489</v>
      </c>
    </row>
    <row r="110" spans="1:13" ht="39.6" x14ac:dyDescent="0.3">
      <c r="C110" s="8" t="s">
        <v>546</v>
      </c>
      <c r="D110" s="9" t="s">
        <v>69</v>
      </c>
      <c r="E110" s="10" t="s">
        <v>70</v>
      </c>
      <c r="F110" s="9" t="s">
        <v>16</v>
      </c>
      <c r="G110" s="11">
        <v>2</v>
      </c>
      <c r="H110" s="114">
        <f t="shared" si="12"/>
        <v>1474789.9159663867</v>
      </c>
      <c r="I110" s="115">
        <v>0.19</v>
      </c>
      <c r="J110" s="114">
        <v>1755000</v>
      </c>
      <c r="K110" s="116">
        <f t="shared" si="13"/>
        <v>3510000</v>
      </c>
    </row>
    <row r="111" spans="1:13" ht="66" x14ac:dyDescent="0.3">
      <c r="C111" s="8" t="s">
        <v>547</v>
      </c>
      <c r="D111" s="9" t="s">
        <v>71</v>
      </c>
      <c r="E111" s="10" t="s">
        <v>72</v>
      </c>
      <c r="F111" s="9" t="s">
        <v>16</v>
      </c>
      <c r="G111" s="11">
        <v>2</v>
      </c>
      <c r="H111" s="114">
        <f t="shared" si="12"/>
        <v>827836.13445378153</v>
      </c>
      <c r="I111" s="115">
        <v>0.19</v>
      </c>
      <c r="J111" s="114">
        <v>985125</v>
      </c>
      <c r="K111" s="116">
        <f t="shared" si="13"/>
        <v>1970250</v>
      </c>
      <c r="M111" s="26"/>
    </row>
    <row r="112" spans="1:13" ht="79.2" x14ac:dyDescent="0.3">
      <c r="C112" s="8" t="s">
        <v>548</v>
      </c>
      <c r="D112" s="9" t="s">
        <v>67</v>
      </c>
      <c r="E112" s="10" t="s">
        <v>68</v>
      </c>
      <c r="F112" s="9" t="s">
        <v>16</v>
      </c>
      <c r="G112" s="11">
        <v>1</v>
      </c>
      <c r="H112" s="114">
        <f t="shared" si="12"/>
        <v>2063067.2268907563</v>
      </c>
      <c r="I112" s="115">
        <v>0.19</v>
      </c>
      <c r="J112" s="114">
        <v>2455050</v>
      </c>
      <c r="K112" s="116">
        <f t="shared" si="13"/>
        <v>2455050</v>
      </c>
    </row>
    <row r="113" spans="1:13" s="2" customFormat="1" ht="26.4" x14ac:dyDescent="0.3">
      <c r="C113" s="8" t="s">
        <v>549</v>
      </c>
      <c r="D113" s="9" t="s">
        <v>14</v>
      </c>
      <c r="E113" s="10" t="s">
        <v>15</v>
      </c>
      <c r="F113" s="9" t="s">
        <v>16</v>
      </c>
      <c r="G113" s="11">
        <v>4</v>
      </c>
      <c r="H113" s="114">
        <f t="shared" si="12"/>
        <v>279831.93277310923</v>
      </c>
      <c r="I113" s="115">
        <v>0.19</v>
      </c>
      <c r="J113" s="114">
        <v>333000</v>
      </c>
      <c r="K113" s="116">
        <f t="shared" si="13"/>
        <v>1332000</v>
      </c>
    </row>
    <row r="114" spans="1:13" ht="26.4" x14ac:dyDescent="0.3">
      <c r="C114" s="8" t="s">
        <v>550</v>
      </c>
      <c r="D114" s="9" t="s">
        <v>154</v>
      </c>
      <c r="E114" s="10" t="s">
        <v>155</v>
      </c>
      <c r="F114" s="9" t="s">
        <v>16</v>
      </c>
      <c r="G114" s="11">
        <v>20</v>
      </c>
      <c r="H114" s="114">
        <f t="shared" si="12"/>
        <v>54621.848739495799</v>
      </c>
      <c r="I114" s="115">
        <v>0.19</v>
      </c>
      <c r="J114" s="114">
        <v>65000</v>
      </c>
      <c r="K114" s="116">
        <f t="shared" si="13"/>
        <v>1300000</v>
      </c>
    </row>
    <row r="115" spans="1:13" s="2" customFormat="1" ht="26.4" x14ac:dyDescent="0.3">
      <c r="C115" s="8" t="s">
        <v>551</v>
      </c>
      <c r="D115" s="9" t="s">
        <v>56</v>
      </c>
      <c r="E115" s="10" t="s">
        <v>57</v>
      </c>
      <c r="F115" s="9" t="s">
        <v>16</v>
      </c>
      <c r="G115" s="11">
        <v>2</v>
      </c>
      <c r="H115" s="114">
        <f t="shared" si="12"/>
        <v>3865546.218487395</v>
      </c>
      <c r="I115" s="115">
        <v>0.19</v>
      </c>
      <c r="J115" s="114">
        <v>4600000</v>
      </c>
      <c r="K115" s="116">
        <f t="shared" si="13"/>
        <v>9200000</v>
      </c>
    </row>
    <row r="116" spans="1:13" s="2" customFormat="1" ht="39.6" x14ac:dyDescent="0.3">
      <c r="C116" s="8" t="s">
        <v>552</v>
      </c>
      <c r="D116" s="9" t="s">
        <v>59</v>
      </c>
      <c r="E116" s="10" t="s">
        <v>60</v>
      </c>
      <c r="F116" s="9" t="s">
        <v>16</v>
      </c>
      <c r="G116" s="11">
        <v>1</v>
      </c>
      <c r="H116" s="114">
        <f t="shared" si="12"/>
        <v>3189075.630252101</v>
      </c>
      <c r="I116" s="115">
        <v>0.19</v>
      </c>
      <c r="J116" s="114">
        <v>3795000</v>
      </c>
      <c r="K116" s="116">
        <f t="shared" si="13"/>
        <v>3795000</v>
      </c>
      <c r="M116" s="26"/>
    </row>
    <row r="117" spans="1:13" s="2" customFormat="1" ht="26.4" x14ac:dyDescent="0.3">
      <c r="C117" s="8" t="s">
        <v>553</v>
      </c>
      <c r="D117" s="9" t="s">
        <v>91</v>
      </c>
      <c r="E117" s="10" t="s">
        <v>92</v>
      </c>
      <c r="F117" s="9" t="s">
        <v>16</v>
      </c>
      <c r="G117" s="11">
        <v>2</v>
      </c>
      <c r="H117" s="114">
        <f t="shared" si="12"/>
        <v>4220168.0672268914</v>
      </c>
      <c r="I117" s="115">
        <v>0.19</v>
      </c>
      <c r="J117" s="114">
        <v>5022000</v>
      </c>
      <c r="K117" s="116">
        <f t="shared" si="13"/>
        <v>10044000</v>
      </c>
      <c r="M117" s="26"/>
    </row>
    <row r="118" spans="1:13" s="2" customFormat="1" ht="26.4" x14ac:dyDescent="0.3">
      <c r="C118" s="8" t="s">
        <v>554</v>
      </c>
      <c r="D118" s="9" t="s">
        <v>134</v>
      </c>
      <c r="E118" s="10" t="s">
        <v>135</v>
      </c>
      <c r="F118" s="9" t="s">
        <v>16</v>
      </c>
      <c r="G118" s="11">
        <v>1</v>
      </c>
      <c r="H118" s="114">
        <f t="shared" si="12"/>
        <v>2454063.0252100839</v>
      </c>
      <c r="I118" s="115">
        <v>0.19</v>
      </c>
      <c r="J118" s="114">
        <v>2920335</v>
      </c>
      <c r="K118" s="116">
        <f t="shared" si="13"/>
        <v>2920335</v>
      </c>
      <c r="M118" s="26"/>
    </row>
    <row r="119" spans="1:13" x14ac:dyDescent="0.3">
      <c r="C119" s="8" t="s">
        <v>555</v>
      </c>
      <c r="D119" s="9" t="s">
        <v>156</v>
      </c>
      <c r="E119" s="10" t="s">
        <v>157</v>
      </c>
      <c r="F119" s="9" t="s">
        <v>16</v>
      </c>
      <c r="G119" s="11">
        <v>2</v>
      </c>
      <c r="H119" s="114">
        <f t="shared" si="12"/>
        <v>1802521.0084033613</v>
      </c>
      <c r="I119" s="115">
        <v>0.19</v>
      </c>
      <c r="J119" s="114">
        <v>2145000</v>
      </c>
      <c r="K119" s="116">
        <f t="shared" si="13"/>
        <v>4290000</v>
      </c>
      <c r="M119" s="26"/>
    </row>
    <row r="120" spans="1:13" ht="26.4" x14ac:dyDescent="0.3">
      <c r="C120" s="8" t="s">
        <v>556</v>
      </c>
      <c r="D120" s="9" t="s">
        <v>38</v>
      </c>
      <c r="E120" s="10" t="s">
        <v>39</v>
      </c>
      <c r="F120" s="9" t="s">
        <v>16</v>
      </c>
      <c r="G120" s="11">
        <v>1</v>
      </c>
      <c r="H120" s="114">
        <f t="shared" si="12"/>
        <v>2231035.7142857146</v>
      </c>
      <c r="I120" s="115">
        <v>0.19</v>
      </c>
      <c r="J120" s="114">
        <v>2654932.5</v>
      </c>
      <c r="K120" s="116">
        <f t="shared" si="13"/>
        <v>2654932.5</v>
      </c>
      <c r="M120" s="26"/>
    </row>
    <row r="121" spans="1:13" ht="26.4" x14ac:dyDescent="0.3">
      <c r="C121" s="8" t="s">
        <v>557</v>
      </c>
      <c r="D121" s="9" t="s">
        <v>158</v>
      </c>
      <c r="E121" s="10" t="s">
        <v>159</v>
      </c>
      <c r="F121" s="9" t="s">
        <v>16</v>
      </c>
      <c r="G121" s="11">
        <v>1</v>
      </c>
      <c r="H121" s="114">
        <f t="shared" si="12"/>
        <v>6378151.260504202</v>
      </c>
      <c r="I121" s="115">
        <v>0.19</v>
      </c>
      <c r="J121" s="114">
        <v>7590000</v>
      </c>
      <c r="K121" s="116">
        <f t="shared" si="13"/>
        <v>7590000</v>
      </c>
      <c r="M121" s="26"/>
    </row>
    <row r="122" spans="1:13" ht="66.599999999999994" thickBot="1" x14ac:dyDescent="0.35">
      <c r="C122" s="8" t="s">
        <v>558</v>
      </c>
      <c r="D122" s="9" t="s">
        <v>22</v>
      </c>
      <c r="E122" s="10" t="s">
        <v>23</v>
      </c>
      <c r="F122" s="9" t="s">
        <v>16</v>
      </c>
      <c r="G122" s="11">
        <v>1</v>
      </c>
      <c r="H122" s="114">
        <f t="shared" si="12"/>
        <v>3342857.1428571432</v>
      </c>
      <c r="I122" s="115">
        <v>0.19</v>
      </c>
      <c r="J122" s="114">
        <v>3978000</v>
      </c>
      <c r="K122" s="116">
        <f t="shared" si="13"/>
        <v>3978000</v>
      </c>
      <c r="M122" s="26"/>
    </row>
    <row r="123" spans="1:13" ht="13.2" customHeight="1" thickBot="1" x14ac:dyDescent="0.35">
      <c r="C123" s="280" t="s">
        <v>559</v>
      </c>
      <c r="D123" s="281"/>
      <c r="E123" s="281"/>
      <c r="F123" s="281"/>
      <c r="G123" s="288"/>
      <c r="H123" s="119"/>
      <c r="I123" s="34"/>
      <c r="J123" s="34"/>
      <c r="K123" s="22">
        <f>SUM(K109:K122)</f>
        <v>62057056.5</v>
      </c>
    </row>
    <row r="124" spans="1:13" ht="13.2" customHeight="1" thickBot="1" x14ac:dyDescent="0.35">
      <c r="C124" s="289" t="s">
        <v>161</v>
      </c>
      <c r="D124" s="290"/>
      <c r="E124" s="290"/>
      <c r="F124" s="290"/>
      <c r="G124" s="290"/>
      <c r="H124" s="290"/>
      <c r="I124" s="290"/>
      <c r="J124" s="290"/>
      <c r="K124" s="291"/>
    </row>
    <row r="125" spans="1:13" ht="75.599999999999994" customHeight="1" thickBot="1" x14ac:dyDescent="0.35">
      <c r="A125" s="3"/>
      <c r="B125" s="3"/>
      <c r="C125" s="106" t="s">
        <v>4</v>
      </c>
      <c r="D125" s="107" t="s">
        <v>5</v>
      </c>
      <c r="E125" s="107" t="s">
        <v>6</v>
      </c>
      <c r="F125" s="107" t="s">
        <v>7</v>
      </c>
      <c r="G125" s="108" t="s">
        <v>8</v>
      </c>
      <c r="H125" s="107" t="s">
        <v>9</v>
      </c>
      <c r="I125" s="107" t="s">
        <v>10</v>
      </c>
      <c r="J125" s="107" t="s">
        <v>467</v>
      </c>
      <c r="K125" s="109" t="s">
        <v>468</v>
      </c>
    </row>
    <row r="126" spans="1:13" ht="149.55000000000001" customHeight="1" x14ac:dyDescent="0.3">
      <c r="C126" s="110" t="s">
        <v>560</v>
      </c>
      <c r="D126" s="111" t="s">
        <v>69</v>
      </c>
      <c r="E126" s="112" t="s">
        <v>70</v>
      </c>
      <c r="F126" s="111" t="s">
        <v>16</v>
      </c>
      <c r="G126" s="121">
        <v>2</v>
      </c>
      <c r="H126" s="114">
        <f t="shared" ref="H126:H142" si="14">+J126/1.19</f>
        <v>1474789.9159663867</v>
      </c>
      <c r="I126" s="115">
        <v>0.19</v>
      </c>
      <c r="J126" s="114">
        <v>1755000</v>
      </c>
      <c r="K126" s="116">
        <f t="shared" ref="K126:K142" si="15">+J126*G126</f>
        <v>3510000</v>
      </c>
    </row>
    <row r="127" spans="1:13" ht="149.55000000000001" customHeight="1" x14ac:dyDescent="0.3">
      <c r="C127" s="8" t="s">
        <v>561</v>
      </c>
      <c r="D127" s="9" t="s">
        <v>71</v>
      </c>
      <c r="E127" s="10" t="s">
        <v>72</v>
      </c>
      <c r="F127" s="9" t="s">
        <v>16</v>
      </c>
      <c r="G127" s="122">
        <v>2</v>
      </c>
      <c r="H127" s="114">
        <f t="shared" si="14"/>
        <v>827836.13445378153</v>
      </c>
      <c r="I127" s="115">
        <v>0.19</v>
      </c>
      <c r="J127" s="114">
        <v>985125</v>
      </c>
      <c r="K127" s="116">
        <f t="shared" si="15"/>
        <v>1970250</v>
      </c>
      <c r="M127" s="26"/>
    </row>
    <row r="128" spans="1:13" ht="149.55000000000001" customHeight="1" x14ac:dyDescent="0.3">
      <c r="C128" s="8" t="s">
        <v>562</v>
      </c>
      <c r="D128" s="9" t="s">
        <v>162</v>
      </c>
      <c r="E128" s="10" t="s">
        <v>163</v>
      </c>
      <c r="F128" s="9" t="s">
        <v>16</v>
      </c>
      <c r="G128" s="122">
        <v>2</v>
      </c>
      <c r="H128" s="114">
        <f t="shared" si="14"/>
        <v>3109243.6974789919</v>
      </c>
      <c r="I128" s="115">
        <v>0.19</v>
      </c>
      <c r="J128" s="114">
        <v>3700000</v>
      </c>
      <c r="K128" s="116">
        <f t="shared" si="15"/>
        <v>7400000</v>
      </c>
      <c r="M128" s="26"/>
    </row>
    <row r="129" spans="3:13" ht="149.55000000000001" customHeight="1" x14ac:dyDescent="0.3">
      <c r="C129" s="8" t="s">
        <v>563</v>
      </c>
      <c r="D129" s="9" t="s">
        <v>164</v>
      </c>
      <c r="E129" s="10" t="s">
        <v>165</v>
      </c>
      <c r="F129" s="9" t="s">
        <v>16</v>
      </c>
      <c r="G129" s="122">
        <v>1</v>
      </c>
      <c r="H129" s="114">
        <f t="shared" si="14"/>
        <v>855042.01680672274</v>
      </c>
      <c r="I129" s="115">
        <v>0.19</v>
      </c>
      <c r="J129" s="114">
        <v>1017500</v>
      </c>
      <c r="K129" s="116">
        <f t="shared" si="15"/>
        <v>1017500</v>
      </c>
    </row>
    <row r="130" spans="3:13" ht="149.55000000000001" customHeight="1" x14ac:dyDescent="0.3">
      <c r="C130" s="8" t="s">
        <v>564</v>
      </c>
      <c r="D130" s="9" t="s">
        <v>158</v>
      </c>
      <c r="E130" s="10" t="s">
        <v>159</v>
      </c>
      <c r="F130" s="9" t="s">
        <v>16</v>
      </c>
      <c r="G130" s="122">
        <v>1</v>
      </c>
      <c r="H130" s="114">
        <f t="shared" si="14"/>
        <v>6378151.260504202</v>
      </c>
      <c r="I130" s="115">
        <v>0.19</v>
      </c>
      <c r="J130" s="114">
        <v>7590000</v>
      </c>
      <c r="K130" s="116">
        <f t="shared" si="15"/>
        <v>7590000</v>
      </c>
    </row>
    <row r="131" spans="3:13" ht="149.55000000000001" customHeight="1" x14ac:dyDescent="0.3">
      <c r="C131" s="8" t="s">
        <v>565</v>
      </c>
      <c r="D131" s="9" t="s">
        <v>166</v>
      </c>
      <c r="E131" s="10" t="s">
        <v>167</v>
      </c>
      <c r="F131" s="9" t="s">
        <v>16</v>
      </c>
      <c r="G131" s="122">
        <v>1</v>
      </c>
      <c r="H131" s="114">
        <f t="shared" si="14"/>
        <v>11344537.81512605</v>
      </c>
      <c r="I131" s="115">
        <v>0.19</v>
      </c>
      <c r="J131" s="114">
        <v>13500000</v>
      </c>
      <c r="K131" s="116">
        <f t="shared" si="15"/>
        <v>13500000</v>
      </c>
    </row>
    <row r="132" spans="3:13" ht="149.55000000000001" customHeight="1" x14ac:dyDescent="0.3">
      <c r="C132" s="8" t="s">
        <v>566</v>
      </c>
      <c r="D132" s="9" t="s">
        <v>73</v>
      </c>
      <c r="E132" s="10" t="s">
        <v>74</v>
      </c>
      <c r="F132" s="9" t="s">
        <v>16</v>
      </c>
      <c r="G132" s="122">
        <v>2</v>
      </c>
      <c r="H132" s="114">
        <f t="shared" si="14"/>
        <v>1383613.4453781513</v>
      </c>
      <c r="I132" s="115">
        <v>0.19</v>
      </c>
      <c r="J132" s="114">
        <v>1646500</v>
      </c>
      <c r="K132" s="116">
        <f t="shared" si="15"/>
        <v>3293000</v>
      </c>
      <c r="M132" s="26"/>
    </row>
    <row r="133" spans="3:13" s="2" customFormat="1" ht="149.55000000000001" customHeight="1" x14ac:dyDescent="0.3">
      <c r="C133" s="8" t="s">
        <v>567</v>
      </c>
      <c r="D133" s="9" t="s">
        <v>148</v>
      </c>
      <c r="E133" s="10" t="s">
        <v>149</v>
      </c>
      <c r="F133" s="9" t="s">
        <v>16</v>
      </c>
      <c r="G133" s="122">
        <v>2</v>
      </c>
      <c r="H133" s="114">
        <f t="shared" si="14"/>
        <v>1452100.8403361344</v>
      </c>
      <c r="I133" s="115">
        <v>0.19</v>
      </c>
      <c r="J133" s="114">
        <v>1728000</v>
      </c>
      <c r="K133" s="116">
        <f t="shared" si="15"/>
        <v>3456000</v>
      </c>
    </row>
    <row r="134" spans="3:13" ht="149.55000000000001" customHeight="1" x14ac:dyDescent="0.3">
      <c r="C134" s="8" t="s">
        <v>568</v>
      </c>
      <c r="D134" s="9" t="s">
        <v>75</v>
      </c>
      <c r="E134" s="10" t="s">
        <v>76</v>
      </c>
      <c r="F134" s="9" t="s">
        <v>16</v>
      </c>
      <c r="G134" s="122">
        <v>4</v>
      </c>
      <c r="H134" s="114">
        <f t="shared" si="14"/>
        <v>568487.39495798317</v>
      </c>
      <c r="I134" s="115">
        <v>0.19</v>
      </c>
      <c r="J134" s="114">
        <v>676500</v>
      </c>
      <c r="K134" s="116">
        <f t="shared" si="15"/>
        <v>2706000</v>
      </c>
      <c r="M134" s="26"/>
    </row>
    <row r="135" spans="3:13" ht="149.55000000000001" customHeight="1" x14ac:dyDescent="0.3">
      <c r="C135" s="8" t="s">
        <v>569</v>
      </c>
      <c r="D135" s="9" t="s">
        <v>142</v>
      </c>
      <c r="E135" s="10" t="s">
        <v>143</v>
      </c>
      <c r="F135" s="9" t="s">
        <v>16</v>
      </c>
      <c r="G135" s="122">
        <v>1</v>
      </c>
      <c r="H135" s="114">
        <f t="shared" si="14"/>
        <v>357407.56302521011</v>
      </c>
      <c r="I135" s="115">
        <v>0.19</v>
      </c>
      <c r="J135" s="114">
        <v>425315</v>
      </c>
      <c r="K135" s="116">
        <f t="shared" si="15"/>
        <v>425315</v>
      </c>
    </row>
    <row r="136" spans="3:13" ht="149.55000000000001" customHeight="1" x14ac:dyDescent="0.3">
      <c r="C136" s="8" t="s">
        <v>570</v>
      </c>
      <c r="D136" s="9" t="s">
        <v>63</v>
      </c>
      <c r="E136" s="10" t="s">
        <v>64</v>
      </c>
      <c r="F136" s="9" t="s">
        <v>16</v>
      </c>
      <c r="G136" s="122">
        <v>2</v>
      </c>
      <c r="H136" s="114">
        <f t="shared" si="14"/>
        <v>3187786.1344537819</v>
      </c>
      <c r="I136" s="115">
        <v>0.19</v>
      </c>
      <c r="J136" s="114">
        <v>3793465.5</v>
      </c>
      <c r="K136" s="116">
        <f t="shared" si="15"/>
        <v>7586931</v>
      </c>
    </row>
    <row r="137" spans="3:13" ht="149.55000000000001" customHeight="1" x14ac:dyDescent="0.3">
      <c r="C137" s="8" t="s">
        <v>571</v>
      </c>
      <c r="D137" s="9" t="s">
        <v>38</v>
      </c>
      <c r="E137" s="10" t="s">
        <v>39</v>
      </c>
      <c r="F137" s="9" t="s">
        <v>16</v>
      </c>
      <c r="G137" s="123">
        <v>2</v>
      </c>
      <c r="H137" s="114">
        <f t="shared" si="14"/>
        <v>2231035.7142857146</v>
      </c>
      <c r="I137" s="115">
        <v>0.19</v>
      </c>
      <c r="J137" s="114">
        <v>2654932.5</v>
      </c>
      <c r="K137" s="116">
        <f t="shared" si="15"/>
        <v>5309865</v>
      </c>
    </row>
    <row r="138" spans="3:13" ht="149.55000000000001" customHeight="1" x14ac:dyDescent="0.3">
      <c r="C138" s="8" t="s">
        <v>572</v>
      </c>
      <c r="D138" s="9" t="s">
        <v>67</v>
      </c>
      <c r="E138" s="10" t="s">
        <v>68</v>
      </c>
      <c r="F138" s="9" t="s">
        <v>16</v>
      </c>
      <c r="G138" s="122">
        <v>1</v>
      </c>
      <c r="H138" s="114">
        <f t="shared" si="14"/>
        <v>2063067.2268907563</v>
      </c>
      <c r="I138" s="115">
        <v>0.19</v>
      </c>
      <c r="J138" s="114">
        <v>2455050</v>
      </c>
      <c r="K138" s="116">
        <f t="shared" si="15"/>
        <v>2455050</v>
      </c>
    </row>
    <row r="139" spans="3:13" ht="149.55000000000001" customHeight="1" x14ac:dyDescent="0.3">
      <c r="C139" s="8" t="s">
        <v>573</v>
      </c>
      <c r="D139" s="9" t="s">
        <v>65</v>
      </c>
      <c r="E139" s="10" t="s">
        <v>66</v>
      </c>
      <c r="F139" s="9" t="s">
        <v>16</v>
      </c>
      <c r="G139" s="122">
        <v>1</v>
      </c>
      <c r="H139" s="114">
        <f t="shared" si="14"/>
        <v>2487286.1344537814</v>
      </c>
      <c r="I139" s="115">
        <v>0.19</v>
      </c>
      <c r="J139" s="114">
        <v>2959870.5</v>
      </c>
      <c r="K139" s="116">
        <f t="shared" si="15"/>
        <v>2959870.5</v>
      </c>
      <c r="M139" s="26"/>
    </row>
    <row r="140" spans="3:13" ht="149.55000000000001" customHeight="1" x14ac:dyDescent="0.3">
      <c r="C140" s="8" t="s">
        <v>574</v>
      </c>
      <c r="D140" s="9" t="s">
        <v>22</v>
      </c>
      <c r="E140" s="10" t="s">
        <v>23</v>
      </c>
      <c r="F140" s="9" t="s">
        <v>16</v>
      </c>
      <c r="G140" s="122">
        <v>1</v>
      </c>
      <c r="H140" s="114">
        <f t="shared" si="14"/>
        <v>3342857.1428571432</v>
      </c>
      <c r="I140" s="115">
        <v>0.19</v>
      </c>
      <c r="J140" s="114">
        <v>3978000</v>
      </c>
      <c r="K140" s="116">
        <f t="shared" si="15"/>
        <v>3978000</v>
      </c>
      <c r="M140" s="26"/>
    </row>
    <row r="141" spans="3:13" ht="149.55000000000001" customHeight="1" x14ac:dyDescent="0.3">
      <c r="C141" s="8" t="s">
        <v>575</v>
      </c>
      <c r="D141" s="9" t="s">
        <v>168</v>
      </c>
      <c r="E141" s="10" t="s">
        <v>169</v>
      </c>
      <c r="F141" s="9" t="s">
        <v>16</v>
      </c>
      <c r="G141" s="122">
        <v>4</v>
      </c>
      <c r="H141" s="114">
        <f t="shared" si="14"/>
        <v>89571.42857142858</v>
      </c>
      <c r="I141" s="115">
        <v>0.19</v>
      </c>
      <c r="J141" s="114">
        <v>106590</v>
      </c>
      <c r="K141" s="116">
        <f t="shared" si="15"/>
        <v>426360</v>
      </c>
    </row>
    <row r="142" spans="3:13" ht="149.55000000000001" customHeight="1" thickBot="1" x14ac:dyDescent="0.35">
      <c r="C142" s="8" t="s">
        <v>576</v>
      </c>
      <c r="D142" s="9" t="s">
        <v>170</v>
      </c>
      <c r="E142" s="10" t="s">
        <v>171</v>
      </c>
      <c r="F142" s="9" t="s">
        <v>16</v>
      </c>
      <c r="G142" s="122">
        <v>1</v>
      </c>
      <c r="H142" s="114">
        <f t="shared" si="14"/>
        <v>485294.11764705885</v>
      </c>
      <c r="I142" s="115">
        <v>0.19</v>
      </c>
      <c r="J142" s="114">
        <v>577500</v>
      </c>
      <c r="K142" s="116">
        <f t="shared" si="15"/>
        <v>577500</v>
      </c>
    </row>
    <row r="143" spans="3:13" ht="13.2" customHeight="1" thickBot="1" x14ac:dyDescent="0.35">
      <c r="C143" s="280" t="s">
        <v>577</v>
      </c>
      <c r="D143" s="281"/>
      <c r="E143" s="281"/>
      <c r="F143" s="281"/>
      <c r="G143" s="282"/>
      <c r="H143" s="34"/>
      <c r="I143" s="34"/>
      <c r="J143" s="34"/>
      <c r="K143" s="22">
        <f>SUM(K126:K142)</f>
        <v>68161641.5</v>
      </c>
    </row>
    <row r="144" spans="3:13" ht="13.2" customHeight="1" thickBot="1" x14ac:dyDescent="0.35">
      <c r="C144" s="289" t="s">
        <v>173</v>
      </c>
      <c r="D144" s="290"/>
      <c r="E144" s="290"/>
      <c r="F144" s="290"/>
      <c r="G144" s="290"/>
      <c r="H144" s="290"/>
      <c r="I144" s="290"/>
      <c r="J144" s="290"/>
      <c r="K144" s="291"/>
    </row>
    <row r="145" spans="1:13" ht="76.2" customHeight="1" thickBot="1" x14ac:dyDescent="0.35">
      <c r="A145" s="3"/>
      <c r="B145" s="3"/>
      <c r="C145" s="106" t="s">
        <v>4</v>
      </c>
      <c r="D145" s="107" t="s">
        <v>5</v>
      </c>
      <c r="E145" s="107" t="s">
        <v>6</v>
      </c>
      <c r="F145" s="107" t="s">
        <v>7</v>
      </c>
      <c r="G145" s="108" t="s">
        <v>8</v>
      </c>
      <c r="H145" s="107" t="s">
        <v>9</v>
      </c>
      <c r="I145" s="107" t="s">
        <v>10</v>
      </c>
      <c r="J145" s="107" t="s">
        <v>467</v>
      </c>
      <c r="K145" s="109" t="s">
        <v>468</v>
      </c>
    </row>
    <row r="146" spans="1:13" ht="166.95" customHeight="1" x14ac:dyDescent="0.3">
      <c r="C146" s="110" t="s">
        <v>578</v>
      </c>
      <c r="D146" s="111" t="s">
        <v>87</v>
      </c>
      <c r="E146" s="112" t="s">
        <v>88</v>
      </c>
      <c r="F146" s="111" t="s">
        <v>16</v>
      </c>
      <c r="G146" s="113">
        <v>5</v>
      </c>
      <c r="H146" s="114">
        <f t="shared" ref="H146:H158" si="16">+J146/1.19</f>
        <v>3605042.0168067226</v>
      </c>
      <c r="I146" s="115">
        <v>0.19</v>
      </c>
      <c r="J146" s="114">
        <v>4290000</v>
      </c>
      <c r="K146" s="116">
        <f t="shared" ref="K146:K158" si="17">+J146*G146</f>
        <v>21450000</v>
      </c>
      <c r="M146" s="26"/>
    </row>
    <row r="147" spans="1:13" s="2" customFormat="1" ht="166.95" customHeight="1" x14ac:dyDescent="0.3">
      <c r="C147" s="8" t="s">
        <v>579</v>
      </c>
      <c r="D147" s="9" t="s">
        <v>56</v>
      </c>
      <c r="E147" s="10" t="s">
        <v>57</v>
      </c>
      <c r="F147" s="9" t="s">
        <v>16</v>
      </c>
      <c r="G147" s="11">
        <v>3</v>
      </c>
      <c r="H147" s="114">
        <f t="shared" si="16"/>
        <v>3865546.218487395</v>
      </c>
      <c r="I147" s="115">
        <v>0.19</v>
      </c>
      <c r="J147" s="114">
        <v>4600000</v>
      </c>
      <c r="K147" s="116">
        <f t="shared" si="17"/>
        <v>13800000</v>
      </c>
    </row>
    <row r="148" spans="1:13" s="2" customFormat="1" ht="166.95" customHeight="1" x14ac:dyDescent="0.3">
      <c r="C148" s="8" t="s">
        <v>580</v>
      </c>
      <c r="D148" s="9" t="s">
        <v>91</v>
      </c>
      <c r="E148" s="10" t="s">
        <v>92</v>
      </c>
      <c r="F148" s="9" t="s">
        <v>16</v>
      </c>
      <c r="G148" s="11">
        <v>3</v>
      </c>
      <c r="H148" s="114">
        <f t="shared" si="16"/>
        <v>4220168.0672268914</v>
      </c>
      <c r="I148" s="115">
        <v>0.19</v>
      </c>
      <c r="J148" s="114">
        <v>5022000</v>
      </c>
      <c r="K148" s="116">
        <f t="shared" si="17"/>
        <v>15066000</v>
      </c>
      <c r="M148" s="26"/>
    </row>
    <row r="149" spans="1:13" s="2" customFormat="1" ht="166.95" customHeight="1" x14ac:dyDescent="0.3">
      <c r="C149" s="8" t="s">
        <v>581</v>
      </c>
      <c r="D149" s="9" t="s">
        <v>59</v>
      </c>
      <c r="E149" s="10" t="s">
        <v>60</v>
      </c>
      <c r="F149" s="9" t="s">
        <v>16</v>
      </c>
      <c r="G149" s="11">
        <v>3</v>
      </c>
      <c r="H149" s="114">
        <f t="shared" si="16"/>
        <v>3189075.630252101</v>
      </c>
      <c r="I149" s="115">
        <v>0.19</v>
      </c>
      <c r="J149" s="114">
        <v>3795000</v>
      </c>
      <c r="K149" s="116">
        <f t="shared" si="17"/>
        <v>11385000</v>
      </c>
      <c r="M149" s="26"/>
    </row>
    <row r="150" spans="1:13" s="2" customFormat="1" ht="166.95" customHeight="1" x14ac:dyDescent="0.3">
      <c r="C150" s="8" t="s">
        <v>582</v>
      </c>
      <c r="D150" s="9" t="s">
        <v>134</v>
      </c>
      <c r="E150" s="10" t="s">
        <v>135</v>
      </c>
      <c r="F150" s="9" t="s">
        <v>16</v>
      </c>
      <c r="G150" s="11">
        <v>2</v>
      </c>
      <c r="H150" s="114">
        <f t="shared" si="16"/>
        <v>2454063.0252100839</v>
      </c>
      <c r="I150" s="115">
        <v>0.19</v>
      </c>
      <c r="J150" s="114">
        <v>2920335</v>
      </c>
      <c r="K150" s="116">
        <f t="shared" si="17"/>
        <v>5840670</v>
      </c>
      <c r="M150" s="26"/>
    </row>
    <row r="151" spans="1:13" ht="166.95" customHeight="1" x14ac:dyDescent="0.3">
      <c r="C151" s="8" t="s">
        <v>583</v>
      </c>
      <c r="D151" s="9" t="s">
        <v>174</v>
      </c>
      <c r="E151" s="10" t="s">
        <v>175</v>
      </c>
      <c r="F151" s="9" t="s">
        <v>16</v>
      </c>
      <c r="G151" s="11">
        <v>5</v>
      </c>
      <c r="H151" s="114">
        <f t="shared" si="16"/>
        <v>139915.96638655462</v>
      </c>
      <c r="I151" s="115">
        <v>0.19</v>
      </c>
      <c r="J151" s="114">
        <v>166500</v>
      </c>
      <c r="K151" s="116">
        <f t="shared" si="17"/>
        <v>832500</v>
      </c>
    </row>
    <row r="152" spans="1:13" ht="166.95" customHeight="1" x14ac:dyDescent="0.3">
      <c r="C152" s="8" t="s">
        <v>584</v>
      </c>
      <c r="D152" s="9" t="s">
        <v>176</v>
      </c>
      <c r="E152" s="10" t="s">
        <v>177</v>
      </c>
      <c r="F152" s="9" t="s">
        <v>16</v>
      </c>
      <c r="G152" s="11">
        <v>20</v>
      </c>
      <c r="H152" s="114">
        <f t="shared" si="16"/>
        <v>15252.100840336136</v>
      </c>
      <c r="I152" s="115">
        <v>0.19</v>
      </c>
      <c r="J152" s="114">
        <v>18150</v>
      </c>
      <c r="K152" s="116">
        <f t="shared" si="17"/>
        <v>363000</v>
      </c>
    </row>
    <row r="153" spans="1:13" ht="166.95" customHeight="1" x14ac:dyDescent="0.3">
      <c r="C153" s="8" t="s">
        <v>585</v>
      </c>
      <c r="D153" s="9" t="s">
        <v>178</v>
      </c>
      <c r="E153" s="10" t="s">
        <v>179</v>
      </c>
      <c r="F153" s="9" t="s">
        <v>16</v>
      </c>
      <c r="G153" s="11">
        <v>10</v>
      </c>
      <c r="H153" s="114">
        <f t="shared" si="16"/>
        <v>67717.436974789918</v>
      </c>
      <c r="I153" s="115">
        <v>0.19</v>
      </c>
      <c r="J153" s="114">
        <v>80583.75</v>
      </c>
      <c r="K153" s="116">
        <f t="shared" si="17"/>
        <v>805837.5</v>
      </c>
    </row>
    <row r="154" spans="1:13" ht="166.95" customHeight="1" x14ac:dyDescent="0.3">
      <c r="C154" s="8" t="s">
        <v>586</v>
      </c>
      <c r="D154" s="9" t="s">
        <v>29</v>
      </c>
      <c r="E154" s="10" t="s">
        <v>30</v>
      </c>
      <c r="F154" s="9" t="s">
        <v>16</v>
      </c>
      <c r="G154" s="11">
        <v>2</v>
      </c>
      <c r="H154" s="114">
        <f t="shared" si="16"/>
        <v>2521008.4033613447</v>
      </c>
      <c r="I154" s="115">
        <v>0.19</v>
      </c>
      <c r="J154" s="114">
        <v>3000000</v>
      </c>
      <c r="K154" s="116">
        <f t="shared" si="17"/>
        <v>6000000</v>
      </c>
    </row>
    <row r="155" spans="1:13" s="2" customFormat="1" ht="166.95" customHeight="1" x14ac:dyDescent="0.3">
      <c r="C155" s="8" t="s">
        <v>587</v>
      </c>
      <c r="D155" s="9" t="s">
        <v>14</v>
      </c>
      <c r="E155" s="10" t="s">
        <v>15</v>
      </c>
      <c r="F155" s="9" t="s">
        <v>16</v>
      </c>
      <c r="G155" s="11">
        <v>5</v>
      </c>
      <c r="H155" s="114">
        <f t="shared" si="16"/>
        <v>279831.93277310923</v>
      </c>
      <c r="I155" s="115">
        <v>0.19</v>
      </c>
      <c r="J155" s="114">
        <v>333000</v>
      </c>
      <c r="K155" s="116">
        <f t="shared" si="17"/>
        <v>1665000</v>
      </c>
    </row>
    <row r="156" spans="1:13" ht="166.95" customHeight="1" x14ac:dyDescent="0.3">
      <c r="C156" s="8" t="s">
        <v>588</v>
      </c>
      <c r="D156" s="9" t="s">
        <v>63</v>
      </c>
      <c r="E156" s="10" t="s">
        <v>64</v>
      </c>
      <c r="F156" s="9" t="s">
        <v>16</v>
      </c>
      <c r="G156" s="11">
        <v>2</v>
      </c>
      <c r="H156" s="114">
        <f t="shared" si="16"/>
        <v>3187786.1344537819</v>
      </c>
      <c r="I156" s="115">
        <v>0.19</v>
      </c>
      <c r="J156" s="114">
        <v>3793465.5</v>
      </c>
      <c r="K156" s="116">
        <f t="shared" si="17"/>
        <v>7586931</v>
      </c>
    </row>
    <row r="157" spans="1:13" ht="166.95" customHeight="1" x14ac:dyDescent="0.3">
      <c r="C157" s="8" t="s">
        <v>589</v>
      </c>
      <c r="D157" s="9" t="s">
        <v>19</v>
      </c>
      <c r="E157" s="10" t="s">
        <v>20</v>
      </c>
      <c r="F157" s="9" t="s">
        <v>16</v>
      </c>
      <c r="G157" s="11">
        <v>50</v>
      </c>
      <c r="H157" s="114">
        <f t="shared" si="16"/>
        <v>63025.210084033613</v>
      </c>
      <c r="I157" s="115">
        <v>0.19</v>
      </c>
      <c r="J157" s="114">
        <v>75000</v>
      </c>
      <c r="K157" s="116">
        <f t="shared" si="17"/>
        <v>3750000</v>
      </c>
    </row>
    <row r="158" spans="1:13" ht="166.95" customHeight="1" thickBot="1" x14ac:dyDescent="0.35">
      <c r="C158" s="8" t="s">
        <v>590</v>
      </c>
      <c r="D158" s="9" t="s">
        <v>119</v>
      </c>
      <c r="E158" s="10" t="s">
        <v>180</v>
      </c>
      <c r="F158" s="9" t="s">
        <v>16</v>
      </c>
      <c r="G158" s="11">
        <v>15</v>
      </c>
      <c r="H158" s="114">
        <f t="shared" si="16"/>
        <v>191344.53781512607</v>
      </c>
      <c r="I158" s="115">
        <v>0.19</v>
      </c>
      <c r="J158" s="114">
        <v>227700</v>
      </c>
      <c r="K158" s="116">
        <f t="shared" si="17"/>
        <v>3415500</v>
      </c>
    </row>
    <row r="159" spans="1:13" ht="13.2" customHeight="1" thickBot="1" x14ac:dyDescent="0.35">
      <c r="C159" s="280" t="s">
        <v>591</v>
      </c>
      <c r="D159" s="281"/>
      <c r="E159" s="282"/>
      <c r="F159" s="34"/>
      <c r="G159" s="34"/>
      <c r="H159" s="34"/>
      <c r="I159" s="34"/>
      <c r="J159" s="34"/>
      <c r="K159" s="22">
        <f>SUM(K146:K158)</f>
        <v>91960438.5</v>
      </c>
    </row>
    <row r="160" spans="1:13" ht="13.2" customHeight="1" thickBot="1" x14ac:dyDescent="0.35">
      <c r="C160" s="289" t="s">
        <v>182</v>
      </c>
      <c r="D160" s="290"/>
      <c r="E160" s="290"/>
      <c r="F160" s="290"/>
      <c r="G160" s="290"/>
      <c r="H160" s="290"/>
      <c r="I160" s="290"/>
      <c r="J160" s="290"/>
      <c r="K160" s="291"/>
    </row>
    <row r="161" spans="1:13" ht="75.599999999999994" customHeight="1" thickBot="1" x14ac:dyDescent="0.35">
      <c r="A161" s="3"/>
      <c r="B161" s="3"/>
      <c r="C161" s="106" t="s">
        <v>4</v>
      </c>
      <c r="D161" s="107" t="s">
        <v>5</v>
      </c>
      <c r="E161" s="107" t="s">
        <v>6</v>
      </c>
      <c r="F161" s="107" t="s">
        <v>7</v>
      </c>
      <c r="G161" s="108" t="s">
        <v>8</v>
      </c>
      <c r="H161" s="107" t="s">
        <v>9</v>
      </c>
      <c r="I161" s="107" t="s">
        <v>10</v>
      </c>
      <c r="J161" s="107" t="s">
        <v>467</v>
      </c>
      <c r="K161" s="109" t="s">
        <v>468</v>
      </c>
    </row>
    <row r="162" spans="1:13" ht="145.94999999999999" customHeight="1" x14ac:dyDescent="0.3">
      <c r="C162" s="110" t="s">
        <v>592</v>
      </c>
      <c r="D162" s="111" t="s">
        <v>146</v>
      </c>
      <c r="E162" s="112" t="s">
        <v>147</v>
      </c>
      <c r="F162" s="111" t="s">
        <v>16</v>
      </c>
      <c r="G162" s="120">
        <v>1</v>
      </c>
      <c r="H162" s="114">
        <f t="shared" ref="H162:H179" si="18">+J162/1.19</f>
        <v>2948524.7899159663</v>
      </c>
      <c r="I162" s="115">
        <v>0.19</v>
      </c>
      <c r="J162" s="114">
        <v>3508744.5</v>
      </c>
      <c r="K162" s="116">
        <f t="shared" ref="K162:K179" si="19">+J162*G162</f>
        <v>3508744.5</v>
      </c>
    </row>
    <row r="163" spans="1:13" ht="145.94999999999999" customHeight="1" x14ac:dyDescent="0.3">
      <c r="C163" s="8" t="s">
        <v>593</v>
      </c>
      <c r="D163" s="9" t="s">
        <v>65</v>
      </c>
      <c r="E163" s="10" t="s">
        <v>66</v>
      </c>
      <c r="F163" s="9" t="s">
        <v>16</v>
      </c>
      <c r="G163" s="11">
        <v>1</v>
      </c>
      <c r="H163" s="114">
        <f t="shared" si="18"/>
        <v>2487286.1344537814</v>
      </c>
      <c r="I163" s="115">
        <v>0.19</v>
      </c>
      <c r="J163" s="114">
        <v>2959870.5</v>
      </c>
      <c r="K163" s="116">
        <f t="shared" si="19"/>
        <v>2959870.5</v>
      </c>
      <c r="M163" s="26"/>
    </row>
    <row r="164" spans="1:13" ht="145.94999999999999" customHeight="1" x14ac:dyDescent="0.3">
      <c r="C164" s="8" t="s">
        <v>594</v>
      </c>
      <c r="D164" s="9" t="s">
        <v>22</v>
      </c>
      <c r="E164" s="10" t="s">
        <v>23</v>
      </c>
      <c r="F164" s="9" t="s">
        <v>16</v>
      </c>
      <c r="G164" s="11">
        <v>1</v>
      </c>
      <c r="H164" s="114">
        <f t="shared" si="18"/>
        <v>3342857.1428571432</v>
      </c>
      <c r="I164" s="115">
        <v>0.19</v>
      </c>
      <c r="J164" s="114">
        <v>3978000</v>
      </c>
      <c r="K164" s="116">
        <f t="shared" si="19"/>
        <v>3978000</v>
      </c>
      <c r="M164" s="26"/>
    </row>
    <row r="165" spans="1:13" ht="145.94999999999999" customHeight="1" x14ac:dyDescent="0.3">
      <c r="C165" s="8" t="s">
        <v>595</v>
      </c>
      <c r="D165" s="9" t="s">
        <v>69</v>
      </c>
      <c r="E165" s="10" t="s">
        <v>70</v>
      </c>
      <c r="F165" s="9" t="s">
        <v>16</v>
      </c>
      <c r="G165" s="11">
        <v>1</v>
      </c>
      <c r="H165" s="114">
        <f t="shared" si="18"/>
        <v>1474789.9159663867</v>
      </c>
      <c r="I165" s="115">
        <v>0.19</v>
      </c>
      <c r="J165" s="114">
        <v>1755000</v>
      </c>
      <c r="K165" s="116">
        <f t="shared" si="19"/>
        <v>1755000</v>
      </c>
    </row>
    <row r="166" spans="1:13" ht="145.94999999999999" customHeight="1" x14ac:dyDescent="0.3">
      <c r="C166" s="8" t="s">
        <v>596</v>
      </c>
      <c r="D166" s="9" t="s">
        <v>71</v>
      </c>
      <c r="E166" s="10" t="s">
        <v>72</v>
      </c>
      <c r="F166" s="9" t="s">
        <v>16</v>
      </c>
      <c r="G166" s="11">
        <v>1</v>
      </c>
      <c r="H166" s="114">
        <f t="shared" si="18"/>
        <v>827836.13445378153</v>
      </c>
      <c r="I166" s="115">
        <v>0.19</v>
      </c>
      <c r="J166" s="114">
        <v>985125</v>
      </c>
      <c r="K166" s="116">
        <f t="shared" si="19"/>
        <v>985125</v>
      </c>
      <c r="M166" s="26"/>
    </row>
    <row r="167" spans="1:13" ht="145.94999999999999" customHeight="1" x14ac:dyDescent="0.3">
      <c r="C167" s="8" t="s">
        <v>597</v>
      </c>
      <c r="D167" s="9" t="s">
        <v>19</v>
      </c>
      <c r="E167" s="10" t="s">
        <v>20</v>
      </c>
      <c r="F167" s="9" t="s">
        <v>16</v>
      </c>
      <c r="G167" s="11">
        <v>50</v>
      </c>
      <c r="H167" s="114">
        <f t="shared" si="18"/>
        <v>63025.210084033613</v>
      </c>
      <c r="I167" s="115">
        <v>0.19</v>
      </c>
      <c r="J167" s="114">
        <v>75000</v>
      </c>
      <c r="K167" s="116">
        <f t="shared" si="19"/>
        <v>3750000</v>
      </c>
    </row>
    <row r="168" spans="1:13" ht="145.94999999999999" customHeight="1" x14ac:dyDescent="0.3">
      <c r="C168" s="8" t="s">
        <v>598</v>
      </c>
      <c r="D168" s="9" t="s">
        <v>119</v>
      </c>
      <c r="E168" s="10" t="s">
        <v>180</v>
      </c>
      <c r="F168" s="9" t="s">
        <v>16</v>
      </c>
      <c r="G168" s="11">
        <v>12</v>
      </c>
      <c r="H168" s="114">
        <f t="shared" si="18"/>
        <v>191344.53781512607</v>
      </c>
      <c r="I168" s="115">
        <v>0.19</v>
      </c>
      <c r="J168" s="114">
        <v>227700</v>
      </c>
      <c r="K168" s="116">
        <f t="shared" si="19"/>
        <v>2732400</v>
      </c>
    </row>
    <row r="169" spans="1:13" ht="145.94999999999999" customHeight="1" x14ac:dyDescent="0.3">
      <c r="C169" s="8" t="s">
        <v>599</v>
      </c>
      <c r="D169" s="9" t="s">
        <v>29</v>
      </c>
      <c r="E169" s="10" t="s">
        <v>30</v>
      </c>
      <c r="F169" s="9" t="s">
        <v>16</v>
      </c>
      <c r="G169" s="11">
        <v>2</v>
      </c>
      <c r="H169" s="114">
        <f t="shared" si="18"/>
        <v>2521008.4033613447</v>
      </c>
      <c r="I169" s="115">
        <v>0.19</v>
      </c>
      <c r="J169" s="114">
        <v>3000000</v>
      </c>
      <c r="K169" s="116">
        <f t="shared" si="19"/>
        <v>6000000</v>
      </c>
    </row>
    <row r="170" spans="1:13" s="2" customFormat="1" ht="145.94999999999999" customHeight="1" x14ac:dyDescent="0.3">
      <c r="C170" s="8" t="s">
        <v>600</v>
      </c>
      <c r="D170" s="9" t="s">
        <v>14</v>
      </c>
      <c r="E170" s="10" t="s">
        <v>15</v>
      </c>
      <c r="F170" s="9" t="s">
        <v>16</v>
      </c>
      <c r="G170" s="11">
        <v>8</v>
      </c>
      <c r="H170" s="114">
        <f t="shared" si="18"/>
        <v>279831.93277310923</v>
      </c>
      <c r="I170" s="115">
        <v>0.19</v>
      </c>
      <c r="J170" s="114">
        <v>333000</v>
      </c>
      <c r="K170" s="116">
        <f t="shared" si="19"/>
        <v>2664000</v>
      </c>
    </row>
    <row r="171" spans="1:13" ht="145.94999999999999" customHeight="1" x14ac:dyDescent="0.3">
      <c r="C171" s="8" t="s">
        <v>601</v>
      </c>
      <c r="D171" s="9" t="s">
        <v>87</v>
      </c>
      <c r="E171" s="10" t="s">
        <v>88</v>
      </c>
      <c r="F171" s="9" t="s">
        <v>16</v>
      </c>
      <c r="G171" s="11">
        <v>2</v>
      </c>
      <c r="H171" s="114">
        <f t="shared" si="18"/>
        <v>3605042.0168067226</v>
      </c>
      <c r="I171" s="115">
        <v>0.19</v>
      </c>
      <c r="J171" s="114">
        <v>4290000</v>
      </c>
      <c r="K171" s="116">
        <f t="shared" si="19"/>
        <v>8580000</v>
      </c>
      <c r="M171" s="26"/>
    </row>
    <row r="172" spans="1:13" s="2" customFormat="1" ht="145.94999999999999" customHeight="1" x14ac:dyDescent="0.3">
      <c r="C172" s="8" t="s">
        <v>602</v>
      </c>
      <c r="D172" s="9" t="s">
        <v>56</v>
      </c>
      <c r="E172" s="10" t="s">
        <v>57</v>
      </c>
      <c r="F172" s="9" t="s">
        <v>16</v>
      </c>
      <c r="G172" s="11">
        <v>1</v>
      </c>
      <c r="H172" s="114">
        <f t="shared" si="18"/>
        <v>3865546.218487395</v>
      </c>
      <c r="I172" s="115">
        <v>0.19</v>
      </c>
      <c r="J172" s="114">
        <v>4600000</v>
      </c>
      <c r="K172" s="116">
        <f t="shared" si="19"/>
        <v>4600000</v>
      </c>
    </row>
    <row r="173" spans="1:13" s="2" customFormat="1" ht="145.94999999999999" customHeight="1" x14ac:dyDescent="0.3">
      <c r="C173" s="8" t="s">
        <v>603</v>
      </c>
      <c r="D173" s="9" t="s">
        <v>91</v>
      </c>
      <c r="E173" s="10" t="s">
        <v>92</v>
      </c>
      <c r="F173" s="9" t="s">
        <v>16</v>
      </c>
      <c r="G173" s="11">
        <v>1</v>
      </c>
      <c r="H173" s="114">
        <f t="shared" si="18"/>
        <v>4220168.0672268914</v>
      </c>
      <c r="I173" s="115">
        <v>0.19</v>
      </c>
      <c r="J173" s="114">
        <v>5022000</v>
      </c>
      <c r="K173" s="116">
        <f t="shared" si="19"/>
        <v>5022000</v>
      </c>
      <c r="M173" s="26"/>
    </row>
    <row r="174" spans="1:13" s="2" customFormat="1" ht="145.94999999999999" customHeight="1" x14ac:dyDescent="0.3">
      <c r="C174" s="8" t="s">
        <v>604</v>
      </c>
      <c r="D174" s="9" t="s">
        <v>59</v>
      </c>
      <c r="E174" s="10" t="s">
        <v>60</v>
      </c>
      <c r="F174" s="9" t="s">
        <v>16</v>
      </c>
      <c r="G174" s="11">
        <v>1</v>
      </c>
      <c r="H174" s="114">
        <f t="shared" si="18"/>
        <v>3189075.630252101</v>
      </c>
      <c r="I174" s="115">
        <v>0.19</v>
      </c>
      <c r="J174" s="114">
        <v>3795000</v>
      </c>
      <c r="K174" s="116">
        <f t="shared" si="19"/>
        <v>3795000</v>
      </c>
      <c r="M174" s="26"/>
    </row>
    <row r="175" spans="1:13" s="2" customFormat="1" ht="145.94999999999999" customHeight="1" x14ac:dyDescent="0.3">
      <c r="C175" s="8" t="s">
        <v>605</v>
      </c>
      <c r="D175" s="9" t="s">
        <v>134</v>
      </c>
      <c r="E175" s="10" t="s">
        <v>135</v>
      </c>
      <c r="F175" s="9" t="s">
        <v>16</v>
      </c>
      <c r="G175" s="11">
        <v>1</v>
      </c>
      <c r="H175" s="114">
        <f t="shared" si="18"/>
        <v>2454063.0252100839</v>
      </c>
      <c r="I175" s="115">
        <v>0.19</v>
      </c>
      <c r="J175" s="114">
        <v>2920335</v>
      </c>
      <c r="K175" s="116">
        <f t="shared" si="19"/>
        <v>2920335</v>
      </c>
      <c r="M175" s="26"/>
    </row>
    <row r="176" spans="1:13" s="2" customFormat="1" ht="145.94999999999999" customHeight="1" x14ac:dyDescent="0.3">
      <c r="C176" s="8" t="s">
        <v>606</v>
      </c>
      <c r="D176" s="9" t="s">
        <v>121</v>
      </c>
      <c r="E176" s="10" t="s">
        <v>122</v>
      </c>
      <c r="F176" s="9" t="s">
        <v>16</v>
      </c>
      <c r="G176" s="11">
        <v>1</v>
      </c>
      <c r="H176" s="114">
        <f t="shared" si="18"/>
        <v>7071428.5714285718</v>
      </c>
      <c r="I176" s="115">
        <v>0.19</v>
      </c>
      <c r="J176" s="114">
        <v>8415000</v>
      </c>
      <c r="K176" s="116">
        <f t="shared" si="19"/>
        <v>8415000</v>
      </c>
      <c r="M176" s="26"/>
    </row>
    <row r="177" spans="1:13" s="2" customFormat="1" ht="145.94999999999999" customHeight="1" x14ac:dyDescent="0.3">
      <c r="C177" s="8" t="s">
        <v>607</v>
      </c>
      <c r="D177" s="35" t="s">
        <v>136</v>
      </c>
      <c r="E177" s="36" t="s">
        <v>137</v>
      </c>
      <c r="F177" s="35" t="s">
        <v>16</v>
      </c>
      <c r="G177" s="37">
        <v>1</v>
      </c>
      <c r="H177" s="114">
        <f t="shared" si="18"/>
        <v>2938109.2436974789</v>
      </c>
      <c r="I177" s="115">
        <v>0.19</v>
      </c>
      <c r="J177" s="114">
        <v>3496350</v>
      </c>
      <c r="K177" s="116">
        <f t="shared" si="19"/>
        <v>3496350</v>
      </c>
      <c r="M177" s="26"/>
    </row>
    <row r="178" spans="1:13" ht="145.94999999999999" customHeight="1" x14ac:dyDescent="0.3">
      <c r="C178" s="8" t="s">
        <v>608</v>
      </c>
      <c r="D178" s="9" t="s">
        <v>176</v>
      </c>
      <c r="E178" s="10" t="s">
        <v>177</v>
      </c>
      <c r="F178" s="9" t="s">
        <v>16</v>
      </c>
      <c r="G178" s="11">
        <v>5</v>
      </c>
      <c r="H178" s="114">
        <f t="shared" si="18"/>
        <v>15252.100840336136</v>
      </c>
      <c r="I178" s="115">
        <v>0.19</v>
      </c>
      <c r="J178" s="114">
        <v>18150</v>
      </c>
      <c r="K178" s="116">
        <f t="shared" si="19"/>
        <v>90750</v>
      </c>
    </row>
    <row r="179" spans="1:13" ht="145.94999999999999" customHeight="1" thickBot="1" x14ac:dyDescent="0.35">
      <c r="C179" s="8" t="s">
        <v>609</v>
      </c>
      <c r="D179" s="9" t="s">
        <v>178</v>
      </c>
      <c r="E179" s="10" t="s">
        <v>179</v>
      </c>
      <c r="F179" s="9" t="s">
        <v>16</v>
      </c>
      <c r="G179" s="11">
        <v>5</v>
      </c>
      <c r="H179" s="114">
        <f t="shared" si="18"/>
        <v>67717.436974789918</v>
      </c>
      <c r="I179" s="115">
        <v>0.19</v>
      </c>
      <c r="J179" s="114">
        <v>80583.75</v>
      </c>
      <c r="K179" s="116">
        <f t="shared" si="19"/>
        <v>402918.75</v>
      </c>
    </row>
    <row r="180" spans="1:13" ht="13.2" customHeight="1" thickBot="1" x14ac:dyDescent="0.35">
      <c r="C180" s="280" t="s">
        <v>610</v>
      </c>
      <c r="D180" s="281"/>
      <c r="E180" s="281"/>
      <c r="F180" s="281"/>
      <c r="G180" s="282"/>
      <c r="H180" s="34"/>
      <c r="I180" s="34"/>
      <c r="J180" s="34"/>
      <c r="K180" s="22">
        <f>SUM(K162:K179)</f>
        <v>65655493.75</v>
      </c>
    </row>
    <row r="181" spans="1:13" ht="13.2" customHeight="1" thickBot="1" x14ac:dyDescent="0.35">
      <c r="C181" s="289" t="s">
        <v>184</v>
      </c>
      <c r="D181" s="290"/>
      <c r="E181" s="290"/>
      <c r="F181" s="290"/>
      <c r="G181" s="290"/>
      <c r="H181" s="290"/>
      <c r="I181" s="290"/>
      <c r="J181" s="290"/>
      <c r="K181" s="291"/>
    </row>
    <row r="182" spans="1:13" ht="70.2" customHeight="1" thickBot="1" x14ac:dyDescent="0.35">
      <c r="A182" s="3"/>
      <c r="B182" s="3"/>
      <c r="C182" s="106" t="s">
        <v>4</v>
      </c>
      <c r="D182" s="107" t="s">
        <v>5</v>
      </c>
      <c r="E182" s="107" t="s">
        <v>6</v>
      </c>
      <c r="F182" s="107" t="s">
        <v>7</v>
      </c>
      <c r="G182" s="108" t="s">
        <v>8</v>
      </c>
      <c r="H182" s="107" t="s">
        <v>9</v>
      </c>
      <c r="I182" s="107" t="s">
        <v>10</v>
      </c>
      <c r="J182" s="107" t="s">
        <v>467</v>
      </c>
      <c r="K182" s="109" t="s">
        <v>468</v>
      </c>
    </row>
    <row r="183" spans="1:13" ht="26.4" x14ac:dyDescent="0.3">
      <c r="C183" s="110" t="s">
        <v>611</v>
      </c>
      <c r="D183" s="111" t="s">
        <v>185</v>
      </c>
      <c r="E183" s="112" t="s">
        <v>186</v>
      </c>
      <c r="F183" s="111" t="s">
        <v>16</v>
      </c>
      <c r="G183" s="120">
        <v>10</v>
      </c>
      <c r="H183" s="114">
        <f t="shared" ref="H183:H194" si="20">+J183/1.19</f>
        <v>97224.705882352937</v>
      </c>
      <c r="I183" s="115">
        <v>0.19</v>
      </c>
      <c r="J183" s="114">
        <v>115697.4</v>
      </c>
      <c r="K183" s="116">
        <f t="shared" ref="K183:K194" si="21">+J183*G183</f>
        <v>1156974</v>
      </c>
    </row>
    <row r="184" spans="1:13" x14ac:dyDescent="0.3">
      <c r="C184" s="8" t="s">
        <v>612</v>
      </c>
      <c r="D184" s="9" t="s">
        <v>187</v>
      </c>
      <c r="E184" s="10" t="s">
        <v>188</v>
      </c>
      <c r="F184" s="9" t="s">
        <v>16</v>
      </c>
      <c r="G184" s="11">
        <v>20</v>
      </c>
      <c r="H184" s="114">
        <f t="shared" si="20"/>
        <v>11470.588235294119</v>
      </c>
      <c r="I184" s="115">
        <v>0.19</v>
      </c>
      <c r="J184" s="114">
        <v>13650</v>
      </c>
      <c r="K184" s="116">
        <f t="shared" si="21"/>
        <v>273000</v>
      </c>
    </row>
    <row r="185" spans="1:13" x14ac:dyDescent="0.3">
      <c r="C185" s="8" t="s">
        <v>613</v>
      </c>
      <c r="D185" s="9" t="s">
        <v>189</v>
      </c>
      <c r="E185" s="10" t="s">
        <v>190</v>
      </c>
      <c r="F185" s="9" t="s">
        <v>16</v>
      </c>
      <c r="G185" s="11">
        <v>20</v>
      </c>
      <c r="H185" s="114">
        <f t="shared" si="20"/>
        <v>26218.487394957985</v>
      </c>
      <c r="I185" s="115">
        <v>0.19</v>
      </c>
      <c r="J185" s="114">
        <v>31200</v>
      </c>
      <c r="K185" s="116">
        <f t="shared" si="21"/>
        <v>624000</v>
      </c>
    </row>
    <row r="186" spans="1:13" ht="26.4" x14ac:dyDescent="0.3">
      <c r="C186" s="8" t="s">
        <v>614</v>
      </c>
      <c r="D186" s="9" t="s">
        <v>191</v>
      </c>
      <c r="E186" s="10" t="s">
        <v>192</v>
      </c>
      <c r="F186" s="9" t="s">
        <v>16</v>
      </c>
      <c r="G186" s="11">
        <v>20</v>
      </c>
      <c r="H186" s="114">
        <f t="shared" si="20"/>
        <v>41596.638655462186</v>
      </c>
      <c r="I186" s="115">
        <v>0.19</v>
      </c>
      <c r="J186" s="114">
        <v>49500</v>
      </c>
      <c r="K186" s="116">
        <f t="shared" si="21"/>
        <v>990000</v>
      </c>
    </row>
    <row r="187" spans="1:13" ht="26.4" x14ac:dyDescent="0.3">
      <c r="C187" s="8" t="s">
        <v>615</v>
      </c>
      <c r="D187" s="9" t="s">
        <v>193</v>
      </c>
      <c r="E187" s="10" t="s">
        <v>194</v>
      </c>
      <c r="F187" s="9" t="s">
        <v>16</v>
      </c>
      <c r="G187" s="11">
        <v>20</v>
      </c>
      <c r="H187" s="114">
        <f t="shared" si="20"/>
        <v>180113.44537815126</v>
      </c>
      <c r="I187" s="115">
        <v>0.19</v>
      </c>
      <c r="J187" s="114">
        <v>214335</v>
      </c>
      <c r="K187" s="116">
        <f t="shared" si="21"/>
        <v>4286700</v>
      </c>
    </row>
    <row r="188" spans="1:13" ht="39.6" x14ac:dyDescent="0.3">
      <c r="C188" s="8" t="s">
        <v>616</v>
      </c>
      <c r="D188" s="9" t="s">
        <v>195</v>
      </c>
      <c r="E188" s="10" t="s">
        <v>196</v>
      </c>
      <c r="F188" s="9" t="s">
        <v>16</v>
      </c>
      <c r="G188" s="11">
        <v>2</v>
      </c>
      <c r="H188" s="114">
        <f t="shared" si="20"/>
        <v>197351.4705882353</v>
      </c>
      <c r="I188" s="115">
        <v>0.19</v>
      </c>
      <c r="J188" s="114">
        <v>234848.25</v>
      </c>
      <c r="K188" s="116">
        <f t="shared" si="21"/>
        <v>469696.5</v>
      </c>
    </row>
    <row r="189" spans="1:13" ht="26.4" x14ac:dyDescent="0.3">
      <c r="C189" s="8" t="s">
        <v>617</v>
      </c>
      <c r="D189" s="9" t="s">
        <v>19</v>
      </c>
      <c r="E189" s="10" t="s">
        <v>20</v>
      </c>
      <c r="F189" s="9" t="s">
        <v>16</v>
      </c>
      <c r="G189" s="11">
        <v>50</v>
      </c>
      <c r="H189" s="114">
        <f t="shared" si="20"/>
        <v>63025.210084033613</v>
      </c>
      <c r="I189" s="115">
        <v>0.19</v>
      </c>
      <c r="J189" s="114">
        <v>75000</v>
      </c>
      <c r="K189" s="116">
        <f t="shared" si="21"/>
        <v>3750000</v>
      </c>
    </row>
    <row r="190" spans="1:13" ht="26.4" x14ac:dyDescent="0.3">
      <c r="C190" s="8" t="s">
        <v>618</v>
      </c>
      <c r="D190" s="9" t="s">
        <v>119</v>
      </c>
      <c r="E190" s="10" t="s">
        <v>180</v>
      </c>
      <c r="F190" s="9" t="s">
        <v>16</v>
      </c>
      <c r="G190" s="11">
        <v>12</v>
      </c>
      <c r="H190" s="114">
        <f t="shared" si="20"/>
        <v>191344.53781512607</v>
      </c>
      <c r="I190" s="115">
        <v>0.19</v>
      </c>
      <c r="J190" s="114">
        <v>227700</v>
      </c>
      <c r="K190" s="116">
        <f t="shared" si="21"/>
        <v>2732400</v>
      </c>
    </row>
    <row r="191" spans="1:13" s="2" customFormat="1" ht="26.4" x14ac:dyDescent="0.3">
      <c r="C191" s="8" t="s">
        <v>619</v>
      </c>
      <c r="D191" s="9" t="s">
        <v>14</v>
      </c>
      <c r="E191" s="10" t="s">
        <v>15</v>
      </c>
      <c r="F191" s="9" t="s">
        <v>16</v>
      </c>
      <c r="G191" s="11">
        <v>8</v>
      </c>
      <c r="H191" s="114">
        <f t="shared" si="20"/>
        <v>279831.93277310923</v>
      </c>
      <c r="I191" s="115">
        <v>0.19</v>
      </c>
      <c r="J191" s="114">
        <v>333000</v>
      </c>
      <c r="K191" s="116">
        <f t="shared" si="21"/>
        <v>2664000</v>
      </c>
    </row>
    <row r="192" spans="1:13" s="2" customFormat="1" ht="26.4" x14ac:dyDescent="0.3">
      <c r="C192" s="8" t="s">
        <v>620</v>
      </c>
      <c r="D192" s="9" t="s">
        <v>123</v>
      </c>
      <c r="E192" s="10" t="s">
        <v>124</v>
      </c>
      <c r="F192" s="9" t="s">
        <v>16</v>
      </c>
      <c r="G192" s="11">
        <v>6</v>
      </c>
      <c r="H192" s="114">
        <f t="shared" si="20"/>
        <v>3700000</v>
      </c>
      <c r="I192" s="115">
        <v>0.19</v>
      </c>
      <c r="J192" s="114">
        <v>4403000</v>
      </c>
      <c r="K192" s="116">
        <f t="shared" si="21"/>
        <v>26418000</v>
      </c>
      <c r="M192" s="26"/>
    </row>
    <row r="193" spans="1:13" ht="105.6" x14ac:dyDescent="0.3">
      <c r="C193" s="8" t="s">
        <v>621</v>
      </c>
      <c r="D193" s="9" t="s">
        <v>63</v>
      </c>
      <c r="E193" s="10" t="s">
        <v>64</v>
      </c>
      <c r="F193" s="9" t="s">
        <v>16</v>
      </c>
      <c r="G193" s="11">
        <v>3</v>
      </c>
      <c r="H193" s="114">
        <f t="shared" si="20"/>
        <v>3187786.1344537819</v>
      </c>
      <c r="I193" s="115">
        <v>0.19</v>
      </c>
      <c r="J193" s="114">
        <v>3793465.5</v>
      </c>
      <c r="K193" s="116">
        <f t="shared" si="21"/>
        <v>11380396.5</v>
      </c>
    </row>
    <row r="194" spans="1:13" ht="79.8" thickBot="1" x14ac:dyDescent="0.35">
      <c r="C194" s="8" t="s">
        <v>622</v>
      </c>
      <c r="D194" s="9" t="s">
        <v>67</v>
      </c>
      <c r="E194" s="10" t="s">
        <v>68</v>
      </c>
      <c r="F194" s="9" t="s">
        <v>16</v>
      </c>
      <c r="G194" s="11">
        <v>1</v>
      </c>
      <c r="H194" s="114">
        <f t="shared" si="20"/>
        <v>2063067.2268907563</v>
      </c>
      <c r="I194" s="115">
        <v>0.19</v>
      </c>
      <c r="J194" s="114">
        <v>2455050</v>
      </c>
      <c r="K194" s="116">
        <f t="shared" si="21"/>
        <v>2455050</v>
      </c>
    </row>
    <row r="195" spans="1:13" ht="13.2" customHeight="1" thickBot="1" x14ac:dyDescent="0.35">
      <c r="C195" s="280" t="s">
        <v>623</v>
      </c>
      <c r="D195" s="281"/>
      <c r="E195" s="281"/>
      <c r="F195" s="281"/>
      <c r="G195" s="282"/>
      <c r="H195" s="34"/>
      <c r="I195" s="34"/>
      <c r="J195" s="34"/>
      <c r="K195" s="22">
        <f>SUM(K183:K194)</f>
        <v>57200217</v>
      </c>
    </row>
    <row r="196" spans="1:13" ht="13.2" customHeight="1" thickBot="1" x14ac:dyDescent="0.35">
      <c r="C196" s="289" t="s">
        <v>198</v>
      </c>
      <c r="D196" s="290"/>
      <c r="E196" s="290"/>
      <c r="F196" s="290"/>
      <c r="G196" s="290"/>
      <c r="H196" s="290"/>
      <c r="I196" s="290"/>
      <c r="J196" s="290"/>
      <c r="K196" s="291"/>
    </row>
    <row r="197" spans="1:13" ht="67.2" customHeight="1" thickBot="1" x14ac:dyDescent="0.35">
      <c r="A197" s="3"/>
      <c r="B197" s="3"/>
      <c r="C197" s="106" t="s">
        <v>4</v>
      </c>
      <c r="D197" s="107" t="s">
        <v>5</v>
      </c>
      <c r="E197" s="107" t="s">
        <v>6</v>
      </c>
      <c r="F197" s="107" t="s">
        <v>7</v>
      </c>
      <c r="G197" s="108" t="s">
        <v>8</v>
      </c>
      <c r="H197" s="107" t="s">
        <v>9</v>
      </c>
      <c r="I197" s="107" t="s">
        <v>10</v>
      </c>
      <c r="J197" s="107" t="s">
        <v>467</v>
      </c>
      <c r="K197" s="109" t="s">
        <v>468</v>
      </c>
    </row>
    <row r="198" spans="1:13" s="2" customFormat="1" ht="170.55" customHeight="1" x14ac:dyDescent="0.3">
      <c r="C198" s="110" t="s">
        <v>624</v>
      </c>
      <c r="D198" s="111" t="s">
        <v>91</v>
      </c>
      <c r="E198" s="112" t="s">
        <v>92</v>
      </c>
      <c r="F198" s="111" t="s">
        <v>16</v>
      </c>
      <c r="G198" s="113">
        <v>1</v>
      </c>
      <c r="H198" s="114">
        <f t="shared" ref="H198:H214" si="22">+J198/1.19</f>
        <v>4220168.0672268914</v>
      </c>
      <c r="I198" s="115">
        <v>0.19</v>
      </c>
      <c r="J198" s="114">
        <v>5022000</v>
      </c>
      <c r="K198" s="116">
        <f t="shared" ref="K198:K214" si="23">+J198*G198</f>
        <v>5022000</v>
      </c>
      <c r="M198" s="26"/>
    </row>
    <row r="199" spans="1:13" s="2" customFormat="1" ht="170.55" customHeight="1" x14ac:dyDescent="0.3">
      <c r="C199" s="8" t="s">
        <v>625</v>
      </c>
      <c r="D199" s="9" t="s">
        <v>56</v>
      </c>
      <c r="E199" s="10" t="s">
        <v>57</v>
      </c>
      <c r="F199" s="9" t="s">
        <v>16</v>
      </c>
      <c r="G199" s="11">
        <v>2</v>
      </c>
      <c r="H199" s="114">
        <f t="shared" si="22"/>
        <v>3865546.218487395</v>
      </c>
      <c r="I199" s="115">
        <v>0.19</v>
      </c>
      <c r="J199" s="114">
        <v>4600000</v>
      </c>
      <c r="K199" s="116">
        <f t="shared" si="23"/>
        <v>9200000</v>
      </c>
    </row>
    <row r="200" spans="1:13" s="2" customFormat="1" ht="170.55" customHeight="1" x14ac:dyDescent="0.3">
      <c r="C200" s="8" t="s">
        <v>626</v>
      </c>
      <c r="D200" s="9" t="s">
        <v>59</v>
      </c>
      <c r="E200" s="10" t="s">
        <v>60</v>
      </c>
      <c r="F200" s="9" t="s">
        <v>16</v>
      </c>
      <c r="G200" s="11">
        <v>2</v>
      </c>
      <c r="H200" s="114">
        <f t="shared" si="22"/>
        <v>3189075.630252101</v>
      </c>
      <c r="I200" s="115">
        <v>0.19</v>
      </c>
      <c r="J200" s="114">
        <v>3795000</v>
      </c>
      <c r="K200" s="116">
        <f t="shared" si="23"/>
        <v>7590000</v>
      </c>
      <c r="M200" s="26"/>
    </row>
    <row r="201" spans="1:13" s="2" customFormat="1" ht="170.55" customHeight="1" x14ac:dyDescent="0.3">
      <c r="C201" s="8" t="s">
        <v>627</v>
      </c>
      <c r="D201" s="9" t="s">
        <v>134</v>
      </c>
      <c r="E201" s="10" t="s">
        <v>135</v>
      </c>
      <c r="F201" s="9" t="s">
        <v>16</v>
      </c>
      <c r="G201" s="11">
        <v>1</v>
      </c>
      <c r="H201" s="114">
        <f t="shared" si="22"/>
        <v>2454063.0252100839</v>
      </c>
      <c r="I201" s="115">
        <v>0.19</v>
      </c>
      <c r="J201" s="114">
        <v>2920335</v>
      </c>
      <c r="K201" s="116">
        <f t="shared" si="23"/>
        <v>2920335</v>
      </c>
      <c r="M201" s="26"/>
    </row>
    <row r="202" spans="1:13" ht="170.55" customHeight="1" x14ac:dyDescent="0.3">
      <c r="C202" s="8" t="s">
        <v>628</v>
      </c>
      <c r="D202" s="9" t="s">
        <v>29</v>
      </c>
      <c r="E202" s="10" t="s">
        <v>30</v>
      </c>
      <c r="F202" s="9" t="s">
        <v>16</v>
      </c>
      <c r="G202" s="11">
        <v>1</v>
      </c>
      <c r="H202" s="114">
        <f t="shared" si="22"/>
        <v>2521008.4033613447</v>
      </c>
      <c r="I202" s="115">
        <v>0.19</v>
      </c>
      <c r="J202" s="114">
        <v>3000000</v>
      </c>
      <c r="K202" s="116">
        <f t="shared" si="23"/>
        <v>3000000</v>
      </c>
    </row>
    <row r="203" spans="1:13" ht="170.55" customHeight="1" x14ac:dyDescent="0.3">
      <c r="C203" s="8" t="s">
        <v>629</v>
      </c>
      <c r="D203" s="9" t="s">
        <v>199</v>
      </c>
      <c r="E203" s="10" t="s">
        <v>200</v>
      </c>
      <c r="F203" s="9" t="s">
        <v>16</v>
      </c>
      <c r="G203" s="11">
        <v>1</v>
      </c>
      <c r="H203" s="114">
        <f t="shared" si="22"/>
        <v>2357142.8571428573</v>
      </c>
      <c r="I203" s="115">
        <v>0.19</v>
      </c>
      <c r="J203" s="114">
        <v>2805000</v>
      </c>
      <c r="K203" s="116">
        <f t="shared" si="23"/>
        <v>2805000</v>
      </c>
    </row>
    <row r="204" spans="1:13" s="2" customFormat="1" ht="170.55" customHeight="1" x14ac:dyDescent="0.3">
      <c r="C204" s="8" t="s">
        <v>630</v>
      </c>
      <c r="D204" s="9" t="s">
        <v>103</v>
      </c>
      <c r="E204" s="10" t="s">
        <v>104</v>
      </c>
      <c r="F204" s="9" t="s">
        <v>16</v>
      </c>
      <c r="G204" s="11">
        <v>1</v>
      </c>
      <c r="H204" s="114">
        <f t="shared" si="22"/>
        <v>2172705.8823529412</v>
      </c>
      <c r="I204" s="115">
        <v>0.19</v>
      </c>
      <c r="J204" s="114">
        <v>2585520</v>
      </c>
      <c r="K204" s="116">
        <f t="shared" si="23"/>
        <v>2585520</v>
      </c>
      <c r="M204" s="26"/>
    </row>
    <row r="205" spans="1:13" s="2" customFormat="1" ht="170.55" customHeight="1" x14ac:dyDescent="0.3">
      <c r="C205" s="8" t="s">
        <v>631</v>
      </c>
      <c r="D205" s="9" t="s">
        <v>106</v>
      </c>
      <c r="E205" s="10" t="s">
        <v>107</v>
      </c>
      <c r="F205" s="9" t="s">
        <v>16</v>
      </c>
      <c r="G205" s="11">
        <v>1</v>
      </c>
      <c r="H205" s="114">
        <f t="shared" si="22"/>
        <v>3126050.4201680673</v>
      </c>
      <c r="I205" s="115">
        <v>0.19</v>
      </c>
      <c r="J205" s="114">
        <v>3720000</v>
      </c>
      <c r="K205" s="116">
        <f t="shared" si="23"/>
        <v>3720000</v>
      </c>
      <c r="M205" s="26"/>
    </row>
    <row r="206" spans="1:13" ht="170.55" customHeight="1" x14ac:dyDescent="0.3">
      <c r="C206" s="8" t="s">
        <v>632</v>
      </c>
      <c r="D206" s="9" t="s">
        <v>201</v>
      </c>
      <c r="E206" s="10" t="s">
        <v>202</v>
      </c>
      <c r="F206" s="9" t="s">
        <v>16</v>
      </c>
      <c r="G206" s="11">
        <v>1</v>
      </c>
      <c r="H206" s="114">
        <f t="shared" si="22"/>
        <v>278121.84873949579</v>
      </c>
      <c r="I206" s="115">
        <v>0.19</v>
      </c>
      <c r="J206" s="114">
        <v>330965</v>
      </c>
      <c r="K206" s="116">
        <f t="shared" si="23"/>
        <v>330965</v>
      </c>
    </row>
    <row r="207" spans="1:13" ht="170.55" customHeight="1" x14ac:dyDescent="0.3">
      <c r="C207" s="8" t="s">
        <v>633</v>
      </c>
      <c r="D207" s="9" t="s">
        <v>203</v>
      </c>
      <c r="E207" s="10" t="s">
        <v>204</v>
      </c>
      <c r="F207" s="9" t="s">
        <v>16</v>
      </c>
      <c r="G207" s="11">
        <v>1</v>
      </c>
      <c r="H207" s="114">
        <f t="shared" si="22"/>
        <v>242508.40336134454</v>
      </c>
      <c r="I207" s="115">
        <v>0.19</v>
      </c>
      <c r="J207" s="114">
        <v>288585</v>
      </c>
      <c r="K207" s="116">
        <f t="shared" si="23"/>
        <v>288585</v>
      </c>
    </row>
    <row r="208" spans="1:13" ht="170.55" customHeight="1" x14ac:dyDescent="0.3">
      <c r="C208" s="8" t="s">
        <v>634</v>
      </c>
      <c r="D208" s="9" t="s">
        <v>205</v>
      </c>
      <c r="E208" s="10" t="s">
        <v>206</v>
      </c>
      <c r="F208" s="9" t="s">
        <v>16</v>
      </c>
      <c r="G208" s="11">
        <v>2</v>
      </c>
      <c r="H208" s="114">
        <f t="shared" si="22"/>
        <v>373109.24369747902</v>
      </c>
      <c r="I208" s="115">
        <v>0.19</v>
      </c>
      <c r="J208" s="114">
        <v>444000</v>
      </c>
      <c r="K208" s="116">
        <f t="shared" si="23"/>
        <v>888000</v>
      </c>
    </row>
    <row r="209" spans="1:13" ht="170.55" customHeight="1" x14ac:dyDescent="0.3">
      <c r="C209" s="8" t="s">
        <v>635</v>
      </c>
      <c r="D209" s="9" t="s">
        <v>26</v>
      </c>
      <c r="E209" s="10" t="s">
        <v>27</v>
      </c>
      <c r="F209" s="9" t="s">
        <v>16</v>
      </c>
      <c r="G209" s="11">
        <v>1</v>
      </c>
      <c r="H209" s="114">
        <f t="shared" si="22"/>
        <v>3466386.5546218487</v>
      </c>
      <c r="I209" s="115">
        <v>0.19</v>
      </c>
      <c r="J209" s="114">
        <v>4125000</v>
      </c>
      <c r="K209" s="116">
        <f t="shared" si="23"/>
        <v>4125000</v>
      </c>
    </row>
    <row r="210" spans="1:13" ht="170.55" customHeight="1" x14ac:dyDescent="0.3">
      <c r="C210" s="8" t="s">
        <v>636</v>
      </c>
      <c r="D210" s="9" t="s">
        <v>207</v>
      </c>
      <c r="E210" s="10" t="s">
        <v>208</v>
      </c>
      <c r="F210" s="9" t="s">
        <v>16</v>
      </c>
      <c r="G210" s="11">
        <v>2</v>
      </c>
      <c r="H210" s="114">
        <f t="shared" si="22"/>
        <v>2785714.2857142859</v>
      </c>
      <c r="I210" s="115">
        <v>0.19</v>
      </c>
      <c r="J210" s="114">
        <v>3315000</v>
      </c>
      <c r="K210" s="116">
        <f t="shared" si="23"/>
        <v>6630000</v>
      </c>
    </row>
    <row r="211" spans="1:13" ht="170.55" customHeight="1" x14ac:dyDescent="0.3">
      <c r="C211" s="8" t="s">
        <v>637</v>
      </c>
      <c r="D211" s="9" t="s">
        <v>209</v>
      </c>
      <c r="E211" s="10" t="s">
        <v>210</v>
      </c>
      <c r="F211" s="9" t="s">
        <v>16</v>
      </c>
      <c r="G211" s="11">
        <v>1</v>
      </c>
      <c r="H211" s="114">
        <f t="shared" si="22"/>
        <v>143025.21008403361</v>
      </c>
      <c r="I211" s="115">
        <v>0.19</v>
      </c>
      <c r="J211" s="114">
        <v>170200</v>
      </c>
      <c r="K211" s="116">
        <f t="shared" si="23"/>
        <v>170200</v>
      </c>
    </row>
    <row r="212" spans="1:13" ht="170.55" customHeight="1" x14ac:dyDescent="0.3">
      <c r="C212" s="8" t="s">
        <v>638</v>
      </c>
      <c r="D212" s="9" t="s">
        <v>63</v>
      </c>
      <c r="E212" s="10" t="s">
        <v>64</v>
      </c>
      <c r="F212" s="9" t="s">
        <v>16</v>
      </c>
      <c r="G212" s="11">
        <v>2</v>
      </c>
      <c r="H212" s="114">
        <f t="shared" si="22"/>
        <v>3187786.1344537819</v>
      </c>
      <c r="I212" s="115">
        <v>0.19</v>
      </c>
      <c r="J212" s="114">
        <v>3793465.5</v>
      </c>
      <c r="K212" s="116">
        <f t="shared" si="23"/>
        <v>7586931</v>
      </c>
    </row>
    <row r="213" spans="1:13" ht="170.55" customHeight="1" x14ac:dyDescent="0.3">
      <c r="C213" s="8" t="s">
        <v>639</v>
      </c>
      <c r="D213" s="9" t="s">
        <v>69</v>
      </c>
      <c r="E213" s="10" t="s">
        <v>70</v>
      </c>
      <c r="F213" s="9" t="s">
        <v>16</v>
      </c>
      <c r="G213" s="11">
        <v>2</v>
      </c>
      <c r="H213" s="114">
        <f t="shared" si="22"/>
        <v>1474789.9159663867</v>
      </c>
      <c r="I213" s="115">
        <v>0.19</v>
      </c>
      <c r="J213" s="114">
        <v>1755000</v>
      </c>
      <c r="K213" s="116">
        <f t="shared" si="23"/>
        <v>3510000</v>
      </c>
    </row>
    <row r="214" spans="1:13" ht="170.55" customHeight="1" thickBot="1" x14ac:dyDescent="0.35">
      <c r="C214" s="8" t="s">
        <v>640</v>
      </c>
      <c r="D214" s="9" t="s">
        <v>71</v>
      </c>
      <c r="E214" s="10" t="s">
        <v>72</v>
      </c>
      <c r="F214" s="9" t="s">
        <v>16</v>
      </c>
      <c r="G214" s="11">
        <v>2</v>
      </c>
      <c r="H214" s="114">
        <f t="shared" si="22"/>
        <v>827836.13445378153</v>
      </c>
      <c r="I214" s="115">
        <v>0.19</v>
      </c>
      <c r="J214" s="114">
        <v>985125</v>
      </c>
      <c r="K214" s="116">
        <f t="shared" si="23"/>
        <v>1970250</v>
      </c>
      <c r="M214" s="26"/>
    </row>
    <row r="215" spans="1:13" ht="13.2" customHeight="1" thickBot="1" x14ac:dyDescent="0.35">
      <c r="C215" s="124" t="s">
        <v>641</v>
      </c>
      <c r="D215" s="125"/>
      <c r="E215" s="119"/>
      <c r="F215" s="34"/>
      <c r="G215" s="34"/>
      <c r="H215" s="34"/>
      <c r="I215" s="34"/>
      <c r="J215" s="34"/>
      <c r="K215" s="22">
        <f>SUM(K198:K214)</f>
        <v>62342786</v>
      </c>
    </row>
    <row r="216" spans="1:13" ht="13.2" customHeight="1" thickBot="1" x14ac:dyDescent="0.35">
      <c r="C216" s="289" t="s">
        <v>212</v>
      </c>
      <c r="D216" s="290"/>
      <c r="E216" s="290"/>
      <c r="F216" s="290"/>
      <c r="G216" s="290"/>
      <c r="H216" s="290"/>
      <c r="I216" s="290"/>
      <c r="J216" s="290"/>
      <c r="K216" s="291"/>
    </row>
    <row r="217" spans="1:13" ht="47.25" customHeight="1" thickBot="1" x14ac:dyDescent="0.35">
      <c r="A217" s="3"/>
      <c r="B217" s="3"/>
      <c r="C217" s="4" t="s">
        <v>4</v>
      </c>
      <c r="D217" s="5" t="s">
        <v>5</v>
      </c>
      <c r="E217" s="5" t="s">
        <v>6</v>
      </c>
      <c r="F217" s="5" t="s">
        <v>7</v>
      </c>
      <c r="G217" s="6" t="s">
        <v>8</v>
      </c>
      <c r="H217" s="5" t="s">
        <v>9</v>
      </c>
      <c r="I217" s="5" t="s">
        <v>10</v>
      </c>
      <c r="J217" s="107" t="s">
        <v>467</v>
      </c>
      <c r="K217" s="109" t="s">
        <v>468</v>
      </c>
    </row>
    <row r="218" spans="1:13" ht="142.19999999999999" customHeight="1" x14ac:dyDescent="0.3">
      <c r="C218" s="8" t="s">
        <v>642</v>
      </c>
      <c r="D218" s="9" t="s">
        <v>146</v>
      </c>
      <c r="E218" s="10" t="s">
        <v>147</v>
      </c>
      <c r="F218" s="9" t="s">
        <v>16</v>
      </c>
      <c r="G218" s="39">
        <v>1</v>
      </c>
      <c r="H218" s="114">
        <f t="shared" ref="H218:H240" si="24">+J218/1.19</f>
        <v>2948524.7899159663</v>
      </c>
      <c r="I218" s="115">
        <v>0.19</v>
      </c>
      <c r="J218" s="114">
        <v>3508744.5</v>
      </c>
      <c r="K218" s="116">
        <f t="shared" ref="K218:K240" si="25">+J218*G218</f>
        <v>3508744.5</v>
      </c>
    </row>
    <row r="219" spans="1:13" ht="142.19999999999999" customHeight="1" x14ac:dyDescent="0.3">
      <c r="C219" s="8" t="s">
        <v>643</v>
      </c>
      <c r="D219" s="9" t="s">
        <v>67</v>
      </c>
      <c r="E219" s="10" t="s">
        <v>68</v>
      </c>
      <c r="F219" s="9" t="s">
        <v>16</v>
      </c>
      <c r="G219" s="11">
        <v>1</v>
      </c>
      <c r="H219" s="114">
        <f t="shared" si="24"/>
        <v>2063067.2268907563</v>
      </c>
      <c r="I219" s="115">
        <v>0.19</v>
      </c>
      <c r="J219" s="114">
        <v>2455050</v>
      </c>
      <c r="K219" s="116">
        <f t="shared" si="25"/>
        <v>2455050</v>
      </c>
    </row>
    <row r="220" spans="1:13" ht="142.19999999999999" customHeight="1" x14ac:dyDescent="0.3">
      <c r="C220" s="8" t="s">
        <v>644</v>
      </c>
      <c r="D220" s="9" t="s">
        <v>65</v>
      </c>
      <c r="E220" s="10" t="s">
        <v>66</v>
      </c>
      <c r="F220" s="9" t="s">
        <v>16</v>
      </c>
      <c r="G220" s="11">
        <v>1</v>
      </c>
      <c r="H220" s="114">
        <f t="shared" si="24"/>
        <v>2487286.1344537814</v>
      </c>
      <c r="I220" s="115">
        <v>0.19</v>
      </c>
      <c r="J220" s="114">
        <v>2959870.5</v>
      </c>
      <c r="K220" s="116">
        <f t="shared" si="25"/>
        <v>2959870.5</v>
      </c>
      <c r="M220" s="26"/>
    </row>
    <row r="221" spans="1:13" ht="142.19999999999999" customHeight="1" x14ac:dyDescent="0.3">
      <c r="C221" s="8" t="s">
        <v>645</v>
      </c>
      <c r="D221" s="9" t="s">
        <v>26</v>
      </c>
      <c r="E221" s="10" t="s">
        <v>27</v>
      </c>
      <c r="F221" s="9" t="s">
        <v>16</v>
      </c>
      <c r="G221" s="11">
        <v>1</v>
      </c>
      <c r="H221" s="114">
        <f t="shared" si="24"/>
        <v>3466386.5546218487</v>
      </c>
      <c r="I221" s="115">
        <v>0.19</v>
      </c>
      <c r="J221" s="114">
        <v>4125000</v>
      </c>
      <c r="K221" s="116">
        <f t="shared" si="25"/>
        <v>4125000</v>
      </c>
    </row>
    <row r="222" spans="1:13" ht="142.19999999999999" customHeight="1" x14ac:dyDescent="0.3">
      <c r="C222" s="8" t="s">
        <v>646</v>
      </c>
      <c r="D222" s="9" t="s">
        <v>22</v>
      </c>
      <c r="E222" s="10" t="s">
        <v>23</v>
      </c>
      <c r="F222" s="9" t="s">
        <v>16</v>
      </c>
      <c r="G222" s="11">
        <v>1</v>
      </c>
      <c r="H222" s="114">
        <f t="shared" si="24"/>
        <v>3342857.1428571432</v>
      </c>
      <c r="I222" s="115">
        <v>0.19</v>
      </c>
      <c r="J222" s="114">
        <v>3978000</v>
      </c>
      <c r="K222" s="116">
        <f t="shared" si="25"/>
        <v>3978000</v>
      </c>
      <c r="M222" s="26"/>
    </row>
    <row r="223" spans="1:13" ht="142.19999999999999" customHeight="1" x14ac:dyDescent="0.3">
      <c r="C223" s="8" t="s">
        <v>647</v>
      </c>
      <c r="D223" s="9" t="s">
        <v>69</v>
      </c>
      <c r="E223" s="10" t="s">
        <v>70</v>
      </c>
      <c r="F223" s="9" t="s">
        <v>16</v>
      </c>
      <c r="G223" s="11">
        <v>1</v>
      </c>
      <c r="H223" s="114">
        <f t="shared" si="24"/>
        <v>1474789.9159663867</v>
      </c>
      <c r="I223" s="115">
        <v>0.19</v>
      </c>
      <c r="J223" s="114">
        <v>1755000</v>
      </c>
      <c r="K223" s="116">
        <f t="shared" si="25"/>
        <v>1755000</v>
      </c>
    </row>
    <row r="224" spans="1:13" ht="142.19999999999999" customHeight="1" x14ac:dyDescent="0.3">
      <c r="C224" s="8" t="s">
        <v>648</v>
      </c>
      <c r="D224" s="9" t="s">
        <v>71</v>
      </c>
      <c r="E224" s="10" t="s">
        <v>72</v>
      </c>
      <c r="F224" s="9" t="s">
        <v>16</v>
      </c>
      <c r="G224" s="11">
        <v>1</v>
      </c>
      <c r="H224" s="114">
        <f t="shared" si="24"/>
        <v>827836.13445378153</v>
      </c>
      <c r="I224" s="115">
        <v>0.19</v>
      </c>
      <c r="J224" s="114">
        <v>985125</v>
      </c>
      <c r="K224" s="116">
        <f t="shared" si="25"/>
        <v>985125</v>
      </c>
      <c r="M224" s="26"/>
    </row>
    <row r="225" spans="3:13" ht="142.19999999999999" customHeight="1" x14ac:dyDescent="0.3">
      <c r="C225" s="8" t="s">
        <v>649</v>
      </c>
      <c r="D225" s="9" t="s">
        <v>19</v>
      </c>
      <c r="E225" s="10" t="s">
        <v>20</v>
      </c>
      <c r="F225" s="9" t="s">
        <v>16</v>
      </c>
      <c r="G225" s="11">
        <v>50</v>
      </c>
      <c r="H225" s="114">
        <f t="shared" si="24"/>
        <v>63025.210084033613</v>
      </c>
      <c r="I225" s="115">
        <v>0.19</v>
      </c>
      <c r="J225" s="114">
        <v>75000</v>
      </c>
      <c r="K225" s="116">
        <f t="shared" si="25"/>
        <v>3750000</v>
      </c>
    </row>
    <row r="226" spans="3:13" ht="142.19999999999999" customHeight="1" x14ac:dyDescent="0.3">
      <c r="C226" s="8" t="s">
        <v>650</v>
      </c>
      <c r="D226" s="9" t="s">
        <v>119</v>
      </c>
      <c r="E226" s="10" t="s">
        <v>180</v>
      </c>
      <c r="F226" s="9" t="s">
        <v>16</v>
      </c>
      <c r="G226" s="11">
        <v>10</v>
      </c>
      <c r="H226" s="114">
        <f t="shared" si="24"/>
        <v>191344.53781512607</v>
      </c>
      <c r="I226" s="115">
        <v>0.19</v>
      </c>
      <c r="J226" s="114">
        <v>227700</v>
      </c>
      <c r="K226" s="116">
        <f t="shared" si="25"/>
        <v>2277000</v>
      </c>
    </row>
    <row r="227" spans="3:13" ht="142.19999999999999" customHeight="1" x14ac:dyDescent="0.3">
      <c r="C227" s="8" t="s">
        <v>651</v>
      </c>
      <c r="D227" s="9" t="s">
        <v>29</v>
      </c>
      <c r="E227" s="10" t="s">
        <v>30</v>
      </c>
      <c r="F227" s="9" t="s">
        <v>16</v>
      </c>
      <c r="G227" s="11">
        <v>1</v>
      </c>
      <c r="H227" s="114">
        <f t="shared" si="24"/>
        <v>2521008.4033613447</v>
      </c>
      <c r="I227" s="115">
        <v>0.19</v>
      </c>
      <c r="J227" s="114">
        <v>3000000</v>
      </c>
      <c r="K227" s="116">
        <f t="shared" si="25"/>
        <v>3000000</v>
      </c>
    </row>
    <row r="228" spans="3:13" s="2" customFormat="1" ht="142.19999999999999" customHeight="1" x14ac:dyDescent="0.3">
      <c r="C228" s="8" t="s">
        <v>652</v>
      </c>
      <c r="D228" s="9" t="s">
        <v>14</v>
      </c>
      <c r="E228" s="10" t="s">
        <v>15</v>
      </c>
      <c r="F228" s="9" t="s">
        <v>16</v>
      </c>
      <c r="G228" s="11">
        <v>4</v>
      </c>
      <c r="H228" s="114">
        <f t="shared" si="24"/>
        <v>279831.93277310923</v>
      </c>
      <c r="I228" s="115">
        <v>0.19</v>
      </c>
      <c r="J228" s="114">
        <v>333000</v>
      </c>
      <c r="K228" s="116">
        <f t="shared" si="25"/>
        <v>1332000</v>
      </c>
    </row>
    <row r="229" spans="3:13" ht="142.19999999999999" customHeight="1" x14ac:dyDescent="0.3">
      <c r="C229" s="8" t="s">
        <v>653</v>
      </c>
      <c r="D229" s="9" t="s">
        <v>75</v>
      </c>
      <c r="E229" s="10" t="s">
        <v>76</v>
      </c>
      <c r="F229" s="9" t="s">
        <v>16</v>
      </c>
      <c r="G229" s="11">
        <v>1</v>
      </c>
      <c r="H229" s="114">
        <f t="shared" si="24"/>
        <v>568487.39495798317</v>
      </c>
      <c r="I229" s="115">
        <v>0.19</v>
      </c>
      <c r="J229" s="114">
        <v>676500</v>
      </c>
      <c r="K229" s="116">
        <f t="shared" si="25"/>
        <v>676500</v>
      </c>
      <c r="M229" s="26"/>
    </row>
    <row r="230" spans="3:13" ht="142.19999999999999" customHeight="1" x14ac:dyDescent="0.3">
      <c r="C230" s="8" t="s">
        <v>654</v>
      </c>
      <c r="D230" s="9" t="s">
        <v>73</v>
      </c>
      <c r="E230" s="10" t="s">
        <v>74</v>
      </c>
      <c r="F230" s="9" t="s">
        <v>16</v>
      </c>
      <c r="G230" s="11">
        <v>3</v>
      </c>
      <c r="H230" s="114">
        <f t="shared" si="24"/>
        <v>1383613.4453781513</v>
      </c>
      <c r="I230" s="115">
        <v>0.19</v>
      </c>
      <c r="J230" s="114">
        <v>1646500</v>
      </c>
      <c r="K230" s="116">
        <f t="shared" si="25"/>
        <v>4939500</v>
      </c>
      <c r="M230" s="26"/>
    </row>
    <row r="231" spans="3:13" ht="142.19999999999999" customHeight="1" x14ac:dyDescent="0.3">
      <c r="C231" s="8" t="s">
        <v>655</v>
      </c>
      <c r="D231" s="9" t="s">
        <v>87</v>
      </c>
      <c r="E231" s="10" t="s">
        <v>88</v>
      </c>
      <c r="F231" s="9" t="s">
        <v>16</v>
      </c>
      <c r="G231" s="11">
        <v>1</v>
      </c>
      <c r="H231" s="114">
        <f t="shared" si="24"/>
        <v>3605042.0168067226</v>
      </c>
      <c r="I231" s="115">
        <v>0.19</v>
      </c>
      <c r="J231" s="114">
        <v>4290000</v>
      </c>
      <c r="K231" s="116">
        <f t="shared" si="25"/>
        <v>4290000</v>
      </c>
      <c r="M231" s="26"/>
    </row>
    <row r="232" spans="3:13" s="2" customFormat="1" ht="142.19999999999999" customHeight="1" x14ac:dyDescent="0.3">
      <c r="C232" s="8" t="s">
        <v>656</v>
      </c>
      <c r="D232" s="9" t="s">
        <v>56</v>
      </c>
      <c r="E232" s="10" t="s">
        <v>57</v>
      </c>
      <c r="F232" s="9" t="s">
        <v>16</v>
      </c>
      <c r="G232" s="11">
        <v>1</v>
      </c>
      <c r="H232" s="114">
        <f t="shared" si="24"/>
        <v>3865546.218487395</v>
      </c>
      <c r="I232" s="115">
        <v>0.19</v>
      </c>
      <c r="J232" s="114">
        <v>4600000</v>
      </c>
      <c r="K232" s="116">
        <f t="shared" si="25"/>
        <v>4600000</v>
      </c>
    </row>
    <row r="233" spans="3:13" s="2" customFormat="1" ht="142.19999999999999" customHeight="1" x14ac:dyDescent="0.3">
      <c r="C233" s="8" t="s">
        <v>657</v>
      </c>
      <c r="D233" s="9" t="s">
        <v>91</v>
      </c>
      <c r="E233" s="10" t="s">
        <v>92</v>
      </c>
      <c r="F233" s="9" t="s">
        <v>16</v>
      </c>
      <c r="G233" s="11">
        <v>1</v>
      </c>
      <c r="H233" s="114">
        <f t="shared" si="24"/>
        <v>4220168.0672268914</v>
      </c>
      <c r="I233" s="115">
        <v>0.19</v>
      </c>
      <c r="J233" s="114">
        <v>5022000</v>
      </c>
      <c r="K233" s="116">
        <f t="shared" si="25"/>
        <v>5022000</v>
      </c>
      <c r="M233" s="26"/>
    </row>
    <row r="234" spans="3:13" s="2" customFormat="1" ht="142.19999999999999" customHeight="1" x14ac:dyDescent="0.3">
      <c r="C234" s="8" t="s">
        <v>658</v>
      </c>
      <c r="D234" s="9" t="s">
        <v>59</v>
      </c>
      <c r="E234" s="10" t="s">
        <v>60</v>
      </c>
      <c r="F234" s="9" t="s">
        <v>16</v>
      </c>
      <c r="G234" s="11">
        <v>1</v>
      </c>
      <c r="H234" s="114">
        <f t="shared" si="24"/>
        <v>3189075.630252101</v>
      </c>
      <c r="I234" s="115">
        <v>0.19</v>
      </c>
      <c r="J234" s="114">
        <v>3795000</v>
      </c>
      <c r="K234" s="116">
        <f t="shared" si="25"/>
        <v>3795000</v>
      </c>
      <c r="M234" s="26"/>
    </row>
    <row r="235" spans="3:13" s="2" customFormat="1" ht="142.19999999999999" customHeight="1" x14ac:dyDescent="0.3">
      <c r="C235" s="8" t="s">
        <v>659</v>
      </c>
      <c r="D235" s="9" t="s">
        <v>134</v>
      </c>
      <c r="E235" s="10" t="s">
        <v>135</v>
      </c>
      <c r="F235" s="9" t="s">
        <v>16</v>
      </c>
      <c r="G235" s="11">
        <v>1</v>
      </c>
      <c r="H235" s="114">
        <f t="shared" si="24"/>
        <v>2454063.0252100839</v>
      </c>
      <c r="I235" s="115">
        <v>0.19</v>
      </c>
      <c r="J235" s="114">
        <v>2920335</v>
      </c>
      <c r="K235" s="116">
        <f t="shared" si="25"/>
        <v>2920335</v>
      </c>
      <c r="M235" s="26"/>
    </row>
    <row r="236" spans="3:13" s="2" customFormat="1" ht="142.19999999999999" customHeight="1" x14ac:dyDescent="0.3">
      <c r="C236" s="8" t="s">
        <v>660</v>
      </c>
      <c r="D236" s="9" t="s">
        <v>121</v>
      </c>
      <c r="E236" s="10" t="s">
        <v>122</v>
      </c>
      <c r="F236" s="9" t="s">
        <v>16</v>
      </c>
      <c r="G236" s="11">
        <v>1</v>
      </c>
      <c r="H236" s="114">
        <f t="shared" si="24"/>
        <v>7071428.5714285718</v>
      </c>
      <c r="I236" s="115">
        <v>0.19</v>
      </c>
      <c r="J236" s="114">
        <v>8415000</v>
      </c>
      <c r="K236" s="116">
        <f t="shared" si="25"/>
        <v>8415000</v>
      </c>
      <c r="M236" s="26"/>
    </row>
    <row r="237" spans="3:13" s="2" customFormat="1" ht="142.19999999999999" customHeight="1" x14ac:dyDescent="0.3">
      <c r="C237" s="8" t="s">
        <v>661</v>
      </c>
      <c r="D237" s="35" t="s">
        <v>136</v>
      </c>
      <c r="E237" s="36" t="s">
        <v>137</v>
      </c>
      <c r="F237" s="35" t="s">
        <v>16</v>
      </c>
      <c r="G237" s="37">
        <v>1</v>
      </c>
      <c r="H237" s="114">
        <f t="shared" si="24"/>
        <v>2938109.2436974789</v>
      </c>
      <c r="I237" s="115">
        <v>0.19</v>
      </c>
      <c r="J237" s="114">
        <v>3496350</v>
      </c>
      <c r="K237" s="116">
        <f t="shared" si="25"/>
        <v>3496350</v>
      </c>
      <c r="M237" s="26"/>
    </row>
    <row r="238" spans="3:13" ht="142.19999999999999" customHeight="1" x14ac:dyDescent="0.3">
      <c r="C238" s="8" t="s">
        <v>662</v>
      </c>
      <c r="D238" s="9" t="s">
        <v>213</v>
      </c>
      <c r="E238" s="10" t="s">
        <v>214</v>
      </c>
      <c r="F238" s="9" t="s">
        <v>16</v>
      </c>
      <c r="G238" s="11">
        <v>1</v>
      </c>
      <c r="H238" s="114">
        <f t="shared" si="24"/>
        <v>1181512.6050420168</v>
      </c>
      <c r="I238" s="115">
        <v>0.19</v>
      </c>
      <c r="J238" s="114">
        <v>1406000</v>
      </c>
      <c r="K238" s="116">
        <f t="shared" si="25"/>
        <v>1406000</v>
      </c>
    </row>
    <row r="239" spans="3:13" ht="142.19999999999999" customHeight="1" x14ac:dyDescent="0.3">
      <c r="C239" s="8" t="s">
        <v>663</v>
      </c>
      <c r="D239" s="9" t="s">
        <v>176</v>
      </c>
      <c r="E239" s="10" t="s">
        <v>177</v>
      </c>
      <c r="F239" s="9" t="s">
        <v>16</v>
      </c>
      <c r="G239" s="11">
        <v>5</v>
      </c>
      <c r="H239" s="114">
        <f t="shared" si="24"/>
        <v>15252.100840336136</v>
      </c>
      <c r="I239" s="115">
        <v>0.19</v>
      </c>
      <c r="J239" s="114">
        <v>18150</v>
      </c>
      <c r="K239" s="116">
        <f t="shared" si="25"/>
        <v>90750</v>
      </c>
    </row>
    <row r="240" spans="3:13" ht="142.19999999999999" customHeight="1" thickBot="1" x14ac:dyDescent="0.35">
      <c r="C240" s="8" t="s">
        <v>664</v>
      </c>
      <c r="D240" s="9" t="s">
        <v>178</v>
      </c>
      <c r="E240" s="10" t="s">
        <v>179</v>
      </c>
      <c r="F240" s="9" t="s">
        <v>16</v>
      </c>
      <c r="G240" s="11">
        <v>5</v>
      </c>
      <c r="H240" s="114">
        <f t="shared" si="24"/>
        <v>67717.436974789918</v>
      </c>
      <c r="I240" s="115">
        <v>0.19</v>
      </c>
      <c r="J240" s="114">
        <v>80583.75</v>
      </c>
      <c r="K240" s="116">
        <f t="shared" si="25"/>
        <v>402918.75</v>
      </c>
    </row>
    <row r="241" spans="1:13" ht="13.2" customHeight="1" thickBot="1" x14ac:dyDescent="0.35">
      <c r="C241" s="280" t="s">
        <v>665</v>
      </c>
      <c r="D241" s="281"/>
      <c r="E241" s="281"/>
      <c r="F241" s="281"/>
      <c r="G241" s="282"/>
      <c r="H241" s="34"/>
      <c r="I241" s="34"/>
      <c r="J241" s="34"/>
      <c r="K241" s="22">
        <f>SUM(K218:K240)</f>
        <v>70180143.75</v>
      </c>
    </row>
    <row r="242" spans="1:13" ht="13.2" customHeight="1" thickBot="1" x14ac:dyDescent="0.35">
      <c r="C242" s="289" t="s">
        <v>216</v>
      </c>
      <c r="D242" s="290"/>
      <c r="E242" s="290"/>
      <c r="F242" s="290"/>
      <c r="G242" s="290"/>
      <c r="H242" s="290"/>
      <c r="I242" s="290"/>
      <c r="J242" s="290"/>
      <c r="K242" s="291"/>
    </row>
    <row r="243" spans="1:13" ht="64.95" customHeight="1" thickBot="1" x14ac:dyDescent="0.35">
      <c r="A243" s="3"/>
      <c r="B243" s="3"/>
      <c r="C243" s="106" t="s">
        <v>4</v>
      </c>
      <c r="D243" s="107" t="s">
        <v>5</v>
      </c>
      <c r="E243" s="107" t="s">
        <v>6</v>
      </c>
      <c r="F243" s="107" t="s">
        <v>7</v>
      </c>
      <c r="G243" s="108" t="s">
        <v>8</v>
      </c>
      <c r="H243" s="107" t="s">
        <v>9</v>
      </c>
      <c r="I243" s="107" t="s">
        <v>10</v>
      </c>
      <c r="J243" s="107" t="s">
        <v>467</v>
      </c>
      <c r="K243" s="109" t="s">
        <v>468</v>
      </c>
    </row>
    <row r="244" spans="1:13" s="2" customFormat="1" ht="26.4" x14ac:dyDescent="0.3">
      <c r="C244" s="110" t="s">
        <v>666</v>
      </c>
      <c r="D244" s="111" t="s">
        <v>14</v>
      </c>
      <c r="E244" s="112" t="s">
        <v>15</v>
      </c>
      <c r="F244" s="111" t="s">
        <v>16</v>
      </c>
      <c r="G244" s="113">
        <v>4</v>
      </c>
      <c r="H244" s="114">
        <f t="shared" ref="H244:H265" si="26">+J244/1.19</f>
        <v>279831.93277310923</v>
      </c>
      <c r="I244" s="115">
        <v>0.19</v>
      </c>
      <c r="J244" s="114">
        <v>333000</v>
      </c>
      <c r="K244" s="116">
        <f t="shared" ref="K244:K265" si="27">+J244*G244</f>
        <v>1332000</v>
      </c>
    </row>
    <row r="245" spans="1:13" ht="26.4" x14ac:dyDescent="0.3">
      <c r="C245" s="8" t="s">
        <v>667</v>
      </c>
      <c r="D245" s="9" t="s">
        <v>19</v>
      </c>
      <c r="E245" s="10" t="s">
        <v>20</v>
      </c>
      <c r="F245" s="9" t="s">
        <v>16</v>
      </c>
      <c r="G245" s="11">
        <v>30</v>
      </c>
      <c r="H245" s="114">
        <f t="shared" si="26"/>
        <v>63025.210084033613</v>
      </c>
      <c r="I245" s="115">
        <v>0.19</v>
      </c>
      <c r="J245" s="114">
        <v>75000</v>
      </c>
      <c r="K245" s="116">
        <f t="shared" si="27"/>
        <v>2250000</v>
      </c>
    </row>
    <row r="246" spans="1:13" ht="39.6" x14ac:dyDescent="0.3">
      <c r="C246" s="8" t="s">
        <v>668</v>
      </c>
      <c r="D246" s="9" t="s">
        <v>73</v>
      </c>
      <c r="E246" s="10" t="s">
        <v>74</v>
      </c>
      <c r="F246" s="9" t="s">
        <v>16</v>
      </c>
      <c r="G246" s="11">
        <v>1</v>
      </c>
      <c r="H246" s="114">
        <f t="shared" si="26"/>
        <v>1383613.4453781513</v>
      </c>
      <c r="I246" s="115">
        <v>0.19</v>
      </c>
      <c r="J246" s="114">
        <v>1646500</v>
      </c>
      <c r="K246" s="116">
        <f t="shared" si="27"/>
        <v>1646500</v>
      </c>
      <c r="M246" s="26"/>
    </row>
    <row r="247" spans="1:13" ht="105.6" x14ac:dyDescent="0.3">
      <c r="C247" s="8" t="s">
        <v>669</v>
      </c>
      <c r="D247" s="9" t="s">
        <v>63</v>
      </c>
      <c r="E247" s="10" t="s">
        <v>64</v>
      </c>
      <c r="F247" s="9" t="s">
        <v>16</v>
      </c>
      <c r="G247" s="11">
        <v>2</v>
      </c>
      <c r="H247" s="114">
        <f t="shared" si="26"/>
        <v>3187786.1344537819</v>
      </c>
      <c r="I247" s="115">
        <v>0.19</v>
      </c>
      <c r="J247" s="114">
        <v>3793465.5</v>
      </c>
      <c r="K247" s="116">
        <f t="shared" si="27"/>
        <v>7586931</v>
      </c>
    </row>
    <row r="248" spans="1:13" ht="39.6" x14ac:dyDescent="0.3">
      <c r="C248" s="8" t="s">
        <v>670</v>
      </c>
      <c r="D248" s="9" t="s">
        <v>69</v>
      </c>
      <c r="E248" s="10" t="s">
        <v>70</v>
      </c>
      <c r="F248" s="9" t="s">
        <v>16</v>
      </c>
      <c r="G248" s="11">
        <v>2</v>
      </c>
      <c r="H248" s="114">
        <f t="shared" si="26"/>
        <v>1474789.9159663867</v>
      </c>
      <c r="I248" s="115">
        <v>0.19</v>
      </c>
      <c r="J248" s="114">
        <v>1755000</v>
      </c>
      <c r="K248" s="116">
        <f t="shared" si="27"/>
        <v>3510000</v>
      </c>
    </row>
    <row r="249" spans="1:13" ht="66" x14ac:dyDescent="0.3">
      <c r="C249" s="8" t="s">
        <v>671</v>
      </c>
      <c r="D249" s="9" t="s">
        <v>71</v>
      </c>
      <c r="E249" s="10" t="s">
        <v>72</v>
      </c>
      <c r="F249" s="9" t="s">
        <v>16</v>
      </c>
      <c r="G249" s="11">
        <v>2</v>
      </c>
      <c r="H249" s="114">
        <f t="shared" si="26"/>
        <v>827836.13445378153</v>
      </c>
      <c r="I249" s="115">
        <v>0.19</v>
      </c>
      <c r="J249" s="114">
        <v>985125</v>
      </c>
      <c r="K249" s="116">
        <f t="shared" si="27"/>
        <v>1970250</v>
      </c>
      <c r="M249" s="26"/>
    </row>
    <row r="250" spans="1:13" ht="39.6" x14ac:dyDescent="0.3">
      <c r="C250" s="8" t="s">
        <v>672</v>
      </c>
      <c r="D250" s="9" t="s">
        <v>65</v>
      </c>
      <c r="E250" s="10" t="s">
        <v>66</v>
      </c>
      <c r="F250" s="9" t="s">
        <v>16</v>
      </c>
      <c r="G250" s="11">
        <v>1</v>
      </c>
      <c r="H250" s="114">
        <f t="shared" si="26"/>
        <v>2487286.1344537814</v>
      </c>
      <c r="I250" s="115">
        <v>0.19</v>
      </c>
      <c r="J250" s="114">
        <v>2959870.5</v>
      </c>
      <c r="K250" s="116">
        <f t="shared" si="27"/>
        <v>2959870.5</v>
      </c>
      <c r="M250" s="26"/>
    </row>
    <row r="251" spans="1:13" ht="52.8" x14ac:dyDescent="0.3">
      <c r="C251" s="8" t="s">
        <v>673</v>
      </c>
      <c r="D251" s="9" t="s">
        <v>26</v>
      </c>
      <c r="E251" s="10" t="s">
        <v>27</v>
      </c>
      <c r="F251" s="9" t="s">
        <v>16</v>
      </c>
      <c r="G251" s="11">
        <v>1</v>
      </c>
      <c r="H251" s="114">
        <f t="shared" si="26"/>
        <v>3466386.5546218487</v>
      </c>
      <c r="I251" s="115">
        <v>0.19</v>
      </c>
      <c r="J251" s="114">
        <v>4125000</v>
      </c>
      <c r="K251" s="116">
        <f t="shared" si="27"/>
        <v>4125000</v>
      </c>
    </row>
    <row r="252" spans="1:13" s="2" customFormat="1" ht="26.4" x14ac:dyDescent="0.3">
      <c r="C252" s="8" t="s">
        <v>674</v>
      </c>
      <c r="D252" s="9" t="s">
        <v>123</v>
      </c>
      <c r="E252" s="10" t="s">
        <v>124</v>
      </c>
      <c r="F252" s="9" t="s">
        <v>16</v>
      </c>
      <c r="G252" s="11">
        <v>2</v>
      </c>
      <c r="H252" s="114">
        <f t="shared" si="26"/>
        <v>3700000</v>
      </c>
      <c r="I252" s="115">
        <v>0.19</v>
      </c>
      <c r="J252" s="114">
        <v>4403000</v>
      </c>
      <c r="K252" s="116">
        <f t="shared" si="27"/>
        <v>8806000</v>
      </c>
      <c r="M252" s="26"/>
    </row>
    <row r="253" spans="1:13" ht="79.2" x14ac:dyDescent="0.3">
      <c r="C253" s="8" t="s">
        <v>675</v>
      </c>
      <c r="D253" s="9" t="s">
        <v>67</v>
      </c>
      <c r="E253" s="10" t="s">
        <v>68</v>
      </c>
      <c r="F253" s="9" t="s">
        <v>16</v>
      </c>
      <c r="G253" s="11">
        <v>1</v>
      </c>
      <c r="H253" s="114">
        <f t="shared" si="26"/>
        <v>2063067.2268907563</v>
      </c>
      <c r="I253" s="115">
        <v>0.19</v>
      </c>
      <c r="J253" s="114">
        <v>2455050</v>
      </c>
      <c r="K253" s="116">
        <f t="shared" si="27"/>
        <v>2455050</v>
      </c>
    </row>
    <row r="254" spans="1:13" ht="26.4" x14ac:dyDescent="0.3">
      <c r="C254" s="8" t="s">
        <v>676</v>
      </c>
      <c r="D254" s="9" t="s">
        <v>87</v>
      </c>
      <c r="E254" s="10" t="s">
        <v>88</v>
      </c>
      <c r="F254" s="9" t="s">
        <v>16</v>
      </c>
      <c r="G254" s="11">
        <v>1</v>
      </c>
      <c r="H254" s="114">
        <f t="shared" si="26"/>
        <v>3605042.0168067226</v>
      </c>
      <c r="I254" s="115">
        <v>0.19</v>
      </c>
      <c r="J254" s="114">
        <v>4290000</v>
      </c>
      <c r="K254" s="116">
        <f t="shared" si="27"/>
        <v>4290000</v>
      </c>
      <c r="M254" s="26"/>
    </row>
    <row r="255" spans="1:13" s="2" customFormat="1" ht="26.4" x14ac:dyDescent="0.3">
      <c r="C255" s="8" t="s">
        <v>677</v>
      </c>
      <c r="D255" s="9" t="s">
        <v>56</v>
      </c>
      <c r="E255" s="10" t="s">
        <v>57</v>
      </c>
      <c r="F255" s="9" t="s">
        <v>16</v>
      </c>
      <c r="G255" s="11">
        <v>1</v>
      </c>
      <c r="H255" s="114">
        <f t="shared" si="26"/>
        <v>3865546.218487395</v>
      </c>
      <c r="I255" s="115">
        <v>0.19</v>
      </c>
      <c r="J255" s="114">
        <v>4600000</v>
      </c>
      <c r="K255" s="116">
        <f t="shared" si="27"/>
        <v>4600000</v>
      </c>
    </row>
    <row r="256" spans="1:13" s="2" customFormat="1" ht="26.4" x14ac:dyDescent="0.3">
      <c r="C256" s="8" t="s">
        <v>678</v>
      </c>
      <c r="D256" s="9" t="s">
        <v>91</v>
      </c>
      <c r="E256" s="10" t="s">
        <v>92</v>
      </c>
      <c r="F256" s="9" t="s">
        <v>16</v>
      </c>
      <c r="G256" s="11">
        <v>1</v>
      </c>
      <c r="H256" s="114">
        <f t="shared" si="26"/>
        <v>4220168.0672268914</v>
      </c>
      <c r="I256" s="115">
        <v>0.19</v>
      </c>
      <c r="J256" s="114">
        <v>5022000</v>
      </c>
      <c r="K256" s="116">
        <f t="shared" si="27"/>
        <v>5022000</v>
      </c>
      <c r="M256" s="26"/>
    </row>
    <row r="257" spans="1:13" s="2" customFormat="1" ht="39.6" x14ac:dyDescent="0.3">
      <c r="C257" s="8" t="s">
        <v>679</v>
      </c>
      <c r="D257" s="9" t="s">
        <v>59</v>
      </c>
      <c r="E257" s="10" t="s">
        <v>60</v>
      </c>
      <c r="F257" s="9" t="s">
        <v>16</v>
      </c>
      <c r="G257" s="11">
        <v>1</v>
      </c>
      <c r="H257" s="114">
        <f t="shared" si="26"/>
        <v>3189075.630252101</v>
      </c>
      <c r="I257" s="115">
        <v>0.19</v>
      </c>
      <c r="J257" s="114">
        <v>3795000</v>
      </c>
      <c r="K257" s="116">
        <f t="shared" si="27"/>
        <v>3795000</v>
      </c>
      <c r="M257" s="26"/>
    </row>
    <row r="258" spans="1:13" s="2" customFormat="1" ht="26.4" x14ac:dyDescent="0.3">
      <c r="C258" s="8" t="s">
        <v>680</v>
      </c>
      <c r="D258" s="9" t="s">
        <v>134</v>
      </c>
      <c r="E258" s="10" t="s">
        <v>135</v>
      </c>
      <c r="F258" s="9" t="s">
        <v>16</v>
      </c>
      <c r="G258" s="11">
        <v>1</v>
      </c>
      <c r="H258" s="114">
        <f t="shared" si="26"/>
        <v>2454063.0252100839</v>
      </c>
      <c r="I258" s="115">
        <v>0.19</v>
      </c>
      <c r="J258" s="114">
        <v>2920335</v>
      </c>
      <c r="K258" s="116">
        <f t="shared" si="27"/>
        <v>2920335</v>
      </c>
      <c r="M258" s="26"/>
    </row>
    <row r="259" spans="1:13" s="2" customFormat="1" ht="66" x14ac:dyDescent="0.3">
      <c r="C259" s="8" t="s">
        <v>681</v>
      </c>
      <c r="D259" s="9" t="s">
        <v>121</v>
      </c>
      <c r="E259" s="10" t="s">
        <v>122</v>
      </c>
      <c r="F259" s="9" t="s">
        <v>16</v>
      </c>
      <c r="G259" s="11">
        <v>1</v>
      </c>
      <c r="H259" s="114">
        <f t="shared" si="26"/>
        <v>7071428.5714285718</v>
      </c>
      <c r="I259" s="115">
        <v>0.19</v>
      </c>
      <c r="J259" s="114">
        <v>8415000</v>
      </c>
      <c r="K259" s="116">
        <f t="shared" si="27"/>
        <v>8415000</v>
      </c>
      <c r="M259" s="26"/>
    </row>
    <row r="260" spans="1:13" s="2" customFormat="1" ht="92.4" x14ac:dyDescent="0.3">
      <c r="C260" s="8" t="s">
        <v>682</v>
      </c>
      <c r="D260" s="35" t="s">
        <v>136</v>
      </c>
      <c r="E260" s="36" t="s">
        <v>137</v>
      </c>
      <c r="F260" s="35" t="s">
        <v>16</v>
      </c>
      <c r="G260" s="37">
        <v>1</v>
      </c>
      <c r="H260" s="114">
        <f t="shared" si="26"/>
        <v>2938109.2436974789</v>
      </c>
      <c r="I260" s="115">
        <v>0.19</v>
      </c>
      <c r="J260" s="114">
        <v>3496350</v>
      </c>
      <c r="K260" s="116">
        <f t="shared" si="27"/>
        <v>3496350</v>
      </c>
      <c r="M260" s="26"/>
    </row>
    <row r="261" spans="1:13" ht="39.6" x14ac:dyDescent="0.3">
      <c r="C261" s="8" t="s">
        <v>683</v>
      </c>
      <c r="D261" s="9" t="s">
        <v>77</v>
      </c>
      <c r="E261" s="10" t="s">
        <v>78</v>
      </c>
      <c r="F261" s="9" t="s">
        <v>16</v>
      </c>
      <c r="G261" s="11">
        <v>1</v>
      </c>
      <c r="H261" s="114">
        <f t="shared" si="26"/>
        <v>2836134.4537815126</v>
      </c>
      <c r="I261" s="115">
        <v>0.19</v>
      </c>
      <c r="J261" s="114">
        <v>3375000</v>
      </c>
      <c r="K261" s="116">
        <f t="shared" si="27"/>
        <v>3375000</v>
      </c>
      <c r="M261" s="26"/>
    </row>
    <row r="262" spans="1:13" ht="39.6" x14ac:dyDescent="0.3">
      <c r="C262" s="8" t="s">
        <v>684</v>
      </c>
      <c r="D262" s="9" t="s">
        <v>140</v>
      </c>
      <c r="E262" s="38" t="s">
        <v>141</v>
      </c>
      <c r="F262" s="9" t="s">
        <v>16</v>
      </c>
      <c r="G262" s="11">
        <v>1</v>
      </c>
      <c r="H262" s="114">
        <f t="shared" si="26"/>
        <v>1025911.7647058824</v>
      </c>
      <c r="I262" s="115">
        <v>0.19</v>
      </c>
      <c r="J262" s="114">
        <v>1220835</v>
      </c>
      <c r="K262" s="116">
        <f t="shared" si="27"/>
        <v>1220835</v>
      </c>
    </row>
    <row r="263" spans="1:13" ht="52.8" x14ac:dyDescent="0.3">
      <c r="C263" s="8" t="s">
        <v>685</v>
      </c>
      <c r="D263" s="9" t="s">
        <v>150</v>
      </c>
      <c r="E263" s="38" t="s">
        <v>151</v>
      </c>
      <c r="F263" s="9" t="s">
        <v>16</v>
      </c>
      <c r="G263" s="11">
        <v>1</v>
      </c>
      <c r="H263" s="114">
        <f t="shared" si="26"/>
        <v>1153529.411764706</v>
      </c>
      <c r="I263" s="115">
        <v>0.19</v>
      </c>
      <c r="J263" s="114">
        <v>1372700</v>
      </c>
      <c r="K263" s="116">
        <f t="shared" si="27"/>
        <v>1372700</v>
      </c>
    </row>
    <row r="264" spans="1:13" ht="51.75" customHeight="1" x14ac:dyDescent="0.3">
      <c r="C264" s="8" t="s">
        <v>686</v>
      </c>
      <c r="D264" s="9" t="s">
        <v>75</v>
      </c>
      <c r="E264" s="10" t="s">
        <v>76</v>
      </c>
      <c r="F264" s="9" t="s">
        <v>16</v>
      </c>
      <c r="G264" s="11">
        <v>1</v>
      </c>
      <c r="H264" s="114">
        <f t="shared" si="26"/>
        <v>568487.39495798317</v>
      </c>
      <c r="I264" s="115">
        <v>0.19</v>
      </c>
      <c r="J264" s="114">
        <v>676500</v>
      </c>
      <c r="K264" s="116">
        <f t="shared" si="27"/>
        <v>676500</v>
      </c>
      <c r="M264" s="26"/>
    </row>
    <row r="265" spans="1:13" ht="53.4" thickBot="1" x14ac:dyDescent="0.35">
      <c r="C265" s="8" t="s">
        <v>687</v>
      </c>
      <c r="D265" s="9" t="s">
        <v>217</v>
      </c>
      <c r="E265" s="10" t="s">
        <v>218</v>
      </c>
      <c r="F265" s="9" t="s">
        <v>16</v>
      </c>
      <c r="G265" s="11">
        <v>2</v>
      </c>
      <c r="H265" s="114">
        <f t="shared" si="26"/>
        <v>3886554.6218487397</v>
      </c>
      <c r="I265" s="115">
        <v>0.19</v>
      </c>
      <c r="J265" s="114">
        <v>4625000</v>
      </c>
      <c r="K265" s="116">
        <f t="shared" si="27"/>
        <v>9250000</v>
      </c>
    </row>
    <row r="266" spans="1:13" ht="13.2" customHeight="1" thickBot="1" x14ac:dyDescent="0.35">
      <c r="C266" s="280" t="s">
        <v>688</v>
      </c>
      <c r="D266" s="281"/>
      <c r="E266" s="281"/>
      <c r="F266" s="281"/>
      <c r="G266" s="288"/>
      <c r="H266" s="119"/>
      <c r="I266" s="34"/>
      <c r="J266" s="34"/>
      <c r="K266" s="22">
        <f>SUM(K244:K265)</f>
        <v>85075321.5</v>
      </c>
    </row>
    <row r="267" spans="1:13" ht="13.2" customHeight="1" thickBot="1" x14ac:dyDescent="0.35">
      <c r="C267" s="289" t="s">
        <v>220</v>
      </c>
      <c r="D267" s="290"/>
      <c r="E267" s="290"/>
      <c r="F267" s="290"/>
      <c r="G267" s="290"/>
      <c r="H267" s="290"/>
      <c r="I267" s="290"/>
      <c r="J267" s="290"/>
      <c r="K267" s="291"/>
    </row>
    <row r="268" spans="1:13" ht="66" customHeight="1" thickBot="1" x14ac:dyDescent="0.35">
      <c r="A268" s="3"/>
      <c r="B268" s="3"/>
      <c r="C268" s="106" t="s">
        <v>4</v>
      </c>
      <c r="D268" s="107" t="s">
        <v>5</v>
      </c>
      <c r="E268" s="107" t="s">
        <v>6</v>
      </c>
      <c r="F268" s="107" t="s">
        <v>7</v>
      </c>
      <c r="G268" s="108" t="s">
        <v>8</v>
      </c>
      <c r="H268" s="107" t="s">
        <v>9</v>
      </c>
      <c r="I268" s="107" t="s">
        <v>10</v>
      </c>
      <c r="J268" s="107" t="s">
        <v>467</v>
      </c>
      <c r="K268" s="109" t="s">
        <v>468</v>
      </c>
    </row>
    <row r="269" spans="1:13" ht="183.6" customHeight="1" x14ac:dyDescent="0.3">
      <c r="C269" s="110" t="s">
        <v>689</v>
      </c>
      <c r="D269" s="111" t="s">
        <v>221</v>
      </c>
      <c r="E269" s="112" t="s">
        <v>222</v>
      </c>
      <c r="F269" s="111" t="s">
        <v>223</v>
      </c>
      <c r="G269" s="113">
        <v>5</v>
      </c>
      <c r="H269" s="114">
        <f t="shared" ref="H269:H286" si="28">+J269/1.19</f>
        <v>454571.42857142858</v>
      </c>
      <c r="I269" s="115">
        <v>0.19</v>
      </c>
      <c r="J269" s="114">
        <v>540940</v>
      </c>
      <c r="K269" s="116">
        <f t="shared" ref="K269:K286" si="29">+J269*G269</f>
        <v>2704700</v>
      </c>
    </row>
    <row r="270" spans="1:13" ht="183.6" customHeight="1" x14ac:dyDescent="0.3">
      <c r="C270" s="110" t="s">
        <v>690</v>
      </c>
      <c r="D270" s="9" t="s">
        <v>84</v>
      </c>
      <c r="E270" s="10" t="s">
        <v>85</v>
      </c>
      <c r="F270" s="9" t="s">
        <v>223</v>
      </c>
      <c r="G270" s="11">
        <v>4</v>
      </c>
      <c r="H270" s="114">
        <f t="shared" si="28"/>
        <v>1554618.7394957982</v>
      </c>
      <c r="I270" s="115">
        <v>0.19</v>
      </c>
      <c r="J270" s="114">
        <v>1849996.2999999998</v>
      </c>
      <c r="K270" s="116">
        <f t="shared" si="29"/>
        <v>7399985.1999999993</v>
      </c>
      <c r="M270" s="26"/>
    </row>
    <row r="271" spans="1:13" ht="183.6" customHeight="1" x14ac:dyDescent="0.3">
      <c r="C271" s="110" t="s">
        <v>691</v>
      </c>
      <c r="D271" s="9" t="s">
        <v>224</v>
      </c>
      <c r="E271" s="10" t="s">
        <v>225</v>
      </c>
      <c r="F271" s="9" t="s">
        <v>223</v>
      </c>
      <c r="G271" s="11">
        <v>4</v>
      </c>
      <c r="H271" s="114">
        <f t="shared" si="28"/>
        <v>263445.37815126049</v>
      </c>
      <c r="I271" s="115">
        <v>0.19</v>
      </c>
      <c r="J271" s="114">
        <v>313500</v>
      </c>
      <c r="K271" s="116">
        <f t="shared" si="29"/>
        <v>1254000</v>
      </c>
    </row>
    <row r="272" spans="1:13" ht="183.6" customHeight="1" x14ac:dyDescent="0.3">
      <c r="C272" s="110" t="s">
        <v>692</v>
      </c>
      <c r="D272" s="9" t="s">
        <v>226</v>
      </c>
      <c r="E272" s="10" t="s">
        <v>227</v>
      </c>
      <c r="F272" s="9" t="s">
        <v>223</v>
      </c>
      <c r="G272" s="11">
        <v>4</v>
      </c>
      <c r="H272" s="114">
        <f t="shared" si="28"/>
        <v>89390.756302521011</v>
      </c>
      <c r="I272" s="115">
        <v>0.19</v>
      </c>
      <c r="J272" s="114">
        <v>106375</v>
      </c>
      <c r="K272" s="116">
        <f t="shared" si="29"/>
        <v>425500</v>
      </c>
    </row>
    <row r="273" spans="3:13" ht="183.6" customHeight="1" x14ac:dyDescent="0.3">
      <c r="C273" s="110" t="s">
        <v>693</v>
      </c>
      <c r="D273" s="9" t="s">
        <v>228</v>
      </c>
      <c r="E273" s="10" t="s">
        <v>229</v>
      </c>
      <c r="F273" s="9" t="s">
        <v>223</v>
      </c>
      <c r="G273" s="11">
        <v>4</v>
      </c>
      <c r="H273" s="114">
        <f t="shared" si="28"/>
        <v>589915.96638655465</v>
      </c>
      <c r="I273" s="115">
        <v>0.19</v>
      </c>
      <c r="J273" s="114">
        <v>702000</v>
      </c>
      <c r="K273" s="116">
        <f t="shared" si="29"/>
        <v>2808000</v>
      </c>
    </row>
    <row r="274" spans="3:13" ht="183.6" customHeight="1" x14ac:dyDescent="0.3">
      <c r="C274" s="110" t="s">
        <v>694</v>
      </c>
      <c r="D274" s="9" t="s">
        <v>230</v>
      </c>
      <c r="E274" s="10" t="s">
        <v>231</v>
      </c>
      <c r="F274" s="9" t="s">
        <v>223</v>
      </c>
      <c r="G274" s="11">
        <v>2</v>
      </c>
      <c r="H274" s="114">
        <f t="shared" si="28"/>
        <v>241121.84873949582</v>
      </c>
      <c r="I274" s="115">
        <v>0.19</v>
      </c>
      <c r="J274" s="114">
        <v>286935</v>
      </c>
      <c r="K274" s="116">
        <f t="shared" si="29"/>
        <v>573870</v>
      </c>
    </row>
    <row r="275" spans="3:13" ht="183.6" customHeight="1" x14ac:dyDescent="0.3">
      <c r="C275" s="110" t="s">
        <v>695</v>
      </c>
      <c r="D275" s="9" t="s">
        <v>232</v>
      </c>
      <c r="E275" s="10" t="s">
        <v>233</v>
      </c>
      <c r="F275" s="9" t="s">
        <v>223</v>
      </c>
      <c r="G275" s="11">
        <v>3</v>
      </c>
      <c r="H275" s="114">
        <f t="shared" si="28"/>
        <v>499159.66386554623</v>
      </c>
      <c r="I275" s="115">
        <v>0.19</v>
      </c>
      <c r="J275" s="114">
        <v>594000</v>
      </c>
      <c r="K275" s="116">
        <f t="shared" si="29"/>
        <v>1782000</v>
      </c>
    </row>
    <row r="276" spans="3:13" ht="183.6" customHeight="1" x14ac:dyDescent="0.3">
      <c r="C276" s="110" t="s">
        <v>696</v>
      </c>
      <c r="D276" s="9" t="s">
        <v>234</v>
      </c>
      <c r="E276" s="10" t="s">
        <v>235</v>
      </c>
      <c r="F276" s="9" t="s">
        <v>223</v>
      </c>
      <c r="G276" s="11">
        <v>2</v>
      </c>
      <c r="H276" s="114">
        <f t="shared" si="28"/>
        <v>737394.95798319334</v>
      </c>
      <c r="I276" s="115">
        <v>0.19</v>
      </c>
      <c r="J276" s="114">
        <v>877500</v>
      </c>
      <c r="K276" s="116">
        <f t="shared" si="29"/>
        <v>1755000</v>
      </c>
    </row>
    <row r="277" spans="3:13" ht="183.6" customHeight="1" x14ac:dyDescent="0.3">
      <c r="C277" s="110" t="s">
        <v>697</v>
      </c>
      <c r="D277" s="9" t="s">
        <v>236</v>
      </c>
      <c r="E277" s="10" t="s">
        <v>237</v>
      </c>
      <c r="F277" s="9" t="s">
        <v>223</v>
      </c>
      <c r="G277" s="11">
        <v>4</v>
      </c>
      <c r="H277" s="114">
        <f t="shared" si="28"/>
        <v>441201.68067226891</v>
      </c>
      <c r="I277" s="115">
        <v>0.19</v>
      </c>
      <c r="J277" s="114">
        <v>525030</v>
      </c>
      <c r="K277" s="116">
        <f t="shared" si="29"/>
        <v>2100120</v>
      </c>
    </row>
    <row r="278" spans="3:13" ht="183.6" customHeight="1" x14ac:dyDescent="0.3">
      <c r="C278" s="110" t="s">
        <v>698</v>
      </c>
      <c r="D278" s="9" t="s">
        <v>238</v>
      </c>
      <c r="E278" s="10" t="s">
        <v>239</v>
      </c>
      <c r="F278" s="9" t="s">
        <v>223</v>
      </c>
      <c r="G278" s="11">
        <v>1</v>
      </c>
      <c r="H278" s="114">
        <f t="shared" si="28"/>
        <v>5639936.9747899165</v>
      </c>
      <c r="I278" s="115">
        <v>0.19</v>
      </c>
      <c r="J278" s="114">
        <v>6711525</v>
      </c>
      <c r="K278" s="116">
        <f t="shared" si="29"/>
        <v>6711525</v>
      </c>
    </row>
    <row r="279" spans="3:13" ht="183.6" customHeight="1" x14ac:dyDescent="0.3">
      <c r="C279" s="110" t="s">
        <v>699</v>
      </c>
      <c r="D279" s="9" t="s">
        <v>240</v>
      </c>
      <c r="E279" s="10" t="s">
        <v>241</v>
      </c>
      <c r="F279" s="9" t="s">
        <v>223</v>
      </c>
      <c r="G279" s="11">
        <v>2</v>
      </c>
      <c r="H279" s="114">
        <f t="shared" si="28"/>
        <v>106062.35294117648</v>
      </c>
      <c r="I279" s="115">
        <v>0.19</v>
      </c>
      <c r="J279" s="114">
        <v>126214.2</v>
      </c>
      <c r="K279" s="116">
        <f t="shared" si="29"/>
        <v>252428.4</v>
      </c>
    </row>
    <row r="280" spans="3:13" ht="183.6" customHeight="1" x14ac:dyDescent="0.3">
      <c r="C280" s="110" t="s">
        <v>700</v>
      </c>
      <c r="D280" s="9" t="s">
        <v>242</v>
      </c>
      <c r="E280" s="10" t="s">
        <v>243</v>
      </c>
      <c r="F280" s="9" t="s">
        <v>223</v>
      </c>
      <c r="G280" s="11">
        <v>2</v>
      </c>
      <c r="H280" s="114">
        <f t="shared" si="28"/>
        <v>302995.79831932776</v>
      </c>
      <c r="I280" s="115">
        <v>0.19</v>
      </c>
      <c r="J280" s="114">
        <v>360565</v>
      </c>
      <c r="K280" s="116">
        <f t="shared" si="29"/>
        <v>721130</v>
      </c>
    </row>
    <row r="281" spans="3:13" ht="183.6" customHeight="1" x14ac:dyDescent="0.3">
      <c r="C281" s="110" t="s">
        <v>701</v>
      </c>
      <c r="D281" s="9" t="s">
        <v>63</v>
      </c>
      <c r="E281" s="10" t="s">
        <v>64</v>
      </c>
      <c r="F281" s="9" t="s">
        <v>16</v>
      </c>
      <c r="G281" s="11">
        <v>4</v>
      </c>
      <c r="H281" s="114">
        <f t="shared" si="28"/>
        <v>3187786.1344537819</v>
      </c>
      <c r="I281" s="115">
        <v>0.19</v>
      </c>
      <c r="J281" s="114">
        <v>3793465.5</v>
      </c>
      <c r="K281" s="116">
        <f t="shared" si="29"/>
        <v>15173862</v>
      </c>
    </row>
    <row r="282" spans="3:13" ht="183.6" customHeight="1" x14ac:dyDescent="0.3">
      <c r="C282" s="110" t="s">
        <v>702</v>
      </c>
      <c r="D282" s="9" t="s">
        <v>71</v>
      </c>
      <c r="E282" s="10" t="s">
        <v>72</v>
      </c>
      <c r="F282" s="9" t="s">
        <v>16</v>
      </c>
      <c r="G282" s="11">
        <v>6</v>
      </c>
      <c r="H282" s="114">
        <f t="shared" si="28"/>
        <v>827836.13445378153</v>
      </c>
      <c r="I282" s="115">
        <v>0.19</v>
      </c>
      <c r="J282" s="114">
        <v>985125</v>
      </c>
      <c r="K282" s="116">
        <f t="shared" si="29"/>
        <v>5910750</v>
      </c>
      <c r="M282" s="26"/>
    </row>
    <row r="283" spans="3:13" ht="183.6" customHeight="1" x14ac:dyDescent="0.3">
      <c r="C283" s="110" t="s">
        <v>703</v>
      </c>
      <c r="D283" s="9" t="s">
        <v>244</v>
      </c>
      <c r="E283" s="10" t="s">
        <v>245</v>
      </c>
      <c r="F283" s="9" t="s">
        <v>16</v>
      </c>
      <c r="G283" s="11">
        <v>22</v>
      </c>
      <c r="H283" s="114">
        <f t="shared" si="28"/>
        <v>245798.31932773109</v>
      </c>
      <c r="I283" s="115">
        <v>0.19</v>
      </c>
      <c r="J283" s="114">
        <v>292500</v>
      </c>
      <c r="K283" s="116">
        <f t="shared" si="29"/>
        <v>6435000</v>
      </c>
    </row>
    <row r="284" spans="3:13" ht="183.6" customHeight="1" x14ac:dyDescent="0.3">
      <c r="C284" s="110" t="s">
        <v>704</v>
      </c>
      <c r="D284" s="9" t="s">
        <v>246</v>
      </c>
      <c r="E284" s="10" t="s">
        <v>247</v>
      </c>
      <c r="F284" s="9" t="s">
        <v>16</v>
      </c>
      <c r="G284" s="11">
        <v>1</v>
      </c>
      <c r="H284" s="114">
        <f t="shared" si="28"/>
        <v>5884088.2352941176</v>
      </c>
      <c r="I284" s="115">
        <v>0.19</v>
      </c>
      <c r="J284" s="114">
        <v>7002065</v>
      </c>
      <c r="K284" s="116">
        <f t="shared" si="29"/>
        <v>7002065</v>
      </c>
    </row>
    <row r="285" spans="3:13" ht="183.6" customHeight="1" x14ac:dyDescent="0.3">
      <c r="C285" s="110" t="s">
        <v>705</v>
      </c>
      <c r="D285" s="9" t="s">
        <v>65</v>
      </c>
      <c r="E285" s="10" t="s">
        <v>66</v>
      </c>
      <c r="F285" s="9" t="s">
        <v>16</v>
      </c>
      <c r="G285" s="11">
        <v>1</v>
      </c>
      <c r="H285" s="114">
        <f t="shared" si="28"/>
        <v>2487286.1344537814</v>
      </c>
      <c r="I285" s="115">
        <v>0.19</v>
      </c>
      <c r="J285" s="114">
        <v>2959870.5</v>
      </c>
      <c r="K285" s="116">
        <f t="shared" si="29"/>
        <v>2959870.5</v>
      </c>
      <c r="M285" s="26"/>
    </row>
    <row r="286" spans="3:13" ht="183.6" customHeight="1" thickBot="1" x14ac:dyDescent="0.35">
      <c r="C286" s="110" t="s">
        <v>706</v>
      </c>
      <c r="D286" s="9" t="s">
        <v>248</v>
      </c>
      <c r="E286" s="10" t="s">
        <v>249</v>
      </c>
      <c r="F286" s="9" t="s">
        <v>16</v>
      </c>
      <c r="G286" s="11">
        <v>1</v>
      </c>
      <c r="H286" s="114">
        <f t="shared" si="28"/>
        <v>2497500</v>
      </c>
      <c r="I286" s="115">
        <v>0.19</v>
      </c>
      <c r="J286" s="114">
        <v>2972025</v>
      </c>
      <c r="K286" s="116">
        <f t="shared" si="29"/>
        <v>2972025</v>
      </c>
    </row>
    <row r="287" spans="3:13" ht="13.2" customHeight="1" thickBot="1" x14ac:dyDescent="0.35">
      <c r="C287" s="280" t="s">
        <v>707</v>
      </c>
      <c r="D287" s="281"/>
      <c r="E287" s="281"/>
      <c r="F287" s="281"/>
      <c r="G287" s="288"/>
      <c r="H287" s="119"/>
      <c r="I287" s="34"/>
      <c r="J287" s="34"/>
      <c r="K287" s="22">
        <f>SUM(K269:K286)</f>
        <v>68941831.099999994</v>
      </c>
    </row>
    <row r="288" spans="3:13" ht="13.2" customHeight="1" thickBot="1" x14ac:dyDescent="0.35">
      <c r="C288" s="289" t="s">
        <v>251</v>
      </c>
      <c r="D288" s="290"/>
      <c r="E288" s="290"/>
      <c r="F288" s="290"/>
      <c r="G288" s="290"/>
      <c r="H288" s="290"/>
      <c r="I288" s="290"/>
      <c r="J288" s="290"/>
      <c r="K288" s="291"/>
    </row>
    <row r="289" spans="1:11" ht="73.95" customHeight="1" thickBot="1" x14ac:dyDescent="0.35">
      <c r="A289" s="3"/>
      <c r="B289" s="3"/>
      <c r="C289" s="106" t="s">
        <v>4</v>
      </c>
      <c r="D289" s="107" t="s">
        <v>5</v>
      </c>
      <c r="E289" s="107" t="s">
        <v>6</v>
      </c>
      <c r="F289" s="107" t="s">
        <v>7</v>
      </c>
      <c r="G289" s="108" t="s">
        <v>8</v>
      </c>
      <c r="H289" s="107" t="s">
        <v>9</v>
      </c>
      <c r="I289" s="107" t="s">
        <v>10</v>
      </c>
      <c r="J289" s="107" t="s">
        <v>467</v>
      </c>
      <c r="K289" s="109" t="s">
        <v>468</v>
      </c>
    </row>
    <row r="290" spans="1:11" ht="351.6" customHeight="1" x14ac:dyDescent="0.3">
      <c r="C290" s="110" t="s">
        <v>708</v>
      </c>
      <c r="D290" s="111" t="s">
        <v>252</v>
      </c>
      <c r="E290" s="112" t="s">
        <v>253</v>
      </c>
      <c r="F290" s="111" t="s">
        <v>16</v>
      </c>
      <c r="G290" s="113">
        <v>4</v>
      </c>
      <c r="H290" s="114">
        <f t="shared" ref="H290:H313" si="30">+J290/1.19</f>
        <v>404046.21848739497</v>
      </c>
      <c r="I290" s="115">
        <v>0.19</v>
      </c>
      <c r="J290" s="114">
        <v>480815</v>
      </c>
      <c r="K290" s="116">
        <f t="shared" ref="K290:K313" si="31">+J290*G290</f>
        <v>1923260</v>
      </c>
    </row>
    <row r="291" spans="1:11" ht="351.6" customHeight="1" x14ac:dyDescent="0.3">
      <c r="C291" s="110" t="s">
        <v>709</v>
      </c>
      <c r="D291" s="9" t="s">
        <v>254</v>
      </c>
      <c r="E291" s="10" t="s">
        <v>255</v>
      </c>
      <c r="F291" s="9" t="s">
        <v>16</v>
      </c>
      <c r="G291" s="11">
        <v>4</v>
      </c>
      <c r="H291" s="114">
        <f t="shared" si="30"/>
        <v>4974789.9159663869</v>
      </c>
      <c r="I291" s="115">
        <v>0.19</v>
      </c>
      <c r="J291" s="114">
        <v>5920000</v>
      </c>
      <c r="K291" s="116">
        <f t="shared" si="31"/>
        <v>23680000</v>
      </c>
    </row>
    <row r="292" spans="1:11" ht="351.6" customHeight="1" x14ac:dyDescent="0.3">
      <c r="C292" s="110" t="s">
        <v>710</v>
      </c>
      <c r="D292" s="9" t="s">
        <v>256</v>
      </c>
      <c r="E292" s="10" t="s">
        <v>257</v>
      </c>
      <c r="F292" s="9" t="s">
        <v>16</v>
      </c>
      <c r="G292" s="11">
        <v>4</v>
      </c>
      <c r="H292" s="114">
        <f t="shared" si="30"/>
        <v>341861.34453781514</v>
      </c>
      <c r="I292" s="115">
        <v>0.19</v>
      </c>
      <c r="J292" s="114">
        <v>406815</v>
      </c>
      <c r="K292" s="116">
        <f t="shared" si="31"/>
        <v>1627260</v>
      </c>
    </row>
    <row r="293" spans="1:11" ht="351.6" customHeight="1" x14ac:dyDescent="0.3">
      <c r="C293" s="110" t="s">
        <v>711</v>
      </c>
      <c r="D293" s="9" t="s">
        <v>258</v>
      </c>
      <c r="E293" s="10" t="s">
        <v>259</v>
      </c>
      <c r="F293" s="9" t="s">
        <v>16</v>
      </c>
      <c r="G293" s="11">
        <v>4</v>
      </c>
      <c r="H293" s="114">
        <f t="shared" si="30"/>
        <v>96920.168067226899</v>
      </c>
      <c r="I293" s="115">
        <v>0.19</v>
      </c>
      <c r="J293" s="114">
        <v>115335</v>
      </c>
      <c r="K293" s="116">
        <f t="shared" si="31"/>
        <v>461340</v>
      </c>
    </row>
    <row r="294" spans="1:11" ht="351.6" customHeight="1" x14ac:dyDescent="0.3">
      <c r="C294" s="110" t="s">
        <v>712</v>
      </c>
      <c r="D294" s="9" t="s">
        <v>260</v>
      </c>
      <c r="E294" s="10" t="s">
        <v>261</v>
      </c>
      <c r="F294" s="9" t="s">
        <v>16</v>
      </c>
      <c r="G294" s="11">
        <v>4</v>
      </c>
      <c r="H294" s="114">
        <f t="shared" si="30"/>
        <v>404201.68067226891</v>
      </c>
      <c r="I294" s="115">
        <v>0.19</v>
      </c>
      <c r="J294" s="114">
        <v>481000</v>
      </c>
      <c r="K294" s="116">
        <f t="shared" si="31"/>
        <v>1924000</v>
      </c>
    </row>
    <row r="295" spans="1:11" ht="351.6" customHeight="1" x14ac:dyDescent="0.3">
      <c r="C295" s="110" t="s">
        <v>713</v>
      </c>
      <c r="D295" s="9" t="s">
        <v>228</v>
      </c>
      <c r="E295" s="10" t="s">
        <v>229</v>
      </c>
      <c r="F295" s="9" t="s">
        <v>223</v>
      </c>
      <c r="G295" s="11">
        <v>4</v>
      </c>
      <c r="H295" s="114">
        <f t="shared" si="30"/>
        <v>589915.96638655465</v>
      </c>
      <c r="I295" s="115">
        <v>0.19</v>
      </c>
      <c r="J295" s="114">
        <v>702000</v>
      </c>
      <c r="K295" s="116">
        <f t="shared" si="31"/>
        <v>2808000</v>
      </c>
    </row>
    <row r="296" spans="1:11" ht="351.6" customHeight="1" x14ac:dyDescent="0.3">
      <c r="C296" s="110" t="s">
        <v>714</v>
      </c>
      <c r="D296" s="9" t="s">
        <v>224</v>
      </c>
      <c r="E296" s="10" t="s">
        <v>225</v>
      </c>
      <c r="F296" s="9" t="s">
        <v>223</v>
      </c>
      <c r="G296" s="11">
        <v>4</v>
      </c>
      <c r="H296" s="114">
        <f t="shared" si="30"/>
        <v>263445.37815126049</v>
      </c>
      <c r="I296" s="115">
        <v>0.19</v>
      </c>
      <c r="J296" s="114">
        <v>313500</v>
      </c>
      <c r="K296" s="116">
        <f t="shared" si="31"/>
        <v>1254000</v>
      </c>
    </row>
    <row r="297" spans="1:11" ht="351.6" customHeight="1" x14ac:dyDescent="0.3">
      <c r="C297" s="110" t="s">
        <v>715</v>
      </c>
      <c r="D297" s="9" t="s">
        <v>226</v>
      </c>
      <c r="E297" s="10" t="s">
        <v>227</v>
      </c>
      <c r="F297" s="9" t="s">
        <v>223</v>
      </c>
      <c r="G297" s="11">
        <v>4</v>
      </c>
      <c r="H297" s="114">
        <f t="shared" si="30"/>
        <v>89390.756302521011</v>
      </c>
      <c r="I297" s="115">
        <v>0.19</v>
      </c>
      <c r="J297" s="114">
        <v>106375</v>
      </c>
      <c r="K297" s="116">
        <f t="shared" si="31"/>
        <v>425500</v>
      </c>
    </row>
    <row r="298" spans="1:11" ht="351.6" customHeight="1" x14ac:dyDescent="0.3">
      <c r="C298" s="110" t="s">
        <v>716</v>
      </c>
      <c r="D298" s="9" t="s">
        <v>262</v>
      </c>
      <c r="E298" s="10" t="s">
        <v>263</v>
      </c>
      <c r="F298" s="9" t="s">
        <v>16</v>
      </c>
      <c r="G298" s="11">
        <v>2</v>
      </c>
      <c r="H298" s="114">
        <f t="shared" si="30"/>
        <v>28720.714285714283</v>
      </c>
      <c r="I298" s="115">
        <v>0.19</v>
      </c>
      <c r="J298" s="114">
        <v>34177.649999999994</v>
      </c>
      <c r="K298" s="116">
        <f t="shared" si="31"/>
        <v>68355.299999999988</v>
      </c>
    </row>
    <row r="299" spans="1:11" ht="351.6" customHeight="1" x14ac:dyDescent="0.3">
      <c r="C299" s="110" t="s">
        <v>717</v>
      </c>
      <c r="D299" s="9" t="s">
        <v>264</v>
      </c>
      <c r="E299" s="10" t="s">
        <v>265</v>
      </c>
      <c r="F299" s="9" t="s">
        <v>16</v>
      </c>
      <c r="G299" s="11">
        <v>16</v>
      </c>
      <c r="H299" s="114">
        <f t="shared" si="30"/>
        <v>19432.773109243699</v>
      </c>
      <c r="I299" s="115">
        <v>0.19</v>
      </c>
      <c r="J299" s="114">
        <v>23125</v>
      </c>
      <c r="K299" s="116">
        <f t="shared" si="31"/>
        <v>370000</v>
      </c>
    </row>
    <row r="300" spans="1:11" ht="351.6" customHeight="1" x14ac:dyDescent="0.3">
      <c r="C300" s="110" t="s">
        <v>718</v>
      </c>
      <c r="D300" s="9" t="s">
        <v>266</v>
      </c>
      <c r="E300" s="10" t="s">
        <v>267</v>
      </c>
      <c r="F300" s="9" t="s">
        <v>16</v>
      </c>
      <c r="G300" s="11">
        <v>6</v>
      </c>
      <c r="H300" s="114">
        <f t="shared" si="30"/>
        <v>348214.28571428574</v>
      </c>
      <c r="I300" s="115">
        <v>0.19</v>
      </c>
      <c r="J300" s="114">
        <v>414375</v>
      </c>
      <c r="K300" s="116">
        <f t="shared" si="31"/>
        <v>2486250</v>
      </c>
    </row>
    <row r="301" spans="1:11" ht="351.6" customHeight="1" x14ac:dyDescent="0.3">
      <c r="C301" s="110" t="s">
        <v>719</v>
      </c>
      <c r="D301" s="9" t="s">
        <v>268</v>
      </c>
      <c r="E301" s="10" t="s">
        <v>269</v>
      </c>
      <c r="F301" s="9" t="s">
        <v>16</v>
      </c>
      <c r="G301" s="11">
        <v>6</v>
      </c>
      <c r="H301" s="114">
        <f t="shared" si="30"/>
        <v>374369.74789915967</v>
      </c>
      <c r="I301" s="115">
        <v>0.19</v>
      </c>
      <c r="J301" s="114">
        <v>445500</v>
      </c>
      <c r="K301" s="116">
        <f t="shared" si="31"/>
        <v>2673000</v>
      </c>
    </row>
    <row r="302" spans="1:11" ht="351.6" customHeight="1" x14ac:dyDescent="0.3">
      <c r="C302" s="110" t="s">
        <v>720</v>
      </c>
      <c r="D302" s="9" t="s">
        <v>270</v>
      </c>
      <c r="E302" s="10" t="s">
        <v>271</v>
      </c>
      <c r="F302" s="9" t="s">
        <v>16</v>
      </c>
      <c r="G302" s="11">
        <v>6</v>
      </c>
      <c r="H302" s="114">
        <f t="shared" si="30"/>
        <v>743294.11764705891</v>
      </c>
      <c r="I302" s="115">
        <v>0.19</v>
      </c>
      <c r="J302" s="114">
        <v>884520</v>
      </c>
      <c r="K302" s="116">
        <f t="shared" si="31"/>
        <v>5307120</v>
      </c>
    </row>
    <row r="303" spans="1:11" ht="351.6" customHeight="1" x14ac:dyDescent="0.3">
      <c r="C303" s="110" t="s">
        <v>721</v>
      </c>
      <c r="D303" s="9" t="s">
        <v>272</v>
      </c>
      <c r="E303" s="10" t="s">
        <v>273</v>
      </c>
      <c r="F303" s="9" t="s">
        <v>16</v>
      </c>
      <c r="G303" s="11">
        <v>4</v>
      </c>
      <c r="H303" s="114">
        <f t="shared" si="30"/>
        <v>130336.13445378152</v>
      </c>
      <c r="I303" s="115">
        <v>0.19</v>
      </c>
      <c r="J303" s="114">
        <v>155100</v>
      </c>
      <c r="K303" s="116">
        <f t="shared" si="31"/>
        <v>620400</v>
      </c>
    </row>
    <row r="304" spans="1:11" ht="351.6" customHeight="1" x14ac:dyDescent="0.3">
      <c r="C304" s="110" t="s">
        <v>722</v>
      </c>
      <c r="D304" s="9" t="s">
        <v>274</v>
      </c>
      <c r="E304" s="10" t="s">
        <v>275</v>
      </c>
      <c r="F304" s="9" t="s">
        <v>16</v>
      </c>
      <c r="G304" s="11">
        <v>4</v>
      </c>
      <c r="H304" s="114">
        <f t="shared" si="30"/>
        <v>11634.453781512606</v>
      </c>
      <c r="I304" s="115">
        <v>0.19</v>
      </c>
      <c r="J304" s="114">
        <v>13845</v>
      </c>
      <c r="K304" s="116">
        <f t="shared" si="31"/>
        <v>55380</v>
      </c>
    </row>
    <row r="305" spans="1:13" ht="351.6" customHeight="1" x14ac:dyDescent="0.3">
      <c r="C305" s="110" t="s">
        <v>723</v>
      </c>
      <c r="D305" s="9" t="s">
        <v>276</v>
      </c>
      <c r="E305" s="10" t="s">
        <v>277</v>
      </c>
      <c r="F305" s="9" t="s">
        <v>16</v>
      </c>
      <c r="G305" s="11">
        <v>4</v>
      </c>
      <c r="H305" s="114">
        <f t="shared" si="30"/>
        <v>83794.117647058825</v>
      </c>
      <c r="I305" s="115">
        <v>0.19</v>
      </c>
      <c r="J305" s="114">
        <v>99715</v>
      </c>
      <c r="K305" s="116">
        <f t="shared" si="31"/>
        <v>398860</v>
      </c>
    </row>
    <row r="306" spans="1:13" ht="351.6" customHeight="1" x14ac:dyDescent="0.3">
      <c r="C306" s="110" t="s">
        <v>724</v>
      </c>
      <c r="D306" s="9" t="s">
        <v>278</v>
      </c>
      <c r="E306" s="10" t="s">
        <v>279</v>
      </c>
      <c r="F306" s="9" t="s">
        <v>16</v>
      </c>
      <c r="G306" s="11">
        <v>4</v>
      </c>
      <c r="H306" s="114">
        <f t="shared" si="30"/>
        <v>2435574.229691877</v>
      </c>
      <c r="I306" s="115">
        <v>0.19</v>
      </c>
      <c r="J306" s="114">
        <v>2898333.3333333335</v>
      </c>
      <c r="K306" s="116">
        <f t="shared" si="31"/>
        <v>11593333.333333334</v>
      </c>
    </row>
    <row r="307" spans="1:13" ht="351.6" customHeight="1" x14ac:dyDescent="0.3">
      <c r="C307" s="110" t="s">
        <v>725</v>
      </c>
      <c r="D307" s="9" t="s">
        <v>242</v>
      </c>
      <c r="E307" s="10" t="s">
        <v>243</v>
      </c>
      <c r="F307" s="9" t="s">
        <v>223</v>
      </c>
      <c r="G307" s="11">
        <v>4</v>
      </c>
      <c r="H307" s="114">
        <f t="shared" si="30"/>
        <v>302995.79831932776</v>
      </c>
      <c r="I307" s="115">
        <v>0.19</v>
      </c>
      <c r="J307" s="114">
        <v>360565</v>
      </c>
      <c r="K307" s="116">
        <f t="shared" si="31"/>
        <v>1442260</v>
      </c>
    </row>
    <row r="308" spans="1:13" ht="351.6" customHeight="1" x14ac:dyDescent="0.3">
      <c r="C308" s="110" t="s">
        <v>726</v>
      </c>
      <c r="D308" s="9" t="s">
        <v>84</v>
      </c>
      <c r="E308" s="10" t="s">
        <v>85</v>
      </c>
      <c r="F308" s="9" t="s">
        <v>223</v>
      </c>
      <c r="G308" s="11">
        <v>2</v>
      </c>
      <c r="H308" s="114">
        <f t="shared" si="30"/>
        <v>1554618.7394957982</v>
      </c>
      <c r="I308" s="115">
        <v>0.19</v>
      </c>
      <c r="J308" s="114">
        <v>1849996.2999999998</v>
      </c>
      <c r="K308" s="116">
        <f t="shared" si="31"/>
        <v>3699992.5999999996</v>
      </c>
      <c r="M308" s="26"/>
    </row>
    <row r="309" spans="1:13" ht="351.6" customHeight="1" x14ac:dyDescent="0.3">
      <c r="C309" s="110" t="s">
        <v>727</v>
      </c>
      <c r="D309" s="9" t="s">
        <v>280</v>
      </c>
      <c r="E309" s="10" t="s">
        <v>281</v>
      </c>
      <c r="F309" s="9" t="s">
        <v>16</v>
      </c>
      <c r="G309" s="11">
        <v>2</v>
      </c>
      <c r="H309" s="114">
        <f t="shared" si="30"/>
        <v>777310.92436974798</v>
      </c>
      <c r="I309" s="115">
        <v>0.19</v>
      </c>
      <c r="J309" s="114">
        <v>925000</v>
      </c>
      <c r="K309" s="116">
        <f t="shared" si="31"/>
        <v>1850000</v>
      </c>
    </row>
    <row r="310" spans="1:13" ht="351.6" customHeight="1" x14ac:dyDescent="0.3">
      <c r="C310" s="110" t="s">
        <v>728</v>
      </c>
      <c r="D310" s="9" t="s">
        <v>81</v>
      </c>
      <c r="E310" s="10" t="s">
        <v>82</v>
      </c>
      <c r="F310" s="9" t="s">
        <v>16</v>
      </c>
      <c r="G310" s="11">
        <v>6</v>
      </c>
      <c r="H310" s="114">
        <f t="shared" si="30"/>
        <v>153907.56302521008</v>
      </c>
      <c r="I310" s="115">
        <v>0.19</v>
      </c>
      <c r="J310" s="114">
        <v>183150</v>
      </c>
      <c r="K310" s="116">
        <f t="shared" si="31"/>
        <v>1098900</v>
      </c>
      <c r="M310" s="26"/>
    </row>
    <row r="311" spans="1:13" ht="351.6" customHeight="1" x14ac:dyDescent="0.3">
      <c r="C311" s="110" t="s">
        <v>729</v>
      </c>
      <c r="D311" s="9" t="s">
        <v>221</v>
      </c>
      <c r="E311" s="10" t="s">
        <v>222</v>
      </c>
      <c r="F311" s="9" t="s">
        <v>223</v>
      </c>
      <c r="G311" s="11">
        <v>2</v>
      </c>
      <c r="H311" s="114">
        <f t="shared" si="30"/>
        <v>454571.42857142858</v>
      </c>
      <c r="I311" s="115">
        <v>0.19</v>
      </c>
      <c r="J311" s="114">
        <v>540940</v>
      </c>
      <c r="K311" s="116">
        <f t="shared" si="31"/>
        <v>1081880</v>
      </c>
    </row>
    <row r="312" spans="1:13" ht="351.6" customHeight="1" x14ac:dyDescent="0.3">
      <c r="C312" s="110" t="s">
        <v>730</v>
      </c>
      <c r="D312" s="9" t="s">
        <v>282</v>
      </c>
      <c r="E312" s="10" t="s">
        <v>283</v>
      </c>
      <c r="F312" s="9" t="s">
        <v>16</v>
      </c>
      <c r="G312" s="11">
        <v>4</v>
      </c>
      <c r="H312" s="114">
        <f t="shared" si="30"/>
        <v>1702310.924369748</v>
      </c>
      <c r="I312" s="115">
        <v>0.19</v>
      </c>
      <c r="J312" s="114">
        <v>2025750</v>
      </c>
      <c r="K312" s="116">
        <f t="shared" si="31"/>
        <v>8103000</v>
      </c>
    </row>
    <row r="313" spans="1:13" ht="351.6" customHeight="1" thickBot="1" x14ac:dyDescent="0.35">
      <c r="C313" s="110" t="s">
        <v>731</v>
      </c>
      <c r="D313" s="9" t="s">
        <v>284</v>
      </c>
      <c r="E313" s="10" t="s">
        <v>285</v>
      </c>
      <c r="F313" s="9" t="s">
        <v>16</v>
      </c>
      <c r="G313" s="11">
        <v>4</v>
      </c>
      <c r="H313" s="114">
        <f t="shared" si="30"/>
        <v>373109.24369747902</v>
      </c>
      <c r="I313" s="115">
        <v>0.19</v>
      </c>
      <c r="J313" s="114">
        <v>444000</v>
      </c>
      <c r="K313" s="116">
        <f t="shared" si="31"/>
        <v>1776000</v>
      </c>
    </row>
    <row r="314" spans="1:13" ht="14.55" customHeight="1" thickBot="1" x14ac:dyDescent="0.35">
      <c r="C314" s="280" t="s">
        <v>732</v>
      </c>
      <c r="D314" s="281"/>
      <c r="E314" s="281"/>
      <c r="F314" s="281"/>
      <c r="G314" s="282"/>
      <c r="H314" s="34"/>
      <c r="I314" s="34"/>
      <c r="J314" s="34"/>
      <c r="K314" s="22">
        <f>SUM(K290:K313)</f>
        <v>76728091.233333334</v>
      </c>
    </row>
    <row r="315" spans="1:13" ht="13.2" customHeight="1" thickBot="1" x14ac:dyDescent="0.35">
      <c r="C315" s="289" t="s">
        <v>287</v>
      </c>
      <c r="D315" s="290"/>
      <c r="E315" s="290"/>
      <c r="F315" s="290"/>
      <c r="G315" s="290"/>
      <c r="H315" s="290"/>
      <c r="I315" s="290"/>
      <c r="J315" s="290"/>
      <c r="K315" s="291"/>
    </row>
    <row r="316" spans="1:13" ht="47.25" customHeight="1" thickBot="1" x14ac:dyDescent="0.35">
      <c r="A316" s="3"/>
      <c r="B316" s="3"/>
      <c r="C316" s="106" t="s">
        <v>4</v>
      </c>
      <c r="D316" s="107" t="s">
        <v>5</v>
      </c>
      <c r="E316" s="107" t="s">
        <v>6</v>
      </c>
      <c r="F316" s="107" t="s">
        <v>7</v>
      </c>
      <c r="G316" s="108" t="s">
        <v>8</v>
      </c>
      <c r="H316" s="107" t="s">
        <v>9</v>
      </c>
      <c r="I316" s="107" t="s">
        <v>10</v>
      </c>
      <c r="J316" s="107" t="s">
        <v>467</v>
      </c>
      <c r="K316" s="109" t="s">
        <v>468</v>
      </c>
    </row>
    <row r="317" spans="1:13" ht="124.2" customHeight="1" x14ac:dyDescent="0.3">
      <c r="C317" s="110" t="s">
        <v>733</v>
      </c>
      <c r="D317" s="111" t="s">
        <v>69</v>
      </c>
      <c r="E317" s="112" t="s">
        <v>70</v>
      </c>
      <c r="F317" s="111" t="s">
        <v>16</v>
      </c>
      <c r="G317" s="113">
        <v>2</v>
      </c>
      <c r="H317" s="114">
        <f t="shared" ref="H317:H332" si="32">+J317/1.19</f>
        <v>1474789.9159663867</v>
      </c>
      <c r="I317" s="115">
        <v>0.19</v>
      </c>
      <c r="J317" s="114">
        <v>1755000</v>
      </c>
      <c r="K317" s="116">
        <f t="shared" ref="K317:K332" si="33">+J317*G317</f>
        <v>3510000</v>
      </c>
      <c r="M317" s="26"/>
    </row>
    <row r="318" spans="1:13" ht="124.2" customHeight="1" x14ac:dyDescent="0.3">
      <c r="C318" s="110" t="s">
        <v>734</v>
      </c>
      <c r="D318" s="9" t="s">
        <v>71</v>
      </c>
      <c r="E318" s="10" t="s">
        <v>72</v>
      </c>
      <c r="F318" s="9" t="s">
        <v>16</v>
      </c>
      <c r="G318" s="11">
        <v>2</v>
      </c>
      <c r="H318" s="114">
        <f t="shared" si="32"/>
        <v>827836.13445378153</v>
      </c>
      <c r="I318" s="115">
        <v>0.19</v>
      </c>
      <c r="J318" s="114">
        <v>985125</v>
      </c>
      <c r="K318" s="116">
        <f t="shared" si="33"/>
        <v>1970250</v>
      </c>
      <c r="M318" s="26"/>
    </row>
    <row r="319" spans="1:13" ht="124.2" customHeight="1" x14ac:dyDescent="0.3">
      <c r="C319" s="110" t="s">
        <v>735</v>
      </c>
      <c r="D319" s="9" t="s">
        <v>166</v>
      </c>
      <c r="E319" s="10" t="s">
        <v>167</v>
      </c>
      <c r="F319" s="9" t="s">
        <v>16</v>
      </c>
      <c r="G319" s="11">
        <v>1</v>
      </c>
      <c r="H319" s="114">
        <f t="shared" si="32"/>
        <v>11344537.81512605</v>
      </c>
      <c r="I319" s="115">
        <v>0.19</v>
      </c>
      <c r="J319" s="114">
        <v>13500000</v>
      </c>
      <c r="K319" s="116">
        <f t="shared" si="33"/>
        <v>13500000</v>
      </c>
    </row>
    <row r="320" spans="1:13" ht="124.2" customHeight="1" x14ac:dyDescent="0.3">
      <c r="C320" s="110" t="s">
        <v>736</v>
      </c>
      <c r="D320" s="9" t="s">
        <v>73</v>
      </c>
      <c r="E320" s="10" t="s">
        <v>74</v>
      </c>
      <c r="F320" s="9" t="s">
        <v>16</v>
      </c>
      <c r="G320" s="11">
        <v>3</v>
      </c>
      <c r="H320" s="114">
        <f t="shared" si="32"/>
        <v>1383613.4453781513</v>
      </c>
      <c r="I320" s="115">
        <v>0.19</v>
      </c>
      <c r="J320" s="114">
        <v>1646500</v>
      </c>
      <c r="K320" s="116">
        <f t="shared" si="33"/>
        <v>4939500</v>
      </c>
      <c r="M320" s="26"/>
    </row>
    <row r="321" spans="1:13" ht="124.2" customHeight="1" x14ac:dyDescent="0.3">
      <c r="C321" s="110" t="s">
        <v>737</v>
      </c>
      <c r="D321" s="9" t="s">
        <v>244</v>
      </c>
      <c r="E321" s="10" t="s">
        <v>245</v>
      </c>
      <c r="F321" s="9" t="s">
        <v>16</v>
      </c>
      <c r="G321" s="11">
        <v>16</v>
      </c>
      <c r="H321" s="114">
        <f t="shared" si="32"/>
        <v>245798.31932773109</v>
      </c>
      <c r="I321" s="115">
        <v>0.19</v>
      </c>
      <c r="J321" s="114">
        <v>292500</v>
      </c>
      <c r="K321" s="116">
        <f t="shared" si="33"/>
        <v>4680000</v>
      </c>
    </row>
    <row r="322" spans="1:13" ht="124.2" customHeight="1" x14ac:dyDescent="0.3">
      <c r="C322" s="110" t="s">
        <v>738</v>
      </c>
      <c r="D322" s="9" t="s">
        <v>63</v>
      </c>
      <c r="E322" s="10" t="s">
        <v>64</v>
      </c>
      <c r="F322" s="9" t="s">
        <v>16</v>
      </c>
      <c r="G322" s="11">
        <v>3</v>
      </c>
      <c r="H322" s="114">
        <f t="shared" si="32"/>
        <v>3187786.1344537819</v>
      </c>
      <c r="I322" s="115">
        <v>0.19</v>
      </c>
      <c r="J322" s="114">
        <v>3793465.5</v>
      </c>
      <c r="K322" s="116">
        <f t="shared" si="33"/>
        <v>11380396.5</v>
      </c>
    </row>
    <row r="323" spans="1:13" ht="124.2" customHeight="1" x14ac:dyDescent="0.3">
      <c r="C323" s="110" t="s">
        <v>739</v>
      </c>
      <c r="D323" s="9" t="s">
        <v>67</v>
      </c>
      <c r="E323" s="10" t="s">
        <v>68</v>
      </c>
      <c r="F323" s="9" t="s">
        <v>16</v>
      </c>
      <c r="G323" s="11">
        <v>2</v>
      </c>
      <c r="H323" s="114">
        <f t="shared" si="32"/>
        <v>2063067.2268907563</v>
      </c>
      <c r="I323" s="115">
        <v>0.19</v>
      </c>
      <c r="J323" s="114">
        <v>2455050</v>
      </c>
      <c r="K323" s="116">
        <f t="shared" si="33"/>
        <v>4910100</v>
      </c>
    </row>
    <row r="324" spans="1:13" ht="124.2" customHeight="1" x14ac:dyDescent="0.3">
      <c r="C324" s="110" t="s">
        <v>740</v>
      </c>
      <c r="D324" s="9" t="s">
        <v>22</v>
      </c>
      <c r="E324" s="10" t="s">
        <v>23</v>
      </c>
      <c r="F324" s="9" t="s">
        <v>16</v>
      </c>
      <c r="G324" s="11">
        <v>1</v>
      </c>
      <c r="H324" s="114">
        <f t="shared" si="32"/>
        <v>3342857.1428571432</v>
      </c>
      <c r="I324" s="115">
        <v>0.19</v>
      </c>
      <c r="J324" s="114">
        <v>3978000</v>
      </c>
      <c r="K324" s="116">
        <f t="shared" si="33"/>
        <v>3978000</v>
      </c>
      <c r="M324" s="26"/>
    </row>
    <row r="325" spans="1:13" ht="124.2" customHeight="1" x14ac:dyDescent="0.3">
      <c r="C325" s="110" t="s">
        <v>741</v>
      </c>
      <c r="D325" s="9" t="s">
        <v>26</v>
      </c>
      <c r="E325" s="10" t="s">
        <v>27</v>
      </c>
      <c r="F325" s="9" t="s">
        <v>16</v>
      </c>
      <c r="G325" s="11">
        <v>1</v>
      </c>
      <c r="H325" s="114">
        <f t="shared" si="32"/>
        <v>3466386.5546218487</v>
      </c>
      <c r="I325" s="115">
        <v>0.19</v>
      </c>
      <c r="J325" s="114">
        <v>4125000</v>
      </c>
      <c r="K325" s="116">
        <f t="shared" si="33"/>
        <v>4125000</v>
      </c>
    </row>
    <row r="326" spans="1:13" ht="124.2" customHeight="1" x14ac:dyDescent="0.3">
      <c r="C326" s="110" t="s">
        <v>742</v>
      </c>
      <c r="D326" s="9" t="s">
        <v>87</v>
      </c>
      <c r="E326" s="10" t="s">
        <v>88</v>
      </c>
      <c r="F326" s="9" t="s">
        <v>16</v>
      </c>
      <c r="G326" s="11">
        <v>6</v>
      </c>
      <c r="H326" s="114">
        <f t="shared" si="32"/>
        <v>3605042.0168067226</v>
      </c>
      <c r="I326" s="115">
        <v>0.19</v>
      </c>
      <c r="J326" s="114">
        <v>4290000</v>
      </c>
      <c r="K326" s="116">
        <f t="shared" si="33"/>
        <v>25740000</v>
      </c>
      <c r="M326" s="26"/>
    </row>
    <row r="327" spans="1:13" s="2" customFormat="1" ht="124.2" customHeight="1" x14ac:dyDescent="0.3">
      <c r="C327" s="110" t="s">
        <v>743</v>
      </c>
      <c r="D327" s="9" t="s">
        <v>59</v>
      </c>
      <c r="E327" s="10" t="s">
        <v>60</v>
      </c>
      <c r="F327" s="9" t="s">
        <v>16</v>
      </c>
      <c r="G327" s="11">
        <v>2</v>
      </c>
      <c r="H327" s="114">
        <f t="shared" si="32"/>
        <v>3189075.630252101</v>
      </c>
      <c r="I327" s="115">
        <v>0.19</v>
      </c>
      <c r="J327" s="114">
        <v>3795000</v>
      </c>
      <c r="K327" s="116">
        <f t="shared" si="33"/>
        <v>7590000</v>
      </c>
      <c r="M327" s="26"/>
    </row>
    <row r="328" spans="1:13" ht="124.2" customHeight="1" x14ac:dyDescent="0.3">
      <c r="C328" s="110" t="s">
        <v>744</v>
      </c>
      <c r="D328" s="9" t="s">
        <v>174</v>
      </c>
      <c r="E328" s="10" t="s">
        <v>175</v>
      </c>
      <c r="F328" s="9" t="s">
        <v>16</v>
      </c>
      <c r="G328" s="11">
        <v>12</v>
      </c>
      <c r="H328" s="114">
        <f t="shared" si="32"/>
        <v>139915.96638655462</v>
      </c>
      <c r="I328" s="115">
        <v>0.19</v>
      </c>
      <c r="J328" s="114">
        <v>166500</v>
      </c>
      <c r="K328" s="116">
        <f t="shared" si="33"/>
        <v>1998000</v>
      </c>
    </row>
    <row r="329" spans="1:13" ht="124.2" customHeight="1" x14ac:dyDescent="0.3">
      <c r="C329" s="110" t="s">
        <v>745</v>
      </c>
      <c r="D329" s="9" t="s">
        <v>288</v>
      </c>
      <c r="E329" s="10" t="s">
        <v>289</v>
      </c>
      <c r="F329" s="9" t="s">
        <v>16</v>
      </c>
      <c r="G329" s="11">
        <v>4</v>
      </c>
      <c r="H329" s="114">
        <f t="shared" si="32"/>
        <v>23707.983193277312</v>
      </c>
      <c r="I329" s="115">
        <v>0.19</v>
      </c>
      <c r="J329" s="114">
        <v>28212.5</v>
      </c>
      <c r="K329" s="116">
        <f t="shared" si="33"/>
        <v>112850</v>
      </c>
    </row>
    <row r="330" spans="1:13" ht="124.2" customHeight="1" x14ac:dyDescent="0.3">
      <c r="C330" s="110" t="s">
        <v>746</v>
      </c>
      <c r="D330" s="9" t="s">
        <v>178</v>
      </c>
      <c r="E330" s="10" t="s">
        <v>179</v>
      </c>
      <c r="F330" s="9" t="s">
        <v>16</v>
      </c>
      <c r="G330" s="11">
        <v>12</v>
      </c>
      <c r="H330" s="114">
        <f t="shared" si="32"/>
        <v>67717.436974789918</v>
      </c>
      <c r="I330" s="115">
        <v>0.19</v>
      </c>
      <c r="J330" s="114">
        <v>80583.75</v>
      </c>
      <c r="K330" s="116">
        <f t="shared" si="33"/>
        <v>967005</v>
      </c>
    </row>
    <row r="331" spans="1:13" ht="124.2" customHeight="1" x14ac:dyDescent="0.3">
      <c r="C331" s="110" t="s">
        <v>747</v>
      </c>
      <c r="D331" s="9" t="s">
        <v>290</v>
      </c>
      <c r="E331" s="10" t="s">
        <v>291</v>
      </c>
      <c r="F331" s="9" t="s">
        <v>16</v>
      </c>
      <c r="G331" s="11">
        <v>12</v>
      </c>
      <c r="H331" s="114">
        <f t="shared" si="32"/>
        <v>27983.193277310926</v>
      </c>
      <c r="I331" s="115">
        <v>0.19</v>
      </c>
      <c r="J331" s="114">
        <v>33300</v>
      </c>
      <c r="K331" s="116">
        <f t="shared" si="33"/>
        <v>399600</v>
      </c>
    </row>
    <row r="332" spans="1:13" ht="124.2" customHeight="1" thickBot="1" x14ac:dyDescent="0.35">
      <c r="C332" s="110" t="s">
        <v>748</v>
      </c>
      <c r="D332" s="9" t="s">
        <v>176</v>
      </c>
      <c r="E332" s="10" t="s">
        <v>177</v>
      </c>
      <c r="F332" s="9" t="s">
        <v>16</v>
      </c>
      <c r="G332" s="11">
        <v>10</v>
      </c>
      <c r="H332" s="114">
        <f t="shared" si="32"/>
        <v>15252.100840336136</v>
      </c>
      <c r="I332" s="115">
        <v>0.19</v>
      </c>
      <c r="J332" s="114">
        <v>18150</v>
      </c>
      <c r="K332" s="116">
        <f t="shared" si="33"/>
        <v>181500</v>
      </c>
    </row>
    <row r="333" spans="1:13" ht="13.2" customHeight="1" thickBot="1" x14ac:dyDescent="0.35">
      <c r="C333" s="280" t="s">
        <v>749</v>
      </c>
      <c r="D333" s="281"/>
      <c r="E333" s="281"/>
      <c r="F333" s="281"/>
      <c r="G333" s="288"/>
      <c r="H333" s="119"/>
      <c r="I333" s="34"/>
      <c r="J333" s="34"/>
      <c r="K333" s="22">
        <f>SUM(K317:K332)</f>
        <v>89982201.5</v>
      </c>
    </row>
    <row r="334" spans="1:13" ht="13.2" customHeight="1" thickBot="1" x14ac:dyDescent="0.35">
      <c r="C334" s="268" t="s">
        <v>293</v>
      </c>
      <c r="D334" s="269"/>
      <c r="E334" s="269"/>
      <c r="F334" s="269"/>
      <c r="G334" s="269"/>
      <c r="H334" s="269"/>
      <c r="I334" s="269"/>
      <c r="J334" s="269"/>
      <c r="K334" s="287"/>
    </row>
    <row r="335" spans="1:13" ht="47.25" customHeight="1" thickBot="1" x14ac:dyDescent="0.35">
      <c r="A335" s="3"/>
      <c r="B335" s="3"/>
      <c r="C335" s="106" t="s">
        <v>4</v>
      </c>
      <c r="D335" s="107" t="s">
        <v>5</v>
      </c>
      <c r="E335" s="107" t="s">
        <v>6</v>
      </c>
      <c r="F335" s="107" t="s">
        <v>7</v>
      </c>
      <c r="G335" s="108" t="s">
        <v>8</v>
      </c>
      <c r="H335" s="107" t="s">
        <v>9</v>
      </c>
      <c r="I335" s="107" t="s">
        <v>10</v>
      </c>
      <c r="J335" s="107" t="s">
        <v>467</v>
      </c>
      <c r="K335" s="109" t="s">
        <v>468</v>
      </c>
    </row>
    <row r="336" spans="1:13" ht="97.95" customHeight="1" x14ac:dyDescent="0.3">
      <c r="C336" s="110" t="s">
        <v>750</v>
      </c>
      <c r="D336" s="111" t="s">
        <v>87</v>
      </c>
      <c r="E336" s="112" t="s">
        <v>88</v>
      </c>
      <c r="F336" s="111" t="s">
        <v>16</v>
      </c>
      <c r="G336" s="113">
        <v>10</v>
      </c>
      <c r="H336" s="114">
        <f t="shared" ref="H336:H342" si="34">+J336/1.19</f>
        <v>3605042.0168067226</v>
      </c>
      <c r="I336" s="115">
        <v>0.19</v>
      </c>
      <c r="J336" s="114">
        <v>4290000</v>
      </c>
      <c r="K336" s="116">
        <f t="shared" ref="K336:K342" si="35">+J336*G336</f>
        <v>42900000</v>
      </c>
      <c r="M336" s="26"/>
    </row>
    <row r="337" spans="1:13" s="2" customFormat="1" ht="97.95" customHeight="1" x14ac:dyDescent="0.3">
      <c r="C337" s="110" t="s">
        <v>751</v>
      </c>
      <c r="D337" s="9" t="s">
        <v>121</v>
      </c>
      <c r="E337" s="10" t="s">
        <v>122</v>
      </c>
      <c r="F337" s="9" t="s">
        <v>16</v>
      </c>
      <c r="G337" s="11">
        <v>1</v>
      </c>
      <c r="H337" s="114">
        <f t="shared" si="34"/>
        <v>7071428.5714285718</v>
      </c>
      <c r="I337" s="115">
        <v>0.19</v>
      </c>
      <c r="J337" s="114">
        <v>8415000</v>
      </c>
      <c r="K337" s="116">
        <f t="shared" si="35"/>
        <v>8415000</v>
      </c>
      <c r="M337" s="26"/>
    </row>
    <row r="338" spans="1:13" ht="97.95" customHeight="1" x14ac:dyDescent="0.3">
      <c r="C338" s="110" t="s">
        <v>752</v>
      </c>
      <c r="D338" s="9" t="s">
        <v>65</v>
      </c>
      <c r="E338" s="10" t="s">
        <v>66</v>
      </c>
      <c r="F338" s="9" t="s">
        <v>16</v>
      </c>
      <c r="G338" s="11">
        <v>1</v>
      </c>
      <c r="H338" s="114">
        <f t="shared" si="34"/>
        <v>2487286.1344537814</v>
      </c>
      <c r="I338" s="115">
        <v>0.19</v>
      </c>
      <c r="J338" s="114">
        <v>2959870.5</v>
      </c>
      <c r="K338" s="116">
        <f t="shared" si="35"/>
        <v>2959870.5</v>
      </c>
      <c r="M338" s="26"/>
    </row>
    <row r="339" spans="1:13" ht="97.95" customHeight="1" x14ac:dyDescent="0.3">
      <c r="C339" s="110" t="s">
        <v>753</v>
      </c>
      <c r="D339" s="9" t="s">
        <v>26</v>
      </c>
      <c r="E339" s="10" t="s">
        <v>27</v>
      </c>
      <c r="F339" s="9" t="s">
        <v>16</v>
      </c>
      <c r="G339" s="11">
        <v>1</v>
      </c>
      <c r="H339" s="114">
        <f t="shared" si="34"/>
        <v>3466386.5546218487</v>
      </c>
      <c r="I339" s="115">
        <v>0.19</v>
      </c>
      <c r="J339" s="114">
        <v>4125000</v>
      </c>
      <c r="K339" s="116">
        <f t="shared" si="35"/>
        <v>4125000</v>
      </c>
    </row>
    <row r="340" spans="1:13" ht="97.95" customHeight="1" x14ac:dyDescent="0.3">
      <c r="C340" s="110" t="s">
        <v>754</v>
      </c>
      <c r="D340" s="9" t="s">
        <v>19</v>
      </c>
      <c r="E340" s="10" t="s">
        <v>20</v>
      </c>
      <c r="F340" s="9" t="s">
        <v>16</v>
      </c>
      <c r="G340" s="11">
        <v>100</v>
      </c>
      <c r="H340" s="114">
        <f t="shared" si="34"/>
        <v>63025.210084033613</v>
      </c>
      <c r="I340" s="115">
        <v>0.19</v>
      </c>
      <c r="J340" s="114">
        <v>75000</v>
      </c>
      <c r="K340" s="116">
        <f t="shared" si="35"/>
        <v>7500000</v>
      </c>
    </row>
    <row r="341" spans="1:13" ht="97.95" customHeight="1" x14ac:dyDescent="0.3">
      <c r="C341" s="110" t="s">
        <v>755</v>
      </c>
      <c r="D341" s="9" t="s">
        <v>119</v>
      </c>
      <c r="E341" s="10" t="s">
        <v>180</v>
      </c>
      <c r="F341" s="9" t="s">
        <v>16</v>
      </c>
      <c r="G341" s="11">
        <v>10</v>
      </c>
      <c r="H341" s="114">
        <f t="shared" si="34"/>
        <v>191344.53781512607</v>
      </c>
      <c r="I341" s="115">
        <v>0.19</v>
      </c>
      <c r="J341" s="114">
        <v>227700</v>
      </c>
      <c r="K341" s="116">
        <f t="shared" si="35"/>
        <v>2277000</v>
      </c>
    </row>
    <row r="342" spans="1:13" ht="97.95" customHeight="1" thickBot="1" x14ac:dyDescent="0.35">
      <c r="C342" s="110" t="s">
        <v>756</v>
      </c>
      <c r="D342" s="9" t="s">
        <v>146</v>
      </c>
      <c r="E342" s="10" t="s">
        <v>147</v>
      </c>
      <c r="F342" s="9" t="s">
        <v>16</v>
      </c>
      <c r="G342" s="39">
        <v>5</v>
      </c>
      <c r="H342" s="114">
        <f t="shared" si="34"/>
        <v>2948524.7899159663</v>
      </c>
      <c r="I342" s="115">
        <v>0.19</v>
      </c>
      <c r="J342" s="114">
        <v>3508744.5</v>
      </c>
      <c r="K342" s="116">
        <f t="shared" si="35"/>
        <v>17543722.5</v>
      </c>
    </row>
    <row r="343" spans="1:13" ht="13.2" customHeight="1" thickBot="1" x14ac:dyDescent="0.35">
      <c r="C343" s="280" t="s">
        <v>757</v>
      </c>
      <c r="D343" s="281"/>
      <c r="E343" s="282"/>
      <c r="F343" s="34"/>
      <c r="G343" s="34"/>
      <c r="H343" s="34"/>
      <c r="I343" s="34"/>
      <c r="J343" s="34"/>
      <c r="K343" s="22">
        <f>SUM(K336:K342)</f>
        <v>85720593</v>
      </c>
    </row>
    <row r="344" spans="1:13" ht="13.2" customHeight="1" thickBot="1" x14ac:dyDescent="0.35">
      <c r="C344" s="268" t="s">
        <v>295</v>
      </c>
      <c r="D344" s="269"/>
      <c r="E344" s="269"/>
      <c r="F344" s="269"/>
      <c r="G344" s="269"/>
      <c r="H344" s="269"/>
      <c r="I344" s="269"/>
      <c r="J344" s="269"/>
      <c r="K344" s="287"/>
    </row>
    <row r="345" spans="1:13" ht="47.25" customHeight="1" thickBot="1" x14ac:dyDescent="0.35">
      <c r="A345" s="3"/>
      <c r="B345" s="3"/>
      <c r="C345" s="106" t="s">
        <v>4</v>
      </c>
      <c r="D345" s="107" t="s">
        <v>5</v>
      </c>
      <c r="E345" s="107" t="s">
        <v>6</v>
      </c>
      <c r="F345" s="107" t="s">
        <v>7</v>
      </c>
      <c r="G345" s="108" t="s">
        <v>8</v>
      </c>
      <c r="H345" s="107" t="s">
        <v>9</v>
      </c>
      <c r="I345" s="107" t="s">
        <v>10</v>
      </c>
      <c r="J345" s="107" t="s">
        <v>467</v>
      </c>
      <c r="K345" s="109" t="s">
        <v>468</v>
      </c>
    </row>
    <row r="346" spans="1:13" s="2" customFormat="1" ht="172.95" customHeight="1" x14ac:dyDescent="0.3">
      <c r="C346" s="110" t="s">
        <v>758</v>
      </c>
      <c r="D346" s="111" t="s">
        <v>14</v>
      </c>
      <c r="E346" s="112" t="s">
        <v>15</v>
      </c>
      <c r="F346" s="111" t="s">
        <v>16</v>
      </c>
      <c r="G346" s="113">
        <v>4</v>
      </c>
      <c r="H346" s="114">
        <f t="shared" ref="H346:H367" si="36">+J346/1.19</f>
        <v>279831.93277310923</v>
      </c>
      <c r="I346" s="115">
        <v>0.19</v>
      </c>
      <c r="J346" s="114">
        <v>333000</v>
      </c>
      <c r="K346" s="116">
        <f t="shared" ref="K346:K367" si="37">+J346*G346</f>
        <v>1332000</v>
      </c>
    </row>
    <row r="347" spans="1:13" ht="172.95" customHeight="1" x14ac:dyDescent="0.3">
      <c r="C347" s="110" t="s">
        <v>759</v>
      </c>
      <c r="D347" s="9" t="s">
        <v>19</v>
      </c>
      <c r="E347" s="10" t="s">
        <v>20</v>
      </c>
      <c r="F347" s="9" t="s">
        <v>16</v>
      </c>
      <c r="G347" s="11">
        <v>30</v>
      </c>
      <c r="H347" s="114">
        <f t="shared" si="36"/>
        <v>63025.210084033613</v>
      </c>
      <c r="I347" s="115">
        <v>0.19</v>
      </c>
      <c r="J347" s="114">
        <v>75000</v>
      </c>
      <c r="K347" s="116">
        <f t="shared" si="37"/>
        <v>2250000</v>
      </c>
    </row>
    <row r="348" spans="1:13" ht="172.95" customHeight="1" x14ac:dyDescent="0.3">
      <c r="C348" s="110" t="s">
        <v>760</v>
      </c>
      <c r="D348" s="9" t="s">
        <v>73</v>
      </c>
      <c r="E348" s="10" t="s">
        <v>74</v>
      </c>
      <c r="F348" s="9" t="s">
        <v>16</v>
      </c>
      <c r="G348" s="11">
        <v>1</v>
      </c>
      <c r="H348" s="114">
        <f t="shared" si="36"/>
        <v>1383613.4453781513</v>
      </c>
      <c r="I348" s="115">
        <v>0.19</v>
      </c>
      <c r="J348" s="114">
        <v>1646500</v>
      </c>
      <c r="K348" s="116">
        <f t="shared" si="37"/>
        <v>1646500</v>
      </c>
      <c r="M348" s="26"/>
    </row>
    <row r="349" spans="1:13" ht="172.95" customHeight="1" x14ac:dyDescent="0.3">
      <c r="C349" s="110" t="s">
        <v>761</v>
      </c>
      <c r="D349" s="9" t="s">
        <v>63</v>
      </c>
      <c r="E349" s="10" t="s">
        <v>64</v>
      </c>
      <c r="F349" s="9" t="s">
        <v>16</v>
      </c>
      <c r="G349" s="11">
        <v>2</v>
      </c>
      <c r="H349" s="114">
        <f t="shared" si="36"/>
        <v>3187786.1344537819</v>
      </c>
      <c r="I349" s="115">
        <v>0.19</v>
      </c>
      <c r="J349" s="114">
        <v>3793465.5</v>
      </c>
      <c r="K349" s="116">
        <f t="shared" si="37"/>
        <v>7586931</v>
      </c>
    </row>
    <row r="350" spans="1:13" ht="172.95" customHeight="1" x14ac:dyDescent="0.3">
      <c r="C350" s="110" t="s">
        <v>762</v>
      </c>
      <c r="D350" s="9" t="s">
        <v>69</v>
      </c>
      <c r="E350" s="10" t="s">
        <v>70</v>
      </c>
      <c r="F350" s="9" t="s">
        <v>16</v>
      </c>
      <c r="G350" s="11">
        <v>2</v>
      </c>
      <c r="H350" s="114">
        <f t="shared" si="36"/>
        <v>1474789.9159663867</v>
      </c>
      <c r="I350" s="115">
        <v>0.19</v>
      </c>
      <c r="J350" s="114">
        <v>1755000</v>
      </c>
      <c r="K350" s="116">
        <f t="shared" si="37"/>
        <v>3510000</v>
      </c>
    </row>
    <row r="351" spans="1:13" ht="172.95" customHeight="1" x14ac:dyDescent="0.3">
      <c r="C351" s="110" t="s">
        <v>763</v>
      </c>
      <c r="D351" s="9" t="s">
        <v>71</v>
      </c>
      <c r="E351" s="10" t="s">
        <v>72</v>
      </c>
      <c r="F351" s="9" t="s">
        <v>16</v>
      </c>
      <c r="G351" s="11">
        <v>2</v>
      </c>
      <c r="H351" s="114">
        <f t="shared" si="36"/>
        <v>827836.13445378153</v>
      </c>
      <c r="I351" s="115">
        <v>0.19</v>
      </c>
      <c r="J351" s="114">
        <v>985125</v>
      </c>
      <c r="K351" s="116">
        <f t="shared" si="37"/>
        <v>1970250</v>
      </c>
      <c r="M351" s="26"/>
    </row>
    <row r="352" spans="1:13" ht="172.95" customHeight="1" x14ac:dyDescent="0.3">
      <c r="C352" s="110" t="s">
        <v>764</v>
      </c>
      <c r="D352" s="9" t="s">
        <v>65</v>
      </c>
      <c r="E352" s="10" t="s">
        <v>66</v>
      </c>
      <c r="F352" s="9" t="s">
        <v>16</v>
      </c>
      <c r="G352" s="11">
        <v>1</v>
      </c>
      <c r="H352" s="114">
        <f t="shared" si="36"/>
        <v>2487286.1344537814</v>
      </c>
      <c r="I352" s="115">
        <v>0.19</v>
      </c>
      <c r="J352" s="114">
        <v>2959870.5</v>
      </c>
      <c r="K352" s="116">
        <f t="shared" si="37"/>
        <v>2959870.5</v>
      </c>
      <c r="M352" s="26"/>
    </row>
    <row r="353" spans="3:13" ht="172.95" customHeight="1" x14ac:dyDescent="0.3">
      <c r="C353" s="110" t="s">
        <v>765</v>
      </c>
      <c r="D353" s="9" t="s">
        <v>26</v>
      </c>
      <c r="E353" s="10" t="s">
        <v>27</v>
      </c>
      <c r="F353" s="9" t="s">
        <v>16</v>
      </c>
      <c r="G353" s="11">
        <v>1</v>
      </c>
      <c r="H353" s="114">
        <f t="shared" si="36"/>
        <v>3466386.5546218487</v>
      </c>
      <c r="I353" s="115">
        <v>0.19</v>
      </c>
      <c r="J353" s="114">
        <v>4125000</v>
      </c>
      <c r="K353" s="116">
        <f t="shared" si="37"/>
        <v>4125000</v>
      </c>
    </row>
    <row r="354" spans="3:13" s="2" customFormat="1" ht="172.95" customHeight="1" x14ac:dyDescent="0.3">
      <c r="C354" s="110" t="s">
        <v>766</v>
      </c>
      <c r="D354" s="9" t="s">
        <v>123</v>
      </c>
      <c r="E354" s="10" t="s">
        <v>124</v>
      </c>
      <c r="F354" s="9" t="s">
        <v>16</v>
      </c>
      <c r="G354" s="11">
        <v>2</v>
      </c>
      <c r="H354" s="114">
        <f t="shared" si="36"/>
        <v>3700000</v>
      </c>
      <c r="I354" s="115">
        <v>0.19</v>
      </c>
      <c r="J354" s="114">
        <v>4403000</v>
      </c>
      <c r="K354" s="116">
        <f t="shared" si="37"/>
        <v>8806000</v>
      </c>
      <c r="M354" s="26"/>
    </row>
    <row r="355" spans="3:13" ht="172.95" customHeight="1" x14ac:dyDescent="0.3">
      <c r="C355" s="110" t="s">
        <v>767</v>
      </c>
      <c r="D355" s="9" t="s">
        <v>67</v>
      </c>
      <c r="E355" s="10" t="s">
        <v>68</v>
      </c>
      <c r="F355" s="9" t="s">
        <v>16</v>
      </c>
      <c r="G355" s="11">
        <v>1</v>
      </c>
      <c r="H355" s="114">
        <f t="shared" si="36"/>
        <v>2063067.2268907563</v>
      </c>
      <c r="I355" s="115">
        <v>0.19</v>
      </c>
      <c r="J355" s="114">
        <v>2455050</v>
      </c>
      <c r="K355" s="116">
        <f t="shared" si="37"/>
        <v>2455050</v>
      </c>
    </row>
    <row r="356" spans="3:13" ht="172.95" customHeight="1" x14ac:dyDescent="0.3">
      <c r="C356" s="110" t="s">
        <v>768</v>
      </c>
      <c r="D356" s="9" t="s">
        <v>87</v>
      </c>
      <c r="E356" s="10" t="s">
        <v>88</v>
      </c>
      <c r="F356" s="9" t="s">
        <v>16</v>
      </c>
      <c r="G356" s="11">
        <v>2</v>
      </c>
      <c r="H356" s="114">
        <f t="shared" si="36"/>
        <v>3605042.0168067226</v>
      </c>
      <c r="I356" s="115">
        <v>0.19</v>
      </c>
      <c r="J356" s="114">
        <v>4290000</v>
      </c>
      <c r="K356" s="116">
        <f t="shared" si="37"/>
        <v>8580000</v>
      </c>
      <c r="M356" s="26"/>
    </row>
    <row r="357" spans="3:13" s="2" customFormat="1" ht="172.95" customHeight="1" x14ac:dyDescent="0.3">
      <c r="C357" s="110" t="s">
        <v>769</v>
      </c>
      <c r="D357" s="9" t="s">
        <v>56</v>
      </c>
      <c r="E357" s="10" t="s">
        <v>57</v>
      </c>
      <c r="F357" s="9" t="s">
        <v>16</v>
      </c>
      <c r="G357" s="11">
        <v>2</v>
      </c>
      <c r="H357" s="114">
        <f t="shared" si="36"/>
        <v>3865546.218487395</v>
      </c>
      <c r="I357" s="115">
        <v>0.19</v>
      </c>
      <c r="J357" s="114">
        <v>4600000</v>
      </c>
      <c r="K357" s="116">
        <f t="shared" si="37"/>
        <v>9200000</v>
      </c>
    </row>
    <row r="358" spans="3:13" s="2" customFormat="1" ht="172.95" customHeight="1" x14ac:dyDescent="0.3">
      <c r="C358" s="110" t="s">
        <v>770</v>
      </c>
      <c r="D358" s="9" t="s">
        <v>91</v>
      </c>
      <c r="E358" s="10" t="s">
        <v>92</v>
      </c>
      <c r="F358" s="9" t="s">
        <v>16</v>
      </c>
      <c r="G358" s="11">
        <v>1</v>
      </c>
      <c r="H358" s="114">
        <f t="shared" si="36"/>
        <v>4220168.0672268914</v>
      </c>
      <c r="I358" s="115">
        <v>0.19</v>
      </c>
      <c r="J358" s="114">
        <v>5022000</v>
      </c>
      <c r="K358" s="116">
        <f t="shared" si="37"/>
        <v>5022000</v>
      </c>
      <c r="M358" s="26"/>
    </row>
    <row r="359" spans="3:13" s="2" customFormat="1" ht="172.95" customHeight="1" x14ac:dyDescent="0.3">
      <c r="C359" s="110" t="s">
        <v>771</v>
      </c>
      <c r="D359" s="9" t="s">
        <v>59</v>
      </c>
      <c r="E359" s="10" t="s">
        <v>60</v>
      </c>
      <c r="F359" s="9" t="s">
        <v>16</v>
      </c>
      <c r="G359" s="11">
        <v>1</v>
      </c>
      <c r="H359" s="114">
        <f t="shared" si="36"/>
        <v>3189075.630252101</v>
      </c>
      <c r="I359" s="115">
        <v>0.19</v>
      </c>
      <c r="J359" s="114">
        <v>3795000</v>
      </c>
      <c r="K359" s="116">
        <f t="shared" si="37"/>
        <v>3795000</v>
      </c>
      <c r="M359" s="26"/>
    </row>
    <row r="360" spans="3:13" s="2" customFormat="1" ht="172.95" customHeight="1" x14ac:dyDescent="0.3">
      <c r="C360" s="110" t="s">
        <v>772</v>
      </c>
      <c r="D360" s="9" t="s">
        <v>134</v>
      </c>
      <c r="E360" s="10" t="s">
        <v>135</v>
      </c>
      <c r="F360" s="9" t="s">
        <v>16</v>
      </c>
      <c r="G360" s="11">
        <v>1</v>
      </c>
      <c r="H360" s="114">
        <f t="shared" si="36"/>
        <v>2454063.0252100839</v>
      </c>
      <c r="I360" s="115">
        <v>0.19</v>
      </c>
      <c r="J360" s="114">
        <v>2920335</v>
      </c>
      <c r="K360" s="116">
        <f t="shared" si="37"/>
        <v>2920335</v>
      </c>
      <c r="M360" s="26"/>
    </row>
    <row r="361" spans="3:13" s="2" customFormat="1" ht="172.95" customHeight="1" x14ac:dyDescent="0.3">
      <c r="C361" s="110" t="s">
        <v>773</v>
      </c>
      <c r="D361" s="9" t="s">
        <v>121</v>
      </c>
      <c r="E361" s="10" t="s">
        <v>122</v>
      </c>
      <c r="F361" s="9" t="s">
        <v>16</v>
      </c>
      <c r="G361" s="11">
        <v>1</v>
      </c>
      <c r="H361" s="114">
        <f t="shared" si="36"/>
        <v>7071428.5714285718</v>
      </c>
      <c r="I361" s="115">
        <v>0.19</v>
      </c>
      <c r="J361" s="114">
        <v>8415000</v>
      </c>
      <c r="K361" s="116">
        <f t="shared" si="37"/>
        <v>8415000</v>
      </c>
      <c r="M361" s="26"/>
    </row>
    <row r="362" spans="3:13" s="2" customFormat="1" ht="172.95" customHeight="1" x14ac:dyDescent="0.3">
      <c r="C362" s="110" t="s">
        <v>774</v>
      </c>
      <c r="D362" s="35" t="s">
        <v>136</v>
      </c>
      <c r="E362" s="36" t="s">
        <v>137</v>
      </c>
      <c r="F362" s="35" t="s">
        <v>16</v>
      </c>
      <c r="G362" s="37">
        <v>1</v>
      </c>
      <c r="H362" s="114">
        <f t="shared" si="36"/>
        <v>2938109.2436974789</v>
      </c>
      <c r="I362" s="115">
        <v>0.19</v>
      </c>
      <c r="J362" s="114">
        <v>3496350</v>
      </c>
      <c r="K362" s="116">
        <f t="shared" si="37"/>
        <v>3496350</v>
      </c>
      <c r="M362" s="26"/>
    </row>
    <row r="363" spans="3:13" ht="172.95" customHeight="1" x14ac:dyDescent="0.3">
      <c r="C363" s="110" t="s">
        <v>775</v>
      </c>
      <c r="D363" s="9" t="s">
        <v>77</v>
      </c>
      <c r="E363" s="10" t="s">
        <v>78</v>
      </c>
      <c r="F363" s="9" t="s">
        <v>16</v>
      </c>
      <c r="G363" s="11">
        <v>1</v>
      </c>
      <c r="H363" s="114">
        <f t="shared" si="36"/>
        <v>2836134.4537815126</v>
      </c>
      <c r="I363" s="115">
        <v>0.19</v>
      </c>
      <c r="J363" s="114">
        <v>3375000</v>
      </c>
      <c r="K363" s="116">
        <f t="shared" si="37"/>
        <v>3375000</v>
      </c>
      <c r="M363" s="26"/>
    </row>
    <row r="364" spans="3:13" ht="172.95" customHeight="1" x14ac:dyDescent="0.3">
      <c r="C364" s="110" t="s">
        <v>776</v>
      </c>
      <c r="D364" s="9" t="s">
        <v>140</v>
      </c>
      <c r="E364" s="38" t="s">
        <v>141</v>
      </c>
      <c r="F364" s="9" t="s">
        <v>16</v>
      </c>
      <c r="G364" s="11">
        <v>1</v>
      </c>
      <c r="H364" s="114">
        <f t="shared" si="36"/>
        <v>1025911.7647058824</v>
      </c>
      <c r="I364" s="115">
        <v>0.19</v>
      </c>
      <c r="J364" s="114">
        <v>1220835</v>
      </c>
      <c r="K364" s="116">
        <f t="shared" si="37"/>
        <v>1220835</v>
      </c>
    </row>
    <row r="365" spans="3:13" ht="172.95" customHeight="1" x14ac:dyDescent="0.3">
      <c r="C365" s="110" t="s">
        <v>777</v>
      </c>
      <c r="D365" s="9" t="s">
        <v>150</v>
      </c>
      <c r="E365" s="38" t="s">
        <v>151</v>
      </c>
      <c r="F365" s="9" t="s">
        <v>16</v>
      </c>
      <c r="G365" s="11">
        <v>1</v>
      </c>
      <c r="H365" s="114">
        <f t="shared" si="36"/>
        <v>1153529.411764706</v>
      </c>
      <c r="I365" s="115">
        <v>0.19</v>
      </c>
      <c r="J365" s="114">
        <v>1372700</v>
      </c>
      <c r="K365" s="116">
        <f t="shared" si="37"/>
        <v>1372700</v>
      </c>
    </row>
    <row r="366" spans="3:13" ht="172.95" customHeight="1" x14ac:dyDescent="0.3">
      <c r="C366" s="110" t="s">
        <v>778</v>
      </c>
      <c r="D366" s="9" t="s">
        <v>75</v>
      </c>
      <c r="E366" s="10" t="s">
        <v>76</v>
      </c>
      <c r="F366" s="9" t="s">
        <v>16</v>
      </c>
      <c r="G366" s="11">
        <v>1</v>
      </c>
      <c r="H366" s="114">
        <f t="shared" si="36"/>
        <v>568487.39495798317</v>
      </c>
      <c r="I366" s="115">
        <v>0.19</v>
      </c>
      <c r="J366" s="114">
        <v>676500</v>
      </c>
      <c r="K366" s="116">
        <f t="shared" si="37"/>
        <v>676500</v>
      </c>
      <c r="M366" s="26"/>
    </row>
    <row r="367" spans="3:13" ht="172.95" customHeight="1" thickBot="1" x14ac:dyDescent="0.35">
      <c r="C367" s="110" t="s">
        <v>779</v>
      </c>
      <c r="D367" s="9" t="s">
        <v>217</v>
      </c>
      <c r="E367" s="10" t="s">
        <v>218</v>
      </c>
      <c r="F367" s="9" t="s">
        <v>16</v>
      </c>
      <c r="G367" s="11">
        <v>1</v>
      </c>
      <c r="H367" s="114">
        <f t="shared" si="36"/>
        <v>3886554.6218487397</v>
      </c>
      <c r="I367" s="115">
        <v>0.19</v>
      </c>
      <c r="J367" s="114">
        <v>4625000</v>
      </c>
      <c r="K367" s="116">
        <f t="shared" si="37"/>
        <v>4625000</v>
      </c>
    </row>
    <row r="368" spans="3:13" ht="13.2" customHeight="1" thickBot="1" x14ac:dyDescent="0.35">
      <c r="C368" s="280" t="s">
        <v>780</v>
      </c>
      <c r="D368" s="281"/>
      <c r="E368" s="281"/>
      <c r="F368" s="281"/>
      <c r="G368" s="282"/>
      <c r="H368" s="34"/>
      <c r="I368" s="34"/>
      <c r="J368" s="34"/>
      <c r="K368" s="22">
        <f>SUM(K346:K367)</f>
        <v>89340321.5</v>
      </c>
    </row>
    <row r="369" spans="1:13" ht="13.2" customHeight="1" thickBot="1" x14ac:dyDescent="0.35">
      <c r="C369" s="268" t="s">
        <v>297</v>
      </c>
      <c r="D369" s="269"/>
      <c r="E369" s="269"/>
      <c r="F369" s="269"/>
      <c r="G369" s="269"/>
      <c r="H369" s="269"/>
      <c r="I369" s="269"/>
      <c r="J369" s="269"/>
      <c r="K369" s="287"/>
    </row>
    <row r="370" spans="1:13" ht="47.25" customHeight="1" thickBot="1" x14ac:dyDescent="0.35">
      <c r="A370" s="3"/>
      <c r="B370" s="3"/>
      <c r="C370" s="106" t="s">
        <v>4</v>
      </c>
      <c r="D370" s="107" t="s">
        <v>5</v>
      </c>
      <c r="E370" s="107" t="s">
        <v>6</v>
      </c>
      <c r="F370" s="107" t="s">
        <v>7</v>
      </c>
      <c r="G370" s="108" t="s">
        <v>8</v>
      </c>
      <c r="H370" s="107" t="s">
        <v>9</v>
      </c>
      <c r="I370" s="107" t="s">
        <v>10</v>
      </c>
      <c r="J370" s="107" t="s">
        <v>467</v>
      </c>
      <c r="K370" s="109" t="s">
        <v>468</v>
      </c>
    </row>
    <row r="371" spans="1:13" ht="117" customHeight="1" x14ac:dyDescent="0.3">
      <c r="C371" s="110" t="s">
        <v>781</v>
      </c>
      <c r="D371" s="111" t="s">
        <v>69</v>
      </c>
      <c r="E371" s="112" t="s">
        <v>70</v>
      </c>
      <c r="F371" s="111" t="s">
        <v>16</v>
      </c>
      <c r="G371" s="113">
        <v>1</v>
      </c>
      <c r="H371" s="114">
        <f t="shared" ref="H371:H394" si="38">+J371/1.19</f>
        <v>1474789.9159663867</v>
      </c>
      <c r="I371" s="115">
        <v>0.19</v>
      </c>
      <c r="J371" s="114">
        <v>1755000</v>
      </c>
      <c r="K371" s="116">
        <f t="shared" ref="K371:K394" si="39">+J371*G371</f>
        <v>1755000</v>
      </c>
    </row>
    <row r="372" spans="1:13" ht="117" customHeight="1" x14ac:dyDescent="0.3">
      <c r="C372" s="110" t="s">
        <v>782</v>
      </c>
      <c r="D372" s="9" t="s">
        <v>63</v>
      </c>
      <c r="E372" s="10" t="s">
        <v>64</v>
      </c>
      <c r="F372" s="9" t="s">
        <v>16</v>
      </c>
      <c r="G372" s="11">
        <v>1</v>
      </c>
      <c r="H372" s="114">
        <f t="shared" si="38"/>
        <v>3187786.1344537819</v>
      </c>
      <c r="I372" s="115">
        <v>0.19</v>
      </c>
      <c r="J372" s="114">
        <v>3793465.5</v>
      </c>
      <c r="K372" s="116">
        <f t="shared" si="39"/>
        <v>3793465.5</v>
      </c>
    </row>
    <row r="373" spans="1:13" ht="117" customHeight="1" x14ac:dyDescent="0.3">
      <c r="C373" s="110" t="s">
        <v>783</v>
      </c>
      <c r="D373" s="9" t="s">
        <v>298</v>
      </c>
      <c r="E373" s="10" t="s">
        <v>299</v>
      </c>
      <c r="F373" s="9" t="s">
        <v>16</v>
      </c>
      <c r="G373" s="11">
        <v>5</v>
      </c>
      <c r="H373" s="114">
        <f t="shared" si="38"/>
        <v>621848.73949579836</v>
      </c>
      <c r="I373" s="115">
        <v>0.19</v>
      </c>
      <c r="J373" s="114">
        <v>740000</v>
      </c>
      <c r="K373" s="116">
        <f t="shared" si="39"/>
        <v>3700000</v>
      </c>
    </row>
    <row r="374" spans="1:13" ht="117" customHeight="1" x14ac:dyDescent="0.3">
      <c r="C374" s="110" t="s">
        <v>784</v>
      </c>
      <c r="D374" s="9" t="s">
        <v>26</v>
      </c>
      <c r="E374" s="10" t="s">
        <v>27</v>
      </c>
      <c r="F374" s="9" t="s">
        <v>16</v>
      </c>
      <c r="G374" s="11">
        <v>1</v>
      </c>
      <c r="H374" s="114">
        <f t="shared" si="38"/>
        <v>3466386.5546218487</v>
      </c>
      <c r="I374" s="115">
        <v>0.19</v>
      </c>
      <c r="J374" s="114">
        <v>4125000</v>
      </c>
      <c r="K374" s="116">
        <f t="shared" si="39"/>
        <v>4125000</v>
      </c>
    </row>
    <row r="375" spans="1:13" ht="117" customHeight="1" x14ac:dyDescent="0.3">
      <c r="C375" s="110" t="s">
        <v>785</v>
      </c>
      <c r="D375" s="9" t="s">
        <v>73</v>
      </c>
      <c r="E375" s="10" t="s">
        <v>74</v>
      </c>
      <c r="F375" s="9" t="s">
        <v>16</v>
      </c>
      <c r="G375" s="11">
        <v>1</v>
      </c>
      <c r="H375" s="114">
        <f t="shared" si="38"/>
        <v>1383613.4453781513</v>
      </c>
      <c r="I375" s="115">
        <v>0.19</v>
      </c>
      <c r="J375" s="114">
        <v>1646500</v>
      </c>
      <c r="K375" s="116">
        <f t="shared" si="39"/>
        <v>1646500</v>
      </c>
      <c r="M375" s="26"/>
    </row>
    <row r="376" spans="1:13" ht="117" customHeight="1" x14ac:dyDescent="0.3">
      <c r="C376" s="110" t="s">
        <v>786</v>
      </c>
      <c r="D376" s="9" t="s">
        <v>19</v>
      </c>
      <c r="E376" s="10" t="s">
        <v>20</v>
      </c>
      <c r="F376" s="9" t="s">
        <v>16</v>
      </c>
      <c r="G376" s="11">
        <f>20+32</f>
        <v>52</v>
      </c>
      <c r="H376" s="114">
        <f t="shared" si="38"/>
        <v>63025.210084033613</v>
      </c>
      <c r="I376" s="115">
        <v>0.19</v>
      </c>
      <c r="J376" s="114">
        <v>75000</v>
      </c>
      <c r="K376" s="116">
        <f t="shared" si="39"/>
        <v>3900000</v>
      </c>
    </row>
    <row r="377" spans="1:13" ht="117" customHeight="1" x14ac:dyDescent="0.3">
      <c r="C377" s="110" t="s">
        <v>787</v>
      </c>
      <c r="D377" s="9" t="s">
        <v>119</v>
      </c>
      <c r="E377" s="10" t="s">
        <v>180</v>
      </c>
      <c r="F377" s="9" t="s">
        <v>16</v>
      </c>
      <c r="G377" s="11">
        <f>5+8</f>
        <v>13</v>
      </c>
      <c r="H377" s="114">
        <f t="shared" si="38"/>
        <v>191344.53781512607</v>
      </c>
      <c r="I377" s="115">
        <v>0.19</v>
      </c>
      <c r="J377" s="114">
        <v>227700</v>
      </c>
      <c r="K377" s="116">
        <f t="shared" si="39"/>
        <v>2960100</v>
      </c>
    </row>
    <row r="378" spans="1:13" ht="117" customHeight="1" x14ac:dyDescent="0.3">
      <c r="C378" s="110" t="s">
        <v>788</v>
      </c>
      <c r="D378" s="9" t="s">
        <v>67</v>
      </c>
      <c r="E378" s="10" t="s">
        <v>68</v>
      </c>
      <c r="F378" s="9" t="s">
        <v>16</v>
      </c>
      <c r="G378" s="11">
        <v>1</v>
      </c>
      <c r="H378" s="114">
        <f t="shared" si="38"/>
        <v>2063067.2268907563</v>
      </c>
      <c r="I378" s="115">
        <v>0.19</v>
      </c>
      <c r="J378" s="114">
        <v>2455050</v>
      </c>
      <c r="K378" s="116">
        <f t="shared" si="39"/>
        <v>2455050</v>
      </c>
    </row>
    <row r="379" spans="1:13" ht="117" customHeight="1" x14ac:dyDescent="0.3">
      <c r="C379" s="110" t="s">
        <v>789</v>
      </c>
      <c r="D379" s="9" t="s">
        <v>71</v>
      </c>
      <c r="E379" s="10" t="s">
        <v>72</v>
      </c>
      <c r="F379" s="9" t="s">
        <v>16</v>
      </c>
      <c r="G379" s="11">
        <v>1</v>
      </c>
      <c r="H379" s="114">
        <f t="shared" si="38"/>
        <v>827836.13445378153</v>
      </c>
      <c r="I379" s="115">
        <v>0.19</v>
      </c>
      <c r="J379" s="114">
        <v>985125</v>
      </c>
      <c r="K379" s="116">
        <f t="shared" si="39"/>
        <v>985125</v>
      </c>
      <c r="M379" s="26"/>
    </row>
    <row r="380" spans="1:13" ht="117" customHeight="1" x14ac:dyDescent="0.3">
      <c r="C380" s="110" t="s">
        <v>790</v>
      </c>
      <c r="D380" s="9" t="s">
        <v>300</v>
      </c>
      <c r="E380" s="10" t="s">
        <v>301</v>
      </c>
      <c r="F380" s="9" t="s">
        <v>16</v>
      </c>
      <c r="G380" s="11">
        <v>1</v>
      </c>
      <c r="H380" s="114">
        <f t="shared" si="38"/>
        <v>2176470.5882352944</v>
      </c>
      <c r="I380" s="115">
        <v>0.19</v>
      </c>
      <c r="J380" s="114">
        <v>2590000</v>
      </c>
      <c r="K380" s="116">
        <f t="shared" si="39"/>
        <v>2590000</v>
      </c>
      <c r="M380" s="26"/>
    </row>
    <row r="381" spans="1:13" s="2" customFormat="1" ht="117" customHeight="1" x14ac:dyDescent="0.3">
      <c r="C381" s="110" t="s">
        <v>791</v>
      </c>
      <c r="D381" s="35" t="s">
        <v>136</v>
      </c>
      <c r="E381" s="36" t="s">
        <v>137</v>
      </c>
      <c r="F381" s="35" t="s">
        <v>16</v>
      </c>
      <c r="G381" s="37">
        <v>1</v>
      </c>
      <c r="H381" s="114">
        <f t="shared" si="38"/>
        <v>2938109.2436974789</v>
      </c>
      <c r="I381" s="115">
        <v>0.19</v>
      </c>
      <c r="J381" s="114">
        <v>3496350</v>
      </c>
      <c r="K381" s="116">
        <f t="shared" si="39"/>
        <v>3496350</v>
      </c>
      <c r="M381" s="26"/>
    </row>
    <row r="382" spans="1:13" s="2" customFormat="1" ht="117" customHeight="1" x14ac:dyDescent="0.3">
      <c r="C382" s="110" t="s">
        <v>792</v>
      </c>
      <c r="D382" s="35" t="s">
        <v>302</v>
      </c>
      <c r="E382" s="36" t="s">
        <v>303</v>
      </c>
      <c r="F382" s="35" t="s">
        <v>16</v>
      </c>
      <c r="G382" s="37">
        <v>1</v>
      </c>
      <c r="H382" s="114">
        <f t="shared" si="38"/>
        <v>2147773.1092436975</v>
      </c>
      <c r="I382" s="115">
        <v>0.19</v>
      </c>
      <c r="J382" s="114">
        <v>2555850</v>
      </c>
      <c r="K382" s="116">
        <f t="shared" si="39"/>
        <v>2555850</v>
      </c>
      <c r="M382" s="26"/>
    </row>
    <row r="383" spans="1:13" s="2" customFormat="1" ht="117" customHeight="1" x14ac:dyDescent="0.3">
      <c r="C383" s="110" t="s">
        <v>793</v>
      </c>
      <c r="D383" s="9" t="s">
        <v>148</v>
      </c>
      <c r="E383" s="10" t="s">
        <v>149</v>
      </c>
      <c r="F383" s="9" t="s">
        <v>16</v>
      </c>
      <c r="G383" s="11">
        <v>2</v>
      </c>
      <c r="H383" s="114">
        <f t="shared" si="38"/>
        <v>1452100.8403361344</v>
      </c>
      <c r="I383" s="115">
        <v>0.19</v>
      </c>
      <c r="J383" s="114">
        <v>1728000</v>
      </c>
      <c r="K383" s="116">
        <f t="shared" si="39"/>
        <v>3456000</v>
      </c>
    </row>
    <row r="384" spans="1:13" s="2" customFormat="1" ht="117" customHeight="1" x14ac:dyDescent="0.3">
      <c r="C384" s="110" t="s">
        <v>794</v>
      </c>
      <c r="D384" s="9" t="s">
        <v>38</v>
      </c>
      <c r="E384" s="10" t="s">
        <v>39</v>
      </c>
      <c r="F384" s="9" t="s">
        <v>16</v>
      </c>
      <c r="G384" s="11">
        <v>1</v>
      </c>
      <c r="H384" s="114">
        <f t="shared" si="38"/>
        <v>2231035.7142857146</v>
      </c>
      <c r="I384" s="115">
        <v>0.19</v>
      </c>
      <c r="J384" s="114">
        <v>2654932.5</v>
      </c>
      <c r="K384" s="116">
        <f t="shared" si="39"/>
        <v>2654932.5</v>
      </c>
    </row>
    <row r="385" spans="1:13" s="2" customFormat="1" ht="117" customHeight="1" x14ac:dyDescent="0.3">
      <c r="C385" s="110" t="s">
        <v>795</v>
      </c>
      <c r="D385" s="9" t="s">
        <v>32</v>
      </c>
      <c r="E385" s="10" t="s">
        <v>33</v>
      </c>
      <c r="F385" s="9" t="s">
        <v>16</v>
      </c>
      <c r="G385" s="11">
        <v>1</v>
      </c>
      <c r="H385" s="114">
        <f t="shared" si="38"/>
        <v>8466256.302521009</v>
      </c>
      <c r="I385" s="115">
        <v>0.19</v>
      </c>
      <c r="J385" s="114">
        <v>10074845</v>
      </c>
      <c r="K385" s="116">
        <f t="shared" si="39"/>
        <v>10074845</v>
      </c>
    </row>
    <row r="386" spans="1:13" s="2" customFormat="1" ht="117" customHeight="1" x14ac:dyDescent="0.3">
      <c r="C386" s="110" t="s">
        <v>796</v>
      </c>
      <c r="D386" s="9" t="s">
        <v>103</v>
      </c>
      <c r="E386" s="10" t="s">
        <v>104</v>
      </c>
      <c r="F386" s="9" t="s">
        <v>16</v>
      </c>
      <c r="G386" s="11">
        <v>2</v>
      </c>
      <c r="H386" s="114">
        <f t="shared" si="38"/>
        <v>2172705.8823529412</v>
      </c>
      <c r="I386" s="115">
        <v>0.19</v>
      </c>
      <c r="J386" s="114">
        <v>2585520</v>
      </c>
      <c r="K386" s="116">
        <f t="shared" si="39"/>
        <v>5171040</v>
      </c>
      <c r="M386" s="26"/>
    </row>
    <row r="387" spans="1:13" s="2" customFormat="1" ht="117" customHeight="1" x14ac:dyDescent="0.3">
      <c r="C387" s="110" t="s">
        <v>797</v>
      </c>
      <c r="D387" s="9" t="s">
        <v>94</v>
      </c>
      <c r="E387" s="10" t="s">
        <v>95</v>
      </c>
      <c r="F387" s="9" t="s">
        <v>16</v>
      </c>
      <c r="G387" s="11">
        <v>1</v>
      </c>
      <c r="H387" s="114">
        <f t="shared" si="38"/>
        <v>4728151.260504202</v>
      </c>
      <c r="I387" s="115">
        <v>0.19</v>
      </c>
      <c r="J387" s="114">
        <v>5626500</v>
      </c>
      <c r="K387" s="116">
        <f t="shared" si="39"/>
        <v>5626500</v>
      </c>
      <c r="M387" s="26"/>
    </row>
    <row r="388" spans="1:13" s="2" customFormat="1" ht="117" customHeight="1" x14ac:dyDescent="0.3">
      <c r="C388" s="110" t="s">
        <v>798</v>
      </c>
      <c r="D388" s="9" t="s">
        <v>41</v>
      </c>
      <c r="E388" s="10" t="s">
        <v>42</v>
      </c>
      <c r="F388" s="9" t="s">
        <v>16</v>
      </c>
      <c r="G388" s="11">
        <v>1</v>
      </c>
      <c r="H388" s="114">
        <f t="shared" si="38"/>
        <v>885978.99159663869</v>
      </c>
      <c r="I388" s="115">
        <v>0.19</v>
      </c>
      <c r="J388" s="114">
        <v>1054315</v>
      </c>
      <c r="K388" s="116">
        <f t="shared" si="39"/>
        <v>1054315</v>
      </c>
    </row>
    <row r="389" spans="1:13" ht="117" customHeight="1" x14ac:dyDescent="0.3">
      <c r="C389" s="110" t="s">
        <v>799</v>
      </c>
      <c r="D389" s="9" t="s">
        <v>304</v>
      </c>
      <c r="E389" s="10" t="s">
        <v>305</v>
      </c>
      <c r="F389" s="9" t="s">
        <v>16</v>
      </c>
      <c r="G389" s="11">
        <v>1</v>
      </c>
      <c r="H389" s="114">
        <f t="shared" si="38"/>
        <v>635218.48739495804</v>
      </c>
      <c r="I389" s="115">
        <v>0.19</v>
      </c>
      <c r="J389" s="114">
        <v>755910</v>
      </c>
      <c r="K389" s="116">
        <f t="shared" si="39"/>
        <v>755910</v>
      </c>
      <c r="M389" s="26"/>
    </row>
    <row r="390" spans="1:13" ht="117" customHeight="1" x14ac:dyDescent="0.3">
      <c r="C390" s="110" t="s">
        <v>800</v>
      </c>
      <c r="D390" s="9" t="s">
        <v>306</v>
      </c>
      <c r="E390" s="10" t="s">
        <v>307</v>
      </c>
      <c r="F390" s="9" t="s">
        <v>16</v>
      </c>
      <c r="G390" s="11">
        <v>1</v>
      </c>
      <c r="H390" s="114">
        <f t="shared" si="38"/>
        <v>2079831.9327731093</v>
      </c>
      <c r="I390" s="115">
        <v>0.19</v>
      </c>
      <c r="J390" s="114">
        <v>2475000</v>
      </c>
      <c r="K390" s="116">
        <f t="shared" si="39"/>
        <v>2475000</v>
      </c>
    </row>
    <row r="391" spans="1:13" ht="117" customHeight="1" x14ac:dyDescent="0.3">
      <c r="C391" s="110" t="s">
        <v>801</v>
      </c>
      <c r="D391" s="9" t="s">
        <v>308</v>
      </c>
      <c r="E391" s="10" t="s">
        <v>309</v>
      </c>
      <c r="F391" s="9" t="s">
        <v>16</v>
      </c>
      <c r="G391" s="11">
        <v>1</v>
      </c>
      <c r="H391" s="114">
        <f t="shared" si="38"/>
        <v>9428571.4285714291</v>
      </c>
      <c r="I391" s="115">
        <v>0.19</v>
      </c>
      <c r="J391" s="114">
        <v>11220000</v>
      </c>
      <c r="K391" s="116">
        <f t="shared" si="39"/>
        <v>11220000</v>
      </c>
    </row>
    <row r="392" spans="1:13" ht="117" customHeight="1" x14ac:dyDescent="0.3">
      <c r="C392" s="110" t="s">
        <v>802</v>
      </c>
      <c r="D392" s="9" t="s">
        <v>310</v>
      </c>
      <c r="E392" s="10" t="s">
        <v>311</v>
      </c>
      <c r="F392" s="9" t="s">
        <v>16</v>
      </c>
      <c r="G392" s="11">
        <v>1</v>
      </c>
      <c r="H392" s="114">
        <f t="shared" si="38"/>
        <v>4537701.6806722693</v>
      </c>
      <c r="I392" s="115">
        <v>0.19</v>
      </c>
      <c r="J392" s="114">
        <v>5399865</v>
      </c>
      <c r="K392" s="116">
        <f t="shared" si="39"/>
        <v>5399865</v>
      </c>
    </row>
    <row r="393" spans="1:13" s="2" customFormat="1" ht="117" customHeight="1" x14ac:dyDescent="0.3">
      <c r="C393" s="110" t="s">
        <v>803</v>
      </c>
      <c r="D393" s="9" t="s">
        <v>156</v>
      </c>
      <c r="E393" s="10" t="s">
        <v>157</v>
      </c>
      <c r="F393" s="9" t="s">
        <v>16</v>
      </c>
      <c r="G393" s="11">
        <v>1</v>
      </c>
      <c r="H393" s="114">
        <f t="shared" si="38"/>
        <v>1802521.0084033613</v>
      </c>
      <c r="I393" s="115">
        <v>0.19</v>
      </c>
      <c r="J393" s="114">
        <v>2145000</v>
      </c>
      <c r="K393" s="116">
        <f t="shared" si="39"/>
        <v>2145000</v>
      </c>
      <c r="M393" s="26"/>
    </row>
    <row r="394" spans="1:13" ht="117" customHeight="1" thickBot="1" x14ac:dyDescent="0.35">
      <c r="C394" s="110" t="s">
        <v>804</v>
      </c>
      <c r="D394" s="9" t="s">
        <v>22</v>
      </c>
      <c r="E394" s="10" t="s">
        <v>23</v>
      </c>
      <c r="F394" s="9" t="s">
        <v>16</v>
      </c>
      <c r="G394" s="11">
        <v>1</v>
      </c>
      <c r="H394" s="114">
        <f t="shared" si="38"/>
        <v>3342857.1428571432</v>
      </c>
      <c r="I394" s="115">
        <v>0.19</v>
      </c>
      <c r="J394" s="114">
        <v>3978000</v>
      </c>
      <c r="K394" s="116">
        <f t="shared" si="39"/>
        <v>3978000</v>
      </c>
      <c r="M394" s="26"/>
    </row>
    <row r="395" spans="1:13" ht="13.2" customHeight="1" thickBot="1" x14ac:dyDescent="0.35">
      <c r="C395" s="280" t="s">
        <v>805</v>
      </c>
      <c r="D395" s="281"/>
      <c r="E395" s="281"/>
      <c r="F395" s="281"/>
      <c r="G395" s="282"/>
      <c r="H395" s="34"/>
      <c r="I395" s="34"/>
      <c r="J395" s="34"/>
      <c r="K395" s="22">
        <f>SUM(K371:K394)</f>
        <v>87973848</v>
      </c>
    </row>
    <row r="396" spans="1:13" ht="13.2" customHeight="1" thickBot="1" x14ac:dyDescent="0.35">
      <c r="C396" s="268" t="s">
        <v>313</v>
      </c>
      <c r="D396" s="269"/>
      <c r="E396" s="269"/>
      <c r="F396" s="269"/>
      <c r="G396" s="269"/>
      <c r="H396" s="269"/>
      <c r="I396" s="269"/>
      <c r="J396" s="269"/>
      <c r="K396" s="287"/>
    </row>
    <row r="397" spans="1:13" ht="47.25" customHeight="1" thickBot="1" x14ac:dyDescent="0.35">
      <c r="A397" s="3"/>
      <c r="B397" s="3"/>
      <c r="C397" s="106" t="s">
        <v>4</v>
      </c>
      <c r="D397" s="107" t="s">
        <v>5</v>
      </c>
      <c r="E397" s="107" t="s">
        <v>6</v>
      </c>
      <c r="F397" s="107" t="s">
        <v>7</v>
      </c>
      <c r="G397" s="108" t="s">
        <v>8</v>
      </c>
      <c r="H397" s="107" t="s">
        <v>9</v>
      </c>
      <c r="I397" s="107" t="s">
        <v>10</v>
      </c>
      <c r="J397" s="107" t="s">
        <v>467</v>
      </c>
      <c r="K397" s="109" t="s">
        <v>468</v>
      </c>
    </row>
    <row r="398" spans="1:13" ht="122.55" customHeight="1" x14ac:dyDescent="0.3">
      <c r="C398" s="110" t="s">
        <v>806</v>
      </c>
      <c r="D398" s="111" t="s">
        <v>140</v>
      </c>
      <c r="E398" s="126" t="s">
        <v>141</v>
      </c>
      <c r="F398" s="111" t="s">
        <v>16</v>
      </c>
      <c r="G398" s="113">
        <v>1</v>
      </c>
      <c r="H398" s="114">
        <f t="shared" ref="H398:H417" si="40">+J398/1.19</f>
        <v>1025911.7647058824</v>
      </c>
      <c r="I398" s="115">
        <v>0.19</v>
      </c>
      <c r="J398" s="114">
        <v>1220835</v>
      </c>
      <c r="K398" s="116">
        <f t="shared" ref="K398:K417" si="41">+J398*G398</f>
        <v>1220835</v>
      </c>
    </row>
    <row r="399" spans="1:13" ht="122.55" customHeight="1" x14ac:dyDescent="0.3">
      <c r="C399" s="110" t="s">
        <v>807</v>
      </c>
      <c r="D399" s="9" t="s">
        <v>75</v>
      </c>
      <c r="E399" s="10" t="s">
        <v>76</v>
      </c>
      <c r="F399" s="9" t="s">
        <v>16</v>
      </c>
      <c r="G399" s="11">
        <v>1</v>
      </c>
      <c r="H399" s="114">
        <f t="shared" si="40"/>
        <v>568487.39495798317</v>
      </c>
      <c r="I399" s="115">
        <v>0.19</v>
      </c>
      <c r="J399" s="114">
        <v>676500</v>
      </c>
      <c r="K399" s="116">
        <f t="shared" si="41"/>
        <v>676500</v>
      </c>
      <c r="M399" s="26"/>
    </row>
    <row r="400" spans="1:13" ht="122.55" customHeight="1" x14ac:dyDescent="0.3">
      <c r="C400" s="110" t="s">
        <v>808</v>
      </c>
      <c r="D400" s="9" t="s">
        <v>314</v>
      </c>
      <c r="E400" s="10" t="s">
        <v>315</v>
      </c>
      <c r="F400" s="9" t="s">
        <v>16</v>
      </c>
      <c r="G400" s="11">
        <v>1</v>
      </c>
      <c r="H400" s="114">
        <f t="shared" si="40"/>
        <v>3316008.4033613447</v>
      </c>
      <c r="I400" s="115">
        <v>0.19</v>
      </c>
      <c r="J400" s="114">
        <v>3946050</v>
      </c>
      <c r="K400" s="116">
        <f t="shared" si="41"/>
        <v>3946050</v>
      </c>
    </row>
    <row r="401" spans="3:13" ht="122.55" customHeight="1" x14ac:dyDescent="0.3">
      <c r="C401" s="110" t="s">
        <v>809</v>
      </c>
      <c r="D401" s="9" t="s">
        <v>19</v>
      </c>
      <c r="E401" s="10" t="s">
        <v>20</v>
      </c>
      <c r="F401" s="9" t="s">
        <v>16</v>
      </c>
      <c r="G401" s="11">
        <v>20</v>
      </c>
      <c r="H401" s="114">
        <f t="shared" si="40"/>
        <v>63025.210084033613</v>
      </c>
      <c r="I401" s="115">
        <v>0.19</v>
      </c>
      <c r="J401" s="114">
        <v>75000</v>
      </c>
      <c r="K401" s="116">
        <f t="shared" si="41"/>
        <v>1500000</v>
      </c>
    </row>
    <row r="402" spans="3:13" ht="122.55" customHeight="1" x14ac:dyDescent="0.3">
      <c r="C402" s="110" t="s">
        <v>810</v>
      </c>
      <c r="D402" s="9" t="s">
        <v>119</v>
      </c>
      <c r="E402" s="10" t="s">
        <v>180</v>
      </c>
      <c r="F402" s="9" t="s">
        <v>16</v>
      </c>
      <c r="G402" s="11">
        <v>10</v>
      </c>
      <c r="H402" s="114">
        <f t="shared" si="40"/>
        <v>191344.53781512607</v>
      </c>
      <c r="I402" s="115">
        <v>0.19</v>
      </c>
      <c r="J402" s="114">
        <v>227700</v>
      </c>
      <c r="K402" s="116">
        <f t="shared" si="41"/>
        <v>2277000</v>
      </c>
    </row>
    <row r="403" spans="3:13" ht="122.55" customHeight="1" x14ac:dyDescent="0.3">
      <c r="C403" s="110" t="s">
        <v>811</v>
      </c>
      <c r="D403" s="9" t="s">
        <v>316</v>
      </c>
      <c r="E403" s="10" t="s">
        <v>317</v>
      </c>
      <c r="F403" s="9" t="s">
        <v>16</v>
      </c>
      <c r="G403" s="11">
        <v>1</v>
      </c>
      <c r="H403" s="114">
        <f t="shared" si="40"/>
        <v>381302.52100840339</v>
      </c>
      <c r="I403" s="115">
        <v>0.19</v>
      </c>
      <c r="J403" s="114">
        <v>453750</v>
      </c>
      <c r="K403" s="116">
        <f t="shared" si="41"/>
        <v>453750</v>
      </c>
    </row>
    <row r="404" spans="3:13" s="2" customFormat="1" ht="122.55" customHeight="1" x14ac:dyDescent="0.3">
      <c r="C404" s="110" t="s">
        <v>812</v>
      </c>
      <c r="D404" s="9" t="s">
        <v>121</v>
      </c>
      <c r="E404" s="10" t="s">
        <v>122</v>
      </c>
      <c r="F404" s="9" t="s">
        <v>16</v>
      </c>
      <c r="G404" s="11">
        <v>1</v>
      </c>
      <c r="H404" s="114">
        <f t="shared" si="40"/>
        <v>7071428.5714285718</v>
      </c>
      <c r="I404" s="115">
        <v>0.19</v>
      </c>
      <c r="J404" s="114">
        <v>8415000</v>
      </c>
      <c r="K404" s="116">
        <f t="shared" si="41"/>
        <v>8415000</v>
      </c>
      <c r="M404" s="26"/>
    </row>
    <row r="405" spans="3:13" ht="122.55" customHeight="1" x14ac:dyDescent="0.3">
      <c r="C405" s="110" t="s">
        <v>813</v>
      </c>
      <c r="D405" s="9" t="s">
        <v>213</v>
      </c>
      <c r="E405" s="10" t="s">
        <v>214</v>
      </c>
      <c r="F405" s="9" t="s">
        <v>16</v>
      </c>
      <c r="G405" s="11">
        <v>1</v>
      </c>
      <c r="H405" s="114">
        <f t="shared" si="40"/>
        <v>1181512.6050420168</v>
      </c>
      <c r="I405" s="115">
        <v>0.19</v>
      </c>
      <c r="J405" s="114">
        <v>1406000</v>
      </c>
      <c r="K405" s="116">
        <f t="shared" si="41"/>
        <v>1406000</v>
      </c>
    </row>
    <row r="406" spans="3:13" s="2" customFormat="1" ht="122.55" customHeight="1" x14ac:dyDescent="0.3">
      <c r="C406" s="110" t="s">
        <v>814</v>
      </c>
      <c r="D406" s="9" t="s">
        <v>134</v>
      </c>
      <c r="E406" s="10" t="s">
        <v>135</v>
      </c>
      <c r="F406" s="9" t="s">
        <v>16</v>
      </c>
      <c r="G406" s="11">
        <v>1</v>
      </c>
      <c r="H406" s="114">
        <f t="shared" si="40"/>
        <v>2454063.0252100839</v>
      </c>
      <c r="I406" s="115">
        <v>0.19</v>
      </c>
      <c r="J406" s="114">
        <v>2920335</v>
      </c>
      <c r="K406" s="116">
        <f t="shared" si="41"/>
        <v>2920335</v>
      </c>
      <c r="M406" s="26"/>
    </row>
    <row r="407" spans="3:13" s="2" customFormat="1" ht="122.55" customHeight="1" x14ac:dyDescent="0.3">
      <c r="C407" s="110" t="s">
        <v>815</v>
      </c>
      <c r="D407" s="9" t="s">
        <v>156</v>
      </c>
      <c r="E407" s="10" t="s">
        <v>157</v>
      </c>
      <c r="F407" s="9" t="s">
        <v>16</v>
      </c>
      <c r="G407" s="11">
        <v>1</v>
      </c>
      <c r="H407" s="114">
        <f t="shared" si="40"/>
        <v>1802521.0084033613</v>
      </c>
      <c r="I407" s="115">
        <v>0.19</v>
      </c>
      <c r="J407" s="114">
        <v>2145000</v>
      </c>
      <c r="K407" s="116">
        <f t="shared" si="41"/>
        <v>2145000</v>
      </c>
      <c r="M407" s="26"/>
    </row>
    <row r="408" spans="3:13" s="2" customFormat="1" ht="122.55" customHeight="1" x14ac:dyDescent="0.3">
      <c r="C408" s="110" t="s">
        <v>816</v>
      </c>
      <c r="D408" s="35" t="s">
        <v>318</v>
      </c>
      <c r="E408" s="36" t="s">
        <v>319</v>
      </c>
      <c r="F408" s="35" t="s">
        <v>16</v>
      </c>
      <c r="G408" s="37">
        <v>4</v>
      </c>
      <c r="H408" s="114">
        <f t="shared" si="40"/>
        <v>46449.579831932773</v>
      </c>
      <c r="I408" s="115">
        <v>0.19</v>
      </c>
      <c r="J408" s="114">
        <v>55275</v>
      </c>
      <c r="K408" s="116">
        <f t="shared" si="41"/>
        <v>221100</v>
      </c>
      <c r="M408" s="26"/>
    </row>
    <row r="409" spans="3:13" s="2" customFormat="1" ht="122.55" customHeight="1" x14ac:dyDescent="0.3">
      <c r="C409" s="110" t="s">
        <v>817</v>
      </c>
      <c r="D409" s="35" t="s">
        <v>320</v>
      </c>
      <c r="E409" s="36" t="s">
        <v>321</v>
      </c>
      <c r="F409" s="35" t="s">
        <v>16</v>
      </c>
      <c r="G409" s="37">
        <v>4</v>
      </c>
      <c r="H409" s="114">
        <f t="shared" si="40"/>
        <v>49915.966386554624</v>
      </c>
      <c r="I409" s="115">
        <v>0.19</v>
      </c>
      <c r="J409" s="114">
        <v>59400</v>
      </c>
      <c r="K409" s="116">
        <f t="shared" si="41"/>
        <v>237600</v>
      </c>
      <c r="M409" s="26"/>
    </row>
    <row r="410" spans="3:13" s="2" customFormat="1" ht="122.55" customHeight="1" x14ac:dyDescent="0.3">
      <c r="C410" s="110" t="s">
        <v>818</v>
      </c>
      <c r="D410" s="35" t="s">
        <v>322</v>
      </c>
      <c r="E410" s="36" t="s">
        <v>323</v>
      </c>
      <c r="F410" s="9" t="s">
        <v>16</v>
      </c>
      <c r="G410" s="11">
        <v>4</v>
      </c>
      <c r="H410" s="114">
        <f t="shared" si="40"/>
        <v>90126.050420168074</v>
      </c>
      <c r="I410" s="115">
        <v>0.19</v>
      </c>
      <c r="J410" s="114">
        <v>107250</v>
      </c>
      <c r="K410" s="116">
        <f t="shared" si="41"/>
        <v>429000</v>
      </c>
    </row>
    <row r="411" spans="3:13" s="2" customFormat="1" ht="122.55" customHeight="1" x14ac:dyDescent="0.3">
      <c r="C411" s="110" t="s">
        <v>819</v>
      </c>
      <c r="D411" s="9" t="s">
        <v>324</v>
      </c>
      <c r="E411" s="10" t="s">
        <v>325</v>
      </c>
      <c r="F411" s="9" t="s">
        <v>16</v>
      </c>
      <c r="G411" s="11">
        <v>3</v>
      </c>
      <c r="H411" s="114">
        <f t="shared" si="40"/>
        <v>279676.4705882353</v>
      </c>
      <c r="I411" s="115">
        <v>0.19</v>
      </c>
      <c r="J411" s="114">
        <v>332815</v>
      </c>
      <c r="K411" s="116">
        <f t="shared" si="41"/>
        <v>998445</v>
      </c>
    </row>
    <row r="412" spans="3:13" ht="122.55" customHeight="1" x14ac:dyDescent="0.3">
      <c r="C412" s="110" t="s">
        <v>820</v>
      </c>
      <c r="D412" s="9" t="s">
        <v>63</v>
      </c>
      <c r="E412" s="10" t="s">
        <v>64</v>
      </c>
      <c r="F412" s="9" t="s">
        <v>16</v>
      </c>
      <c r="G412" s="11">
        <v>6</v>
      </c>
      <c r="H412" s="114">
        <f t="shared" si="40"/>
        <v>3187786.1344537819</v>
      </c>
      <c r="I412" s="115">
        <v>0.19</v>
      </c>
      <c r="J412" s="114">
        <v>3793465.5</v>
      </c>
      <c r="K412" s="116">
        <f t="shared" si="41"/>
        <v>22760793</v>
      </c>
    </row>
    <row r="413" spans="3:13" ht="122.55" customHeight="1" x14ac:dyDescent="0.3">
      <c r="C413" s="110" t="s">
        <v>821</v>
      </c>
      <c r="D413" s="9" t="s">
        <v>69</v>
      </c>
      <c r="E413" s="10" t="s">
        <v>70</v>
      </c>
      <c r="F413" s="9" t="s">
        <v>16</v>
      </c>
      <c r="G413" s="11">
        <v>6</v>
      </c>
      <c r="H413" s="114">
        <f t="shared" si="40"/>
        <v>1474789.9159663867</v>
      </c>
      <c r="I413" s="115">
        <v>0.19</v>
      </c>
      <c r="J413" s="114">
        <v>1755000</v>
      </c>
      <c r="K413" s="116">
        <f t="shared" si="41"/>
        <v>10530000</v>
      </c>
    </row>
    <row r="414" spans="3:13" ht="122.55" customHeight="1" x14ac:dyDescent="0.3">
      <c r="C414" s="110" t="s">
        <v>822</v>
      </c>
      <c r="D414" s="9" t="s">
        <v>221</v>
      </c>
      <c r="E414" s="10" t="s">
        <v>222</v>
      </c>
      <c r="F414" s="9" t="s">
        <v>223</v>
      </c>
      <c r="G414" s="11">
        <v>2</v>
      </c>
      <c r="H414" s="114">
        <f t="shared" si="40"/>
        <v>454571.42857142858</v>
      </c>
      <c r="I414" s="115">
        <v>0.19</v>
      </c>
      <c r="J414" s="114">
        <v>540940</v>
      </c>
      <c r="K414" s="116">
        <f t="shared" si="41"/>
        <v>1081880</v>
      </c>
    </row>
    <row r="415" spans="3:13" ht="122.55" customHeight="1" x14ac:dyDescent="0.3">
      <c r="C415" s="110" t="s">
        <v>823</v>
      </c>
      <c r="D415" s="9" t="s">
        <v>84</v>
      </c>
      <c r="E415" s="10" t="s">
        <v>85</v>
      </c>
      <c r="F415" s="9" t="s">
        <v>16</v>
      </c>
      <c r="G415" s="11">
        <v>1</v>
      </c>
      <c r="H415" s="114">
        <f t="shared" si="40"/>
        <v>1554618.7394957982</v>
      </c>
      <c r="I415" s="115">
        <v>0.19</v>
      </c>
      <c r="J415" s="114">
        <v>1849996.2999999998</v>
      </c>
      <c r="K415" s="116">
        <f t="shared" si="41"/>
        <v>1849996.2999999998</v>
      </c>
      <c r="M415" s="26"/>
    </row>
    <row r="416" spans="3:13" ht="122.55" customHeight="1" x14ac:dyDescent="0.3">
      <c r="C416" s="110" t="s">
        <v>824</v>
      </c>
      <c r="D416" s="9" t="s">
        <v>252</v>
      </c>
      <c r="E416" s="10" t="s">
        <v>253</v>
      </c>
      <c r="F416" s="9" t="s">
        <v>16</v>
      </c>
      <c r="G416" s="11">
        <v>2</v>
      </c>
      <c r="H416" s="114">
        <f t="shared" si="40"/>
        <v>404046.21848739497</v>
      </c>
      <c r="I416" s="115">
        <v>0.19</v>
      </c>
      <c r="J416" s="114">
        <v>480815</v>
      </c>
      <c r="K416" s="116">
        <f t="shared" si="41"/>
        <v>961630</v>
      </c>
    </row>
    <row r="417" spans="3:13" ht="122.55" customHeight="1" thickBot="1" x14ac:dyDescent="0.35">
      <c r="C417" s="110" t="s">
        <v>825</v>
      </c>
      <c r="D417" s="9" t="s">
        <v>326</v>
      </c>
      <c r="E417" s="10" t="s">
        <v>327</v>
      </c>
      <c r="F417" s="9" t="s">
        <v>16</v>
      </c>
      <c r="G417" s="11">
        <v>3</v>
      </c>
      <c r="H417" s="114">
        <f t="shared" si="40"/>
        <v>295378.15126050421</v>
      </c>
      <c r="I417" s="115">
        <v>0.19</v>
      </c>
      <c r="J417" s="114">
        <v>351500</v>
      </c>
      <c r="K417" s="116">
        <f t="shared" si="41"/>
        <v>1054500</v>
      </c>
    </row>
    <row r="418" spans="3:13" ht="13.2" customHeight="1" thickBot="1" x14ac:dyDescent="0.35">
      <c r="C418" s="280" t="s">
        <v>826</v>
      </c>
      <c r="D418" s="281"/>
      <c r="E418" s="281"/>
      <c r="F418" s="281"/>
      <c r="G418" s="288"/>
      <c r="H418" s="119"/>
      <c r="I418" s="34"/>
      <c r="J418" s="34"/>
      <c r="K418" s="22">
        <f>SUM(K398:K417)</f>
        <v>65085414.299999997</v>
      </c>
    </row>
    <row r="419" spans="3:13" ht="13.5" customHeight="1" thickBot="1" x14ac:dyDescent="0.35">
      <c r="C419" s="268" t="s">
        <v>329</v>
      </c>
      <c r="D419" s="269"/>
      <c r="E419" s="269"/>
      <c r="F419" s="269"/>
      <c r="G419" s="269"/>
      <c r="H419" s="269"/>
      <c r="I419" s="269"/>
      <c r="J419" s="269"/>
      <c r="K419" s="287"/>
    </row>
    <row r="420" spans="3:13" ht="13.5" customHeight="1" thickBot="1" x14ac:dyDescent="0.35">
      <c r="C420" s="306" t="s">
        <v>827</v>
      </c>
      <c r="D420" s="307"/>
      <c r="E420" s="307"/>
      <c r="F420" s="307"/>
      <c r="G420" s="307"/>
      <c r="H420" s="307"/>
      <c r="I420" s="307"/>
      <c r="J420" s="307"/>
      <c r="K420" s="308"/>
    </row>
    <row r="421" spans="3:13" ht="40.200000000000003" thickBot="1" x14ac:dyDescent="0.35">
      <c r="C421" s="106" t="s">
        <v>4</v>
      </c>
      <c r="D421" s="118" t="s">
        <v>5</v>
      </c>
      <c r="E421" s="106" t="s">
        <v>6</v>
      </c>
      <c r="F421" s="107" t="s">
        <v>7</v>
      </c>
      <c r="G421" s="108" t="s">
        <v>8</v>
      </c>
      <c r="H421" s="107" t="s">
        <v>9</v>
      </c>
      <c r="I421" s="107" t="s">
        <v>10</v>
      </c>
      <c r="J421" s="107" t="s">
        <v>467</v>
      </c>
      <c r="K421" s="109" t="s">
        <v>468</v>
      </c>
    </row>
    <row r="422" spans="3:13" s="2" customFormat="1" ht="94.95" customHeight="1" x14ac:dyDescent="0.3">
      <c r="C422" s="110" t="s">
        <v>828</v>
      </c>
      <c r="D422" s="111" t="s">
        <v>59</v>
      </c>
      <c r="E422" s="112" t="s">
        <v>60</v>
      </c>
      <c r="F422" s="111" t="s">
        <v>16</v>
      </c>
      <c r="G422" s="113">
        <v>1</v>
      </c>
      <c r="H422" s="114">
        <f t="shared" ref="H422:H431" si="42">+J422/1.19</f>
        <v>3189075.630252101</v>
      </c>
      <c r="I422" s="115">
        <v>0.19</v>
      </c>
      <c r="J422" s="114">
        <v>3795000</v>
      </c>
      <c r="K422" s="116">
        <f t="shared" ref="K422:K431" si="43">+J422*G422</f>
        <v>3795000</v>
      </c>
      <c r="M422" s="26"/>
    </row>
    <row r="423" spans="3:13" s="2" customFormat="1" ht="94.95" customHeight="1" x14ac:dyDescent="0.3">
      <c r="C423" s="110" t="s">
        <v>829</v>
      </c>
      <c r="D423" s="9" t="s">
        <v>121</v>
      </c>
      <c r="E423" s="10" t="s">
        <v>122</v>
      </c>
      <c r="F423" s="9" t="s">
        <v>16</v>
      </c>
      <c r="G423" s="11">
        <v>1</v>
      </c>
      <c r="H423" s="114">
        <f t="shared" si="42"/>
        <v>7071428.5714285718</v>
      </c>
      <c r="I423" s="115">
        <v>0.19</v>
      </c>
      <c r="J423" s="114">
        <v>8415000</v>
      </c>
      <c r="K423" s="116">
        <f t="shared" si="43"/>
        <v>8415000</v>
      </c>
      <c r="M423" s="26"/>
    </row>
    <row r="424" spans="3:13" ht="94.95" customHeight="1" x14ac:dyDescent="0.3">
      <c r="C424" s="110" t="s">
        <v>830</v>
      </c>
      <c r="D424" s="9" t="s">
        <v>63</v>
      </c>
      <c r="E424" s="10" t="s">
        <v>64</v>
      </c>
      <c r="F424" s="9" t="s">
        <v>16</v>
      </c>
      <c r="G424" s="11">
        <v>1</v>
      </c>
      <c r="H424" s="114">
        <f t="shared" si="42"/>
        <v>3187786.1344537819</v>
      </c>
      <c r="I424" s="115">
        <v>0.19</v>
      </c>
      <c r="J424" s="114">
        <v>3793465.5</v>
      </c>
      <c r="K424" s="116">
        <f t="shared" si="43"/>
        <v>3793465.5</v>
      </c>
    </row>
    <row r="425" spans="3:13" ht="94.95" customHeight="1" x14ac:dyDescent="0.3">
      <c r="C425" s="110" t="s">
        <v>831</v>
      </c>
      <c r="D425" s="9" t="s">
        <v>67</v>
      </c>
      <c r="E425" s="10" t="s">
        <v>68</v>
      </c>
      <c r="F425" s="9" t="s">
        <v>16</v>
      </c>
      <c r="G425" s="11">
        <v>1</v>
      </c>
      <c r="H425" s="114">
        <f t="shared" si="42"/>
        <v>2063067.2268907563</v>
      </c>
      <c r="I425" s="115">
        <v>0.19</v>
      </c>
      <c r="J425" s="114">
        <v>2455050</v>
      </c>
      <c r="K425" s="116">
        <f t="shared" si="43"/>
        <v>2455050</v>
      </c>
    </row>
    <row r="426" spans="3:13" ht="94.95" customHeight="1" x14ac:dyDescent="0.3">
      <c r="C426" s="110" t="s">
        <v>832</v>
      </c>
      <c r="D426" s="9" t="s">
        <v>65</v>
      </c>
      <c r="E426" s="10" t="s">
        <v>66</v>
      </c>
      <c r="F426" s="9" t="s">
        <v>16</v>
      </c>
      <c r="G426" s="11">
        <v>1</v>
      </c>
      <c r="H426" s="114">
        <f t="shared" si="42"/>
        <v>2487286.1344537814</v>
      </c>
      <c r="I426" s="115">
        <v>0.19</v>
      </c>
      <c r="J426" s="114">
        <v>2959870.5</v>
      </c>
      <c r="K426" s="116">
        <f t="shared" si="43"/>
        <v>2959870.5</v>
      </c>
      <c r="M426" s="26"/>
    </row>
    <row r="427" spans="3:13" ht="94.95" customHeight="1" x14ac:dyDescent="0.3">
      <c r="C427" s="110" t="s">
        <v>833</v>
      </c>
      <c r="D427" s="9" t="s">
        <v>71</v>
      </c>
      <c r="E427" s="10" t="s">
        <v>72</v>
      </c>
      <c r="F427" s="9" t="s">
        <v>16</v>
      </c>
      <c r="G427" s="11">
        <v>1</v>
      </c>
      <c r="H427" s="114">
        <f t="shared" si="42"/>
        <v>827836.13445378153</v>
      </c>
      <c r="I427" s="115">
        <v>0.19</v>
      </c>
      <c r="J427" s="114">
        <v>985125</v>
      </c>
      <c r="K427" s="116">
        <f t="shared" si="43"/>
        <v>985125</v>
      </c>
      <c r="M427" s="26"/>
    </row>
    <row r="428" spans="3:13" s="2" customFormat="1" ht="94.95" customHeight="1" x14ac:dyDescent="0.3">
      <c r="C428" s="110" t="s">
        <v>834</v>
      </c>
      <c r="D428" s="9" t="s">
        <v>97</v>
      </c>
      <c r="E428" s="10" t="s">
        <v>98</v>
      </c>
      <c r="F428" s="9" t="s">
        <v>16</v>
      </c>
      <c r="G428" s="11">
        <v>1</v>
      </c>
      <c r="H428" s="114">
        <f t="shared" si="42"/>
        <v>2016806.7226890756</v>
      </c>
      <c r="I428" s="115">
        <v>0.19</v>
      </c>
      <c r="J428" s="114">
        <v>2400000</v>
      </c>
      <c r="K428" s="116">
        <f t="shared" si="43"/>
        <v>2400000</v>
      </c>
      <c r="M428" s="26"/>
    </row>
    <row r="429" spans="3:13" ht="94.95" customHeight="1" x14ac:dyDescent="0.3">
      <c r="C429" s="110" t="s">
        <v>835</v>
      </c>
      <c r="D429" s="9" t="s">
        <v>150</v>
      </c>
      <c r="E429" s="38" t="s">
        <v>151</v>
      </c>
      <c r="F429" s="9" t="s">
        <v>16</v>
      </c>
      <c r="G429" s="11">
        <v>1</v>
      </c>
      <c r="H429" s="114">
        <f t="shared" si="42"/>
        <v>1153529.411764706</v>
      </c>
      <c r="I429" s="115">
        <v>0.19</v>
      </c>
      <c r="J429" s="114">
        <v>1372700</v>
      </c>
      <c r="K429" s="116">
        <f t="shared" si="43"/>
        <v>1372700</v>
      </c>
    </row>
    <row r="430" spans="3:13" s="2" customFormat="1" ht="43.2" customHeight="1" x14ac:dyDescent="0.3">
      <c r="C430" s="110" t="s">
        <v>836</v>
      </c>
      <c r="D430" s="9" t="s">
        <v>103</v>
      </c>
      <c r="E430" s="10" t="s">
        <v>104</v>
      </c>
      <c r="F430" s="9" t="s">
        <v>16</v>
      </c>
      <c r="G430" s="11">
        <v>1</v>
      </c>
      <c r="H430" s="114">
        <f t="shared" si="42"/>
        <v>2172705.8823529412</v>
      </c>
      <c r="I430" s="115">
        <v>0.19</v>
      </c>
      <c r="J430" s="114">
        <v>2585520</v>
      </c>
      <c r="K430" s="116">
        <f t="shared" si="43"/>
        <v>2585520</v>
      </c>
      <c r="M430" s="26"/>
    </row>
    <row r="431" spans="3:13" ht="43.2" customHeight="1" thickBot="1" x14ac:dyDescent="0.35">
      <c r="C431" s="127" t="s">
        <v>837</v>
      </c>
      <c r="D431" s="128" t="s">
        <v>19</v>
      </c>
      <c r="E431" s="129" t="s">
        <v>20</v>
      </c>
      <c r="F431" s="128" t="s">
        <v>16</v>
      </c>
      <c r="G431" s="130">
        <v>60</v>
      </c>
      <c r="H431" s="114">
        <f t="shared" si="42"/>
        <v>63025.210084033613</v>
      </c>
      <c r="I431" s="115">
        <v>0.19</v>
      </c>
      <c r="J431" s="114">
        <v>75000</v>
      </c>
      <c r="K431" s="116">
        <f t="shared" si="43"/>
        <v>4500000</v>
      </c>
    </row>
    <row r="432" spans="3:13" ht="13.2" customHeight="1" thickBot="1" x14ac:dyDescent="0.35">
      <c r="C432" s="309" t="s">
        <v>838</v>
      </c>
      <c r="D432" s="310"/>
      <c r="E432" s="310"/>
      <c r="F432" s="310"/>
      <c r="G432" s="311"/>
      <c r="H432" s="131"/>
      <c r="I432" s="132"/>
      <c r="J432" s="132"/>
      <c r="K432" s="133">
        <f>SUM(K422:K431)</f>
        <v>33261731</v>
      </c>
    </row>
    <row r="433" spans="3:12" ht="13.2" customHeight="1" thickBot="1" x14ac:dyDescent="0.35">
      <c r="C433" s="312" t="s">
        <v>839</v>
      </c>
      <c r="D433" s="313"/>
      <c r="E433" s="313"/>
      <c r="F433" s="313"/>
      <c r="G433" s="313"/>
      <c r="H433" s="313"/>
      <c r="I433" s="313"/>
      <c r="J433" s="313"/>
      <c r="K433" s="313"/>
      <c r="L433" s="314"/>
    </row>
    <row r="434" spans="3:12" ht="40.200000000000003" thickBot="1" x14ac:dyDescent="0.35">
      <c r="C434" s="106" t="s">
        <v>4</v>
      </c>
      <c r="D434" s="118" t="s">
        <v>5</v>
      </c>
      <c r="E434" s="106" t="s">
        <v>6</v>
      </c>
      <c r="F434" s="107" t="s">
        <v>7</v>
      </c>
      <c r="G434" s="108" t="s">
        <v>8</v>
      </c>
      <c r="H434" s="107" t="s">
        <v>331</v>
      </c>
      <c r="I434" s="134" t="s">
        <v>332</v>
      </c>
      <c r="J434" s="59" t="s">
        <v>333</v>
      </c>
      <c r="K434" s="118" t="s">
        <v>840</v>
      </c>
      <c r="L434" s="135" t="s">
        <v>841</v>
      </c>
    </row>
    <row r="435" spans="3:12" ht="31.2" customHeight="1" x14ac:dyDescent="0.3">
      <c r="C435" s="110" t="s">
        <v>842</v>
      </c>
      <c r="D435" s="111" t="s">
        <v>336</v>
      </c>
      <c r="E435" s="112" t="s">
        <v>336</v>
      </c>
      <c r="F435" s="111" t="s">
        <v>337</v>
      </c>
      <c r="G435" s="136">
        <v>2.7</v>
      </c>
      <c r="H435" s="137">
        <v>16464</v>
      </c>
      <c r="I435" s="138">
        <v>0.3</v>
      </c>
      <c r="J435" s="137">
        <f>+H435*5%</f>
        <v>823.2</v>
      </c>
      <c r="K435" s="137">
        <f>+(H435*35%)+H435</f>
        <v>22226.400000000001</v>
      </c>
      <c r="L435" s="139">
        <f>+K435*G435</f>
        <v>60011.280000000006</v>
      </c>
    </row>
    <row r="436" spans="3:12" ht="31.2" customHeight="1" x14ac:dyDescent="0.3">
      <c r="C436" s="8" t="s">
        <v>843</v>
      </c>
      <c r="D436" s="9" t="s">
        <v>339</v>
      </c>
      <c r="E436" s="10" t="s">
        <v>340</v>
      </c>
      <c r="F436" s="9" t="s">
        <v>337</v>
      </c>
      <c r="G436" s="68">
        <v>0.75</v>
      </c>
      <c r="H436" s="137">
        <v>28000</v>
      </c>
      <c r="I436" s="138">
        <v>0.3</v>
      </c>
      <c r="J436" s="137">
        <f t="shared" ref="J436:J451" si="44">+H436*5%</f>
        <v>1400</v>
      </c>
      <c r="K436" s="137">
        <f t="shared" ref="K436:K451" si="45">+(H436*35%)+H436</f>
        <v>37800</v>
      </c>
      <c r="L436" s="139">
        <f t="shared" ref="L436:L451" si="46">+K436*G436</f>
        <v>28350</v>
      </c>
    </row>
    <row r="437" spans="3:12" ht="31.2" customHeight="1" x14ac:dyDescent="0.3">
      <c r="C437" s="8" t="s">
        <v>844</v>
      </c>
      <c r="D437" s="9" t="s">
        <v>341</v>
      </c>
      <c r="E437" s="10" t="s">
        <v>341</v>
      </c>
      <c r="F437" s="9" t="s">
        <v>223</v>
      </c>
      <c r="G437" s="68">
        <v>4</v>
      </c>
      <c r="H437" s="137">
        <v>17566</v>
      </c>
      <c r="I437" s="138">
        <v>0.3</v>
      </c>
      <c r="J437" s="137">
        <f t="shared" si="44"/>
        <v>878.30000000000007</v>
      </c>
      <c r="K437" s="137">
        <f t="shared" si="45"/>
        <v>23714.1</v>
      </c>
      <c r="L437" s="139">
        <f t="shared" si="46"/>
        <v>94856.4</v>
      </c>
    </row>
    <row r="438" spans="3:12" ht="31.2" customHeight="1" x14ac:dyDescent="0.3">
      <c r="C438" s="8" t="s">
        <v>845</v>
      </c>
      <c r="D438" s="9" t="s">
        <v>342</v>
      </c>
      <c r="E438" s="10" t="s">
        <v>343</v>
      </c>
      <c r="F438" s="9" t="s">
        <v>344</v>
      </c>
      <c r="G438" s="74">
        <v>0.7</v>
      </c>
      <c r="H438" s="137">
        <v>74000</v>
      </c>
      <c r="I438" s="138">
        <v>0.3</v>
      </c>
      <c r="J438" s="137">
        <f t="shared" si="44"/>
        <v>3700</v>
      </c>
      <c r="K438" s="137">
        <f t="shared" si="45"/>
        <v>99900</v>
      </c>
      <c r="L438" s="139">
        <f t="shared" si="46"/>
        <v>69930</v>
      </c>
    </row>
    <row r="439" spans="3:12" ht="31.2" customHeight="1" x14ac:dyDescent="0.3">
      <c r="C439" s="8" t="s">
        <v>846</v>
      </c>
      <c r="D439" s="9" t="s">
        <v>345</v>
      </c>
      <c r="E439" s="10" t="s">
        <v>346</v>
      </c>
      <c r="F439" s="9" t="s">
        <v>344</v>
      </c>
      <c r="G439" s="74">
        <v>1.2</v>
      </c>
      <c r="H439" s="137">
        <v>950000</v>
      </c>
      <c r="I439" s="138">
        <v>0.3</v>
      </c>
      <c r="J439" s="137">
        <f t="shared" si="44"/>
        <v>47500</v>
      </c>
      <c r="K439" s="137">
        <f t="shared" si="45"/>
        <v>1282500</v>
      </c>
      <c r="L439" s="139">
        <f t="shared" si="46"/>
        <v>1539000</v>
      </c>
    </row>
    <row r="440" spans="3:12" ht="31.2" customHeight="1" x14ac:dyDescent="0.3">
      <c r="C440" s="8" t="s">
        <v>847</v>
      </c>
      <c r="D440" s="75" t="s">
        <v>347</v>
      </c>
      <c r="E440" s="76" t="s">
        <v>348</v>
      </c>
      <c r="F440" s="9" t="s">
        <v>337</v>
      </c>
      <c r="G440" s="68">
        <v>56.15</v>
      </c>
      <c r="H440" s="137">
        <v>71450</v>
      </c>
      <c r="I440" s="138">
        <v>0.3</v>
      </c>
      <c r="J440" s="137">
        <f t="shared" si="44"/>
        <v>3572.5</v>
      </c>
      <c r="K440" s="137">
        <f t="shared" si="45"/>
        <v>96457.5</v>
      </c>
      <c r="L440" s="139">
        <f t="shared" si="46"/>
        <v>5416088.625</v>
      </c>
    </row>
    <row r="441" spans="3:12" ht="31.2" customHeight="1" x14ac:dyDescent="0.3">
      <c r="C441" s="8" t="s">
        <v>848</v>
      </c>
      <c r="D441" s="9" t="s">
        <v>349</v>
      </c>
      <c r="E441" s="10" t="s">
        <v>350</v>
      </c>
      <c r="F441" s="9" t="s">
        <v>337</v>
      </c>
      <c r="G441" s="74">
        <v>112.29</v>
      </c>
      <c r="H441" s="137">
        <v>42250</v>
      </c>
      <c r="I441" s="138">
        <v>0.3</v>
      </c>
      <c r="J441" s="137">
        <f t="shared" si="44"/>
        <v>2112.5</v>
      </c>
      <c r="K441" s="137">
        <f t="shared" si="45"/>
        <v>57037.5</v>
      </c>
      <c r="L441" s="139">
        <f t="shared" si="46"/>
        <v>6404740.875</v>
      </c>
    </row>
    <row r="442" spans="3:12" ht="31.2" customHeight="1" x14ac:dyDescent="0.3">
      <c r="C442" s="8" t="s">
        <v>849</v>
      </c>
      <c r="D442" s="75" t="s">
        <v>351</v>
      </c>
      <c r="E442" s="10" t="s">
        <v>352</v>
      </c>
      <c r="F442" s="9" t="s">
        <v>337</v>
      </c>
      <c r="G442" s="68">
        <v>152.29</v>
      </c>
      <c r="H442" s="137">
        <v>20000</v>
      </c>
      <c r="I442" s="138">
        <v>0.3</v>
      </c>
      <c r="J442" s="137">
        <f t="shared" si="44"/>
        <v>1000</v>
      </c>
      <c r="K442" s="137">
        <f t="shared" si="45"/>
        <v>27000</v>
      </c>
      <c r="L442" s="139">
        <f t="shared" si="46"/>
        <v>4111830</v>
      </c>
    </row>
    <row r="443" spans="3:12" ht="31.2" customHeight="1" x14ac:dyDescent="0.3">
      <c r="C443" s="8" t="s">
        <v>850</v>
      </c>
      <c r="D443" s="75" t="s">
        <v>353</v>
      </c>
      <c r="E443" s="76" t="s">
        <v>353</v>
      </c>
      <c r="F443" s="9" t="s">
        <v>223</v>
      </c>
      <c r="G443" s="68">
        <v>1</v>
      </c>
      <c r="H443" s="137">
        <v>237000</v>
      </c>
      <c r="I443" s="138">
        <v>0.3</v>
      </c>
      <c r="J443" s="137">
        <f t="shared" si="44"/>
        <v>11850</v>
      </c>
      <c r="K443" s="137">
        <f t="shared" si="45"/>
        <v>319950</v>
      </c>
      <c r="L443" s="139">
        <f t="shared" si="46"/>
        <v>319950</v>
      </c>
    </row>
    <row r="444" spans="3:12" ht="31.2" customHeight="1" x14ac:dyDescent="0.3">
      <c r="C444" s="8" t="s">
        <v>851</v>
      </c>
      <c r="D444" s="75" t="s">
        <v>354</v>
      </c>
      <c r="E444" s="76" t="s">
        <v>354</v>
      </c>
      <c r="F444" s="9" t="s">
        <v>223</v>
      </c>
      <c r="G444" s="68">
        <v>1</v>
      </c>
      <c r="H444" s="137">
        <v>350000</v>
      </c>
      <c r="I444" s="138">
        <v>0.3</v>
      </c>
      <c r="J444" s="137">
        <f t="shared" si="44"/>
        <v>17500</v>
      </c>
      <c r="K444" s="137">
        <f t="shared" si="45"/>
        <v>472500</v>
      </c>
      <c r="L444" s="139">
        <f t="shared" si="46"/>
        <v>472500</v>
      </c>
    </row>
    <row r="445" spans="3:12" ht="31.2" customHeight="1" x14ac:dyDescent="0.3">
      <c r="C445" s="8" t="s">
        <v>852</v>
      </c>
      <c r="D445" s="75" t="s">
        <v>355</v>
      </c>
      <c r="E445" s="76" t="s">
        <v>355</v>
      </c>
      <c r="F445" s="9" t="s">
        <v>337</v>
      </c>
      <c r="G445" s="68">
        <v>3</v>
      </c>
      <c r="H445" s="137">
        <v>217000</v>
      </c>
      <c r="I445" s="138">
        <v>0.3</v>
      </c>
      <c r="J445" s="137">
        <f t="shared" si="44"/>
        <v>10850</v>
      </c>
      <c r="K445" s="137">
        <f t="shared" si="45"/>
        <v>292950</v>
      </c>
      <c r="L445" s="139">
        <f t="shared" si="46"/>
        <v>878850</v>
      </c>
    </row>
    <row r="446" spans="3:12" ht="31.2" customHeight="1" x14ac:dyDescent="0.3">
      <c r="C446" s="8" t="s">
        <v>853</v>
      </c>
      <c r="D446" s="75" t="s">
        <v>356</v>
      </c>
      <c r="E446" s="76" t="s">
        <v>357</v>
      </c>
      <c r="F446" s="9" t="s">
        <v>337</v>
      </c>
      <c r="G446" s="68">
        <v>2.88</v>
      </c>
      <c r="H446" s="137">
        <v>163000</v>
      </c>
      <c r="I446" s="138">
        <v>0.3</v>
      </c>
      <c r="J446" s="137">
        <f t="shared" si="44"/>
        <v>8150</v>
      </c>
      <c r="K446" s="137">
        <f t="shared" si="45"/>
        <v>220050</v>
      </c>
      <c r="L446" s="139">
        <f t="shared" si="46"/>
        <v>633744</v>
      </c>
    </row>
    <row r="447" spans="3:12" ht="31.2" customHeight="1" x14ac:dyDescent="0.3">
      <c r="C447" s="8" t="s">
        <v>854</v>
      </c>
      <c r="D447" s="9" t="s">
        <v>358</v>
      </c>
      <c r="E447" s="10" t="s">
        <v>359</v>
      </c>
      <c r="F447" s="9" t="s">
        <v>337</v>
      </c>
      <c r="G447" s="68">
        <v>4.8</v>
      </c>
      <c r="H447" s="137">
        <v>80000</v>
      </c>
      <c r="I447" s="138">
        <v>0.3</v>
      </c>
      <c r="J447" s="137">
        <f t="shared" si="44"/>
        <v>4000</v>
      </c>
      <c r="K447" s="137">
        <f t="shared" si="45"/>
        <v>108000</v>
      </c>
      <c r="L447" s="139">
        <f t="shared" si="46"/>
        <v>518400</v>
      </c>
    </row>
    <row r="448" spans="3:12" ht="31.2" customHeight="1" x14ac:dyDescent="0.3">
      <c r="C448" s="8" t="s">
        <v>855</v>
      </c>
      <c r="D448" s="75" t="s">
        <v>360</v>
      </c>
      <c r="E448" s="10" t="s">
        <v>361</v>
      </c>
      <c r="F448" s="9" t="s">
        <v>223</v>
      </c>
      <c r="G448" s="68">
        <v>6</v>
      </c>
      <c r="H448" s="137">
        <v>126000</v>
      </c>
      <c r="I448" s="138">
        <v>0.3</v>
      </c>
      <c r="J448" s="137">
        <f t="shared" si="44"/>
        <v>6300</v>
      </c>
      <c r="K448" s="137">
        <f t="shared" si="45"/>
        <v>170100</v>
      </c>
      <c r="L448" s="139">
        <f t="shared" si="46"/>
        <v>1020600</v>
      </c>
    </row>
    <row r="449" spans="3:12" ht="31.2" customHeight="1" x14ac:dyDescent="0.3">
      <c r="C449" s="8" t="s">
        <v>856</v>
      </c>
      <c r="D449" s="75" t="s">
        <v>362</v>
      </c>
      <c r="E449" s="10" t="s">
        <v>363</v>
      </c>
      <c r="F449" s="9" t="s">
        <v>223</v>
      </c>
      <c r="G449" s="68">
        <v>5</v>
      </c>
      <c r="H449" s="137">
        <v>20000</v>
      </c>
      <c r="I449" s="138">
        <v>0.3</v>
      </c>
      <c r="J449" s="137">
        <f t="shared" si="44"/>
        <v>1000</v>
      </c>
      <c r="K449" s="137">
        <f t="shared" si="45"/>
        <v>27000</v>
      </c>
      <c r="L449" s="139">
        <f t="shared" si="46"/>
        <v>135000</v>
      </c>
    </row>
    <row r="450" spans="3:12" ht="31.2" customHeight="1" x14ac:dyDescent="0.3">
      <c r="C450" s="8" t="s">
        <v>857</v>
      </c>
      <c r="D450" s="75" t="s">
        <v>364</v>
      </c>
      <c r="E450" s="76" t="s">
        <v>365</v>
      </c>
      <c r="F450" s="9" t="s">
        <v>223</v>
      </c>
      <c r="G450" s="68">
        <v>1</v>
      </c>
      <c r="H450" s="137">
        <v>120000</v>
      </c>
      <c r="I450" s="138">
        <v>0.3</v>
      </c>
      <c r="J450" s="137">
        <f t="shared" si="44"/>
        <v>6000</v>
      </c>
      <c r="K450" s="137">
        <f t="shared" si="45"/>
        <v>162000</v>
      </c>
      <c r="L450" s="139">
        <f t="shared" si="46"/>
        <v>162000</v>
      </c>
    </row>
    <row r="451" spans="3:12" ht="31.2" customHeight="1" thickBot="1" x14ac:dyDescent="0.35">
      <c r="C451" s="140" t="s">
        <v>858</v>
      </c>
      <c r="D451" s="141" t="s">
        <v>366</v>
      </c>
      <c r="E451" s="129" t="s">
        <v>367</v>
      </c>
      <c r="F451" s="142" t="s">
        <v>368</v>
      </c>
      <c r="G451" s="143">
        <v>10</v>
      </c>
      <c r="H451" s="137">
        <v>20000</v>
      </c>
      <c r="I451" s="138">
        <v>0.3</v>
      </c>
      <c r="J451" s="137">
        <f t="shared" si="44"/>
        <v>1000</v>
      </c>
      <c r="K451" s="137">
        <f t="shared" si="45"/>
        <v>27000</v>
      </c>
      <c r="L451" s="139">
        <f t="shared" si="46"/>
        <v>270000</v>
      </c>
    </row>
    <row r="452" spans="3:12" ht="15.75" customHeight="1" thickBot="1" x14ac:dyDescent="0.35">
      <c r="C452" s="280" t="s">
        <v>859</v>
      </c>
      <c r="D452" s="281"/>
      <c r="E452" s="281"/>
      <c r="F452" s="281"/>
      <c r="G452" s="281"/>
      <c r="H452" s="131"/>
      <c r="I452" s="132"/>
      <c r="J452" s="132"/>
      <c r="K452" s="132"/>
      <c r="L452" s="144">
        <f>SUM(L435:L451)</f>
        <v>22135851.18</v>
      </c>
    </row>
    <row r="453" spans="3:12" ht="13.2" customHeight="1" thickBot="1" x14ac:dyDescent="0.35">
      <c r="C453" s="280" t="s">
        <v>370</v>
      </c>
      <c r="D453" s="281"/>
      <c r="E453" s="281"/>
      <c r="F453" s="281"/>
      <c r="G453" s="288"/>
      <c r="H453" s="145"/>
      <c r="I453" s="84"/>
      <c r="J453" s="146"/>
      <c r="K453" s="147"/>
      <c r="L453" s="148">
        <f>+L452+K432</f>
        <v>55397582.18</v>
      </c>
    </row>
    <row r="454" spans="3:12" ht="13.5" customHeight="1" thickBot="1" x14ac:dyDescent="0.35">
      <c r="C454" s="268" t="s">
        <v>371</v>
      </c>
      <c r="D454" s="269"/>
      <c r="E454" s="269"/>
      <c r="F454" s="269"/>
      <c r="G454" s="269"/>
      <c r="H454" s="269"/>
      <c r="I454" s="269"/>
      <c r="J454" s="269"/>
      <c r="K454" s="269"/>
      <c r="L454" s="269"/>
    </row>
    <row r="455" spans="3:12" ht="40.200000000000003" thickBot="1" x14ac:dyDescent="0.35">
      <c r="C455" s="106" t="s">
        <v>4</v>
      </c>
      <c r="D455" s="118" t="s">
        <v>5</v>
      </c>
      <c r="E455" s="106" t="s">
        <v>6</v>
      </c>
      <c r="F455" s="107" t="s">
        <v>7</v>
      </c>
      <c r="G455" s="108" t="s">
        <v>8</v>
      </c>
      <c r="H455" s="107" t="s">
        <v>331</v>
      </c>
      <c r="I455" s="134" t="s">
        <v>332</v>
      </c>
      <c r="J455" s="59" t="s">
        <v>333</v>
      </c>
      <c r="K455" s="118" t="s">
        <v>840</v>
      </c>
      <c r="L455" s="135" t="s">
        <v>841</v>
      </c>
    </row>
    <row r="456" spans="3:12" ht="30" customHeight="1" x14ac:dyDescent="0.3">
      <c r="C456" s="4" t="s">
        <v>860</v>
      </c>
      <c r="D456" s="60" t="s">
        <v>372</v>
      </c>
      <c r="E456" s="61" t="s">
        <v>373</v>
      </c>
      <c r="F456" s="60" t="s">
        <v>16</v>
      </c>
      <c r="G456" s="62">
        <v>2</v>
      </c>
      <c r="H456" s="137">
        <v>36385</v>
      </c>
      <c r="I456" s="138">
        <v>0.3</v>
      </c>
      <c r="J456" s="137">
        <f t="shared" ref="J456:J478" si="47">+H456*5%</f>
        <v>1819.25</v>
      </c>
      <c r="K456" s="137">
        <f t="shared" ref="K456:K478" si="48">+(H456*35%)+H456</f>
        <v>49119.75</v>
      </c>
      <c r="L456" s="139">
        <f t="shared" ref="L456:L478" si="49">+K456*G456</f>
        <v>98239.5</v>
      </c>
    </row>
    <row r="457" spans="3:12" ht="30" customHeight="1" x14ac:dyDescent="0.3">
      <c r="C457" s="8" t="s">
        <v>861</v>
      </c>
      <c r="D457" s="9" t="s">
        <v>374</v>
      </c>
      <c r="E457" s="10" t="s">
        <v>375</v>
      </c>
      <c r="F457" s="9" t="s">
        <v>337</v>
      </c>
      <c r="G457" s="68">
        <v>16</v>
      </c>
      <c r="H457" s="137">
        <v>18000</v>
      </c>
      <c r="I457" s="138">
        <v>0.3</v>
      </c>
      <c r="J457" s="137">
        <f t="shared" si="47"/>
        <v>900</v>
      </c>
      <c r="K457" s="137">
        <f t="shared" si="48"/>
        <v>24300</v>
      </c>
      <c r="L457" s="139">
        <f t="shared" si="49"/>
        <v>388800</v>
      </c>
    </row>
    <row r="458" spans="3:12" ht="30" customHeight="1" x14ac:dyDescent="0.3">
      <c r="C458" s="8" t="s">
        <v>862</v>
      </c>
      <c r="D458" s="9" t="s">
        <v>376</v>
      </c>
      <c r="E458" s="10" t="s">
        <v>377</v>
      </c>
      <c r="F458" s="9" t="s">
        <v>337</v>
      </c>
      <c r="G458" s="68">
        <v>6.4</v>
      </c>
      <c r="H458" s="137">
        <v>78000</v>
      </c>
      <c r="I458" s="138">
        <v>0.3</v>
      </c>
      <c r="J458" s="137">
        <f t="shared" si="47"/>
        <v>3900</v>
      </c>
      <c r="K458" s="137">
        <f t="shared" si="48"/>
        <v>105300</v>
      </c>
      <c r="L458" s="139">
        <f t="shared" si="49"/>
        <v>673920</v>
      </c>
    </row>
    <row r="459" spans="3:12" ht="30" customHeight="1" x14ac:dyDescent="0.3">
      <c r="C459" s="8" t="s">
        <v>863</v>
      </c>
      <c r="D459" s="9" t="s">
        <v>342</v>
      </c>
      <c r="E459" s="10" t="s">
        <v>343</v>
      </c>
      <c r="F459" s="9" t="s">
        <v>344</v>
      </c>
      <c r="G459" s="74">
        <v>2.9</v>
      </c>
      <c r="H459" s="137">
        <v>74000</v>
      </c>
      <c r="I459" s="138">
        <v>0.3</v>
      </c>
      <c r="J459" s="137">
        <f t="shared" si="47"/>
        <v>3700</v>
      </c>
      <c r="K459" s="137">
        <f t="shared" si="48"/>
        <v>99900</v>
      </c>
      <c r="L459" s="139">
        <f t="shared" si="49"/>
        <v>289710</v>
      </c>
    </row>
    <row r="460" spans="3:12" ht="30" customHeight="1" x14ac:dyDescent="0.3">
      <c r="C460" s="8" t="s">
        <v>864</v>
      </c>
      <c r="D460" s="9" t="s">
        <v>378</v>
      </c>
      <c r="E460" s="10" t="s">
        <v>379</v>
      </c>
      <c r="F460" s="9" t="s">
        <v>344</v>
      </c>
      <c r="G460" s="74">
        <v>3.8</v>
      </c>
      <c r="H460" s="137">
        <v>170000</v>
      </c>
      <c r="I460" s="138">
        <v>0.3</v>
      </c>
      <c r="J460" s="137">
        <f t="shared" si="47"/>
        <v>8500</v>
      </c>
      <c r="K460" s="137">
        <f t="shared" si="48"/>
        <v>229500</v>
      </c>
      <c r="L460" s="139">
        <f t="shared" si="49"/>
        <v>872100</v>
      </c>
    </row>
    <row r="461" spans="3:12" ht="30" customHeight="1" x14ac:dyDescent="0.3">
      <c r="C461" s="8" t="s">
        <v>865</v>
      </c>
      <c r="D461" s="9" t="s">
        <v>345</v>
      </c>
      <c r="E461" s="10" t="s">
        <v>346</v>
      </c>
      <c r="F461" s="9" t="s">
        <v>344</v>
      </c>
      <c r="G461" s="74">
        <v>3.37</v>
      </c>
      <c r="H461" s="137">
        <v>950000</v>
      </c>
      <c r="I461" s="138">
        <v>0.3</v>
      </c>
      <c r="J461" s="137">
        <f t="shared" si="47"/>
        <v>47500</v>
      </c>
      <c r="K461" s="137">
        <f t="shared" si="48"/>
        <v>1282500</v>
      </c>
      <c r="L461" s="139">
        <f t="shared" si="49"/>
        <v>4322025</v>
      </c>
    </row>
    <row r="462" spans="3:12" ht="30" customHeight="1" x14ac:dyDescent="0.3">
      <c r="C462" s="8" t="s">
        <v>866</v>
      </c>
      <c r="D462" s="75" t="s">
        <v>380</v>
      </c>
      <c r="E462" s="10" t="s">
        <v>381</v>
      </c>
      <c r="F462" s="9" t="s">
        <v>16</v>
      </c>
      <c r="G462" s="68">
        <v>2</v>
      </c>
      <c r="H462" s="137">
        <v>494000</v>
      </c>
      <c r="I462" s="138">
        <v>0.3</v>
      </c>
      <c r="J462" s="137">
        <f t="shared" si="47"/>
        <v>24700</v>
      </c>
      <c r="K462" s="137">
        <f t="shared" si="48"/>
        <v>666900</v>
      </c>
      <c r="L462" s="139">
        <f t="shared" si="49"/>
        <v>1333800</v>
      </c>
    </row>
    <row r="463" spans="3:12" ht="30" customHeight="1" x14ac:dyDescent="0.3">
      <c r="C463" s="8" t="s">
        <v>867</v>
      </c>
      <c r="D463" s="75" t="s">
        <v>366</v>
      </c>
      <c r="E463" s="10" t="s">
        <v>367</v>
      </c>
      <c r="F463" s="77" t="s">
        <v>368</v>
      </c>
      <c r="G463" s="68">
        <v>35</v>
      </c>
      <c r="H463" s="137">
        <v>20000</v>
      </c>
      <c r="I463" s="138">
        <v>0.3</v>
      </c>
      <c r="J463" s="137">
        <f t="shared" si="47"/>
        <v>1000</v>
      </c>
      <c r="K463" s="137">
        <f t="shared" si="48"/>
        <v>27000</v>
      </c>
      <c r="L463" s="139">
        <f t="shared" si="49"/>
        <v>945000</v>
      </c>
    </row>
    <row r="464" spans="3:12" ht="30" customHeight="1" x14ac:dyDescent="0.3">
      <c r="C464" s="8" t="s">
        <v>868</v>
      </c>
      <c r="D464" s="75" t="s">
        <v>382</v>
      </c>
      <c r="E464" s="10" t="s">
        <v>383</v>
      </c>
      <c r="F464" s="9" t="s">
        <v>16</v>
      </c>
      <c r="G464" s="68">
        <v>3</v>
      </c>
      <c r="H464" s="137">
        <v>87550</v>
      </c>
      <c r="I464" s="138">
        <v>0.3</v>
      </c>
      <c r="J464" s="137">
        <f t="shared" si="47"/>
        <v>4377.5</v>
      </c>
      <c r="K464" s="137">
        <f t="shared" si="48"/>
        <v>118192.5</v>
      </c>
      <c r="L464" s="139">
        <f t="shared" si="49"/>
        <v>354577.5</v>
      </c>
    </row>
    <row r="465" spans="3:12" ht="30" customHeight="1" x14ac:dyDescent="0.3">
      <c r="C465" s="8" t="s">
        <v>869</v>
      </c>
      <c r="D465" s="75" t="s">
        <v>384</v>
      </c>
      <c r="E465" s="10" t="s">
        <v>385</v>
      </c>
      <c r="F465" s="9" t="s">
        <v>16</v>
      </c>
      <c r="G465" s="68">
        <v>1</v>
      </c>
      <c r="H465" s="137">
        <v>293500</v>
      </c>
      <c r="I465" s="138">
        <v>0.3</v>
      </c>
      <c r="J465" s="137">
        <f t="shared" si="47"/>
        <v>14675</v>
      </c>
      <c r="K465" s="137">
        <f t="shared" si="48"/>
        <v>396225</v>
      </c>
      <c r="L465" s="139">
        <f t="shared" si="49"/>
        <v>396225</v>
      </c>
    </row>
    <row r="466" spans="3:12" ht="30" customHeight="1" x14ac:dyDescent="0.3">
      <c r="C466" s="8" t="s">
        <v>870</v>
      </c>
      <c r="D466" s="75" t="s">
        <v>386</v>
      </c>
      <c r="E466" s="10" t="s">
        <v>387</v>
      </c>
      <c r="F466" s="9" t="s">
        <v>337</v>
      </c>
      <c r="G466" s="74">
        <v>48.6</v>
      </c>
      <c r="H466" s="137">
        <v>54000</v>
      </c>
      <c r="I466" s="138">
        <v>0.3</v>
      </c>
      <c r="J466" s="137">
        <f t="shared" si="47"/>
        <v>2700</v>
      </c>
      <c r="K466" s="137">
        <f t="shared" si="48"/>
        <v>72900</v>
      </c>
      <c r="L466" s="139">
        <f t="shared" si="49"/>
        <v>3542940</v>
      </c>
    </row>
    <row r="467" spans="3:12" ht="30" customHeight="1" x14ac:dyDescent="0.3">
      <c r="C467" s="8" t="s">
        <v>871</v>
      </c>
      <c r="D467" s="9" t="s">
        <v>388</v>
      </c>
      <c r="E467" s="10" t="s">
        <v>389</v>
      </c>
      <c r="F467" s="9" t="s">
        <v>337</v>
      </c>
      <c r="G467" s="74">
        <v>48.6</v>
      </c>
      <c r="H467" s="137">
        <v>10573</v>
      </c>
      <c r="I467" s="138">
        <v>0.3</v>
      </c>
      <c r="J467" s="137">
        <f t="shared" si="47"/>
        <v>528.65</v>
      </c>
      <c r="K467" s="137">
        <f t="shared" si="48"/>
        <v>14273.55</v>
      </c>
      <c r="L467" s="139">
        <f t="shared" si="49"/>
        <v>693694.53</v>
      </c>
    </row>
    <row r="468" spans="3:12" ht="30" customHeight="1" x14ac:dyDescent="0.3">
      <c r="C468" s="8" t="s">
        <v>872</v>
      </c>
      <c r="D468" s="75" t="s">
        <v>390</v>
      </c>
      <c r="E468" s="10" t="s">
        <v>391</v>
      </c>
      <c r="F468" s="77" t="s">
        <v>368</v>
      </c>
      <c r="G468" s="74">
        <v>42.8</v>
      </c>
      <c r="H468" s="137">
        <v>90000</v>
      </c>
      <c r="I468" s="138">
        <v>0.3</v>
      </c>
      <c r="J468" s="137">
        <f t="shared" si="47"/>
        <v>4500</v>
      </c>
      <c r="K468" s="137">
        <f t="shared" si="48"/>
        <v>121500</v>
      </c>
      <c r="L468" s="139">
        <f t="shared" si="49"/>
        <v>5200200</v>
      </c>
    </row>
    <row r="469" spans="3:12" ht="30" customHeight="1" x14ac:dyDescent="0.3">
      <c r="C469" s="8" t="s">
        <v>873</v>
      </c>
      <c r="D469" s="9" t="s">
        <v>358</v>
      </c>
      <c r="E469" s="10" t="s">
        <v>392</v>
      </c>
      <c r="F469" s="9" t="s">
        <v>337</v>
      </c>
      <c r="G469" s="68">
        <v>28</v>
      </c>
      <c r="H469" s="137">
        <v>102000</v>
      </c>
      <c r="I469" s="138">
        <v>0.3</v>
      </c>
      <c r="J469" s="137">
        <f t="shared" si="47"/>
        <v>5100</v>
      </c>
      <c r="K469" s="137">
        <f t="shared" si="48"/>
        <v>137700</v>
      </c>
      <c r="L469" s="139">
        <f t="shared" si="49"/>
        <v>3855600</v>
      </c>
    </row>
    <row r="470" spans="3:12" ht="30" customHeight="1" x14ac:dyDescent="0.3">
      <c r="C470" s="8" t="s">
        <v>874</v>
      </c>
      <c r="D470" s="75" t="s">
        <v>351</v>
      </c>
      <c r="E470" s="10" t="s">
        <v>352</v>
      </c>
      <c r="F470" s="9" t="s">
        <v>337</v>
      </c>
      <c r="G470" s="68">
        <v>392</v>
      </c>
      <c r="H470" s="137">
        <v>20000</v>
      </c>
      <c r="I470" s="138">
        <v>0.3</v>
      </c>
      <c r="J470" s="137">
        <f t="shared" si="47"/>
        <v>1000</v>
      </c>
      <c r="K470" s="137">
        <f t="shared" si="48"/>
        <v>27000</v>
      </c>
      <c r="L470" s="139">
        <f t="shared" si="49"/>
        <v>10584000</v>
      </c>
    </row>
    <row r="471" spans="3:12" ht="30" customHeight="1" x14ac:dyDescent="0.3">
      <c r="C471" s="8" t="s">
        <v>875</v>
      </c>
      <c r="D471" s="9" t="s">
        <v>393</v>
      </c>
      <c r="E471" s="10" t="s">
        <v>394</v>
      </c>
      <c r="F471" s="9" t="s">
        <v>337</v>
      </c>
      <c r="G471" s="68">
        <v>125</v>
      </c>
      <c r="H471" s="137">
        <v>40000</v>
      </c>
      <c r="I471" s="138">
        <v>0.3</v>
      </c>
      <c r="J471" s="137">
        <f t="shared" si="47"/>
        <v>2000</v>
      </c>
      <c r="K471" s="137">
        <f t="shared" si="48"/>
        <v>54000</v>
      </c>
      <c r="L471" s="139">
        <f t="shared" si="49"/>
        <v>6750000</v>
      </c>
    </row>
    <row r="472" spans="3:12" ht="30" customHeight="1" x14ac:dyDescent="0.3">
      <c r="C472" s="8" t="s">
        <v>876</v>
      </c>
      <c r="D472" s="75" t="s">
        <v>395</v>
      </c>
      <c r="E472" s="10" t="s">
        <v>396</v>
      </c>
      <c r="F472" s="9" t="s">
        <v>337</v>
      </c>
      <c r="G472" s="68">
        <v>137</v>
      </c>
      <c r="H472" s="137">
        <v>25000</v>
      </c>
      <c r="I472" s="138">
        <v>0.3</v>
      </c>
      <c r="J472" s="137">
        <f t="shared" si="47"/>
        <v>1250</v>
      </c>
      <c r="K472" s="137">
        <f t="shared" si="48"/>
        <v>33750</v>
      </c>
      <c r="L472" s="139">
        <f t="shared" si="49"/>
        <v>4623750</v>
      </c>
    </row>
    <row r="473" spans="3:12" ht="30" customHeight="1" x14ac:dyDescent="0.3">
      <c r="C473" s="8" t="s">
        <v>877</v>
      </c>
      <c r="D473" s="9" t="s">
        <v>397</v>
      </c>
      <c r="E473" s="10" t="s">
        <v>350</v>
      </c>
      <c r="F473" s="9" t="s">
        <v>337</v>
      </c>
      <c r="G473" s="74">
        <v>38.36</v>
      </c>
      <c r="H473" s="137">
        <v>42250</v>
      </c>
      <c r="I473" s="138">
        <v>0.3</v>
      </c>
      <c r="J473" s="137">
        <f t="shared" si="47"/>
        <v>2112.5</v>
      </c>
      <c r="K473" s="137">
        <f t="shared" si="48"/>
        <v>57037.5</v>
      </c>
      <c r="L473" s="139">
        <f t="shared" si="49"/>
        <v>2187958.5</v>
      </c>
    </row>
    <row r="474" spans="3:12" ht="30" customHeight="1" x14ac:dyDescent="0.3">
      <c r="C474" s="8" t="s">
        <v>878</v>
      </c>
      <c r="D474" s="75" t="s">
        <v>360</v>
      </c>
      <c r="E474" s="10" t="s">
        <v>361</v>
      </c>
      <c r="F474" s="9" t="s">
        <v>223</v>
      </c>
      <c r="G474" s="68">
        <v>8</v>
      </c>
      <c r="H474" s="137">
        <v>126000</v>
      </c>
      <c r="I474" s="138">
        <v>0.3</v>
      </c>
      <c r="J474" s="137">
        <f t="shared" si="47"/>
        <v>6300</v>
      </c>
      <c r="K474" s="137">
        <f t="shared" si="48"/>
        <v>170100</v>
      </c>
      <c r="L474" s="139">
        <f t="shared" si="49"/>
        <v>1360800</v>
      </c>
    </row>
    <row r="475" spans="3:12" ht="30" customHeight="1" x14ac:dyDescent="0.3">
      <c r="C475" s="8" t="s">
        <v>879</v>
      </c>
      <c r="D475" s="75" t="s">
        <v>362</v>
      </c>
      <c r="E475" s="10" t="s">
        <v>363</v>
      </c>
      <c r="F475" s="9" t="s">
        <v>223</v>
      </c>
      <c r="G475" s="68">
        <v>8</v>
      </c>
      <c r="H475" s="137">
        <v>20000</v>
      </c>
      <c r="I475" s="138">
        <v>0.3</v>
      </c>
      <c r="J475" s="137">
        <f t="shared" si="47"/>
        <v>1000</v>
      </c>
      <c r="K475" s="137">
        <f t="shared" si="48"/>
        <v>27000</v>
      </c>
      <c r="L475" s="139">
        <f t="shared" si="49"/>
        <v>216000</v>
      </c>
    </row>
    <row r="476" spans="3:12" ht="30" customHeight="1" x14ac:dyDescent="0.3">
      <c r="C476" s="8" t="s">
        <v>880</v>
      </c>
      <c r="D476" s="75" t="s">
        <v>398</v>
      </c>
      <c r="E476" s="10" t="s">
        <v>399</v>
      </c>
      <c r="F476" s="77" t="s">
        <v>368</v>
      </c>
      <c r="G476" s="68">
        <v>45</v>
      </c>
      <c r="H476" s="137">
        <v>7500</v>
      </c>
      <c r="I476" s="138">
        <v>0.3</v>
      </c>
      <c r="J476" s="137">
        <f t="shared" si="47"/>
        <v>375</v>
      </c>
      <c r="K476" s="137">
        <f t="shared" si="48"/>
        <v>10125</v>
      </c>
      <c r="L476" s="139">
        <f t="shared" si="49"/>
        <v>455625</v>
      </c>
    </row>
    <row r="477" spans="3:12" ht="30" customHeight="1" x14ac:dyDescent="0.3">
      <c r="C477" s="8" t="s">
        <v>881</v>
      </c>
      <c r="D477" s="75" t="s">
        <v>400</v>
      </c>
      <c r="E477" s="10" t="s">
        <v>401</v>
      </c>
      <c r="F477" s="77" t="s">
        <v>368</v>
      </c>
      <c r="G477" s="68">
        <v>45</v>
      </c>
      <c r="H477" s="137">
        <v>10000</v>
      </c>
      <c r="I477" s="138">
        <v>0.3</v>
      </c>
      <c r="J477" s="137">
        <f t="shared" si="47"/>
        <v>500</v>
      </c>
      <c r="K477" s="137">
        <f t="shared" si="48"/>
        <v>13500</v>
      </c>
      <c r="L477" s="139">
        <f t="shared" si="49"/>
        <v>607500</v>
      </c>
    </row>
    <row r="478" spans="3:12" ht="30" customHeight="1" thickBot="1" x14ac:dyDescent="0.35">
      <c r="C478" s="15" t="s">
        <v>882</v>
      </c>
      <c r="D478" s="87" t="s">
        <v>402</v>
      </c>
      <c r="E478" s="17" t="s">
        <v>403</v>
      </c>
      <c r="F478" s="88" t="s">
        <v>368</v>
      </c>
      <c r="G478" s="89">
        <v>80</v>
      </c>
      <c r="H478" s="137">
        <v>7456</v>
      </c>
      <c r="I478" s="138">
        <v>0.3</v>
      </c>
      <c r="J478" s="137">
        <f t="shared" si="47"/>
        <v>372.8</v>
      </c>
      <c r="K478" s="137">
        <f t="shared" si="48"/>
        <v>10065.6</v>
      </c>
      <c r="L478" s="139">
        <f t="shared" si="49"/>
        <v>805248</v>
      </c>
    </row>
    <row r="479" spans="3:12" ht="14.55" customHeight="1" thickBot="1" x14ac:dyDescent="0.35">
      <c r="C479" s="280" t="s">
        <v>883</v>
      </c>
      <c r="D479" s="281"/>
      <c r="E479" s="281"/>
      <c r="F479" s="281"/>
      <c r="G479" s="288"/>
      <c r="H479" s="145"/>
      <c r="I479" s="84"/>
      <c r="J479" s="146"/>
      <c r="K479" s="147"/>
      <c r="L479" s="149">
        <f>SUM(L456:L478)</f>
        <v>50557713.030000001</v>
      </c>
    </row>
    <row r="480" spans="3:12" ht="15.75" customHeight="1" thickBot="1" x14ac:dyDescent="0.35">
      <c r="C480" s="268" t="s">
        <v>405</v>
      </c>
      <c r="D480" s="269"/>
      <c r="E480" s="269"/>
      <c r="F480" s="269"/>
      <c r="G480" s="269"/>
      <c r="H480" s="269"/>
      <c r="I480" s="269"/>
      <c r="J480" s="269"/>
      <c r="K480" s="269"/>
      <c r="L480" s="269"/>
    </row>
    <row r="481" spans="3:12" ht="40.200000000000003" thickBot="1" x14ac:dyDescent="0.35">
      <c r="C481" s="106" t="s">
        <v>4</v>
      </c>
      <c r="D481" s="118" t="s">
        <v>5</v>
      </c>
      <c r="E481" s="106" t="s">
        <v>6</v>
      </c>
      <c r="F481" s="107" t="s">
        <v>7</v>
      </c>
      <c r="G481" s="108" t="s">
        <v>8</v>
      </c>
      <c r="H481" s="107" t="s">
        <v>331</v>
      </c>
      <c r="I481" s="134" t="s">
        <v>332</v>
      </c>
      <c r="J481" s="59" t="s">
        <v>333</v>
      </c>
      <c r="K481" s="118" t="s">
        <v>840</v>
      </c>
      <c r="L481" s="135" t="s">
        <v>841</v>
      </c>
    </row>
    <row r="482" spans="3:12" ht="48.6" customHeight="1" x14ac:dyDescent="0.3">
      <c r="C482" s="110" t="s">
        <v>884</v>
      </c>
      <c r="D482" s="111" t="s">
        <v>342</v>
      </c>
      <c r="E482" s="112" t="s">
        <v>343</v>
      </c>
      <c r="F482" s="111" t="s">
        <v>344</v>
      </c>
      <c r="G482" s="150">
        <v>10.71</v>
      </c>
      <c r="H482" s="137">
        <v>74000</v>
      </c>
      <c r="I482" s="138">
        <v>0.3</v>
      </c>
      <c r="J482" s="137">
        <f t="shared" ref="J482:J499" si="50">+H482*5%</f>
        <v>3700</v>
      </c>
      <c r="K482" s="137">
        <f t="shared" ref="K482:K499" si="51">+(H482*35%)+H482</f>
        <v>99900</v>
      </c>
      <c r="L482" s="139">
        <f t="shared" ref="L482:L499" si="52">+K482*G482</f>
        <v>1069929</v>
      </c>
    </row>
    <row r="483" spans="3:12" ht="48.6" customHeight="1" x14ac:dyDescent="0.3">
      <c r="C483" s="8" t="s">
        <v>885</v>
      </c>
      <c r="D483" s="9" t="s">
        <v>345</v>
      </c>
      <c r="E483" s="10" t="s">
        <v>346</v>
      </c>
      <c r="F483" s="9" t="s">
        <v>344</v>
      </c>
      <c r="G483" s="74">
        <v>10.86</v>
      </c>
      <c r="H483" s="137">
        <v>950000</v>
      </c>
      <c r="I483" s="138">
        <v>0.3</v>
      </c>
      <c r="J483" s="137">
        <f t="shared" si="50"/>
        <v>47500</v>
      </c>
      <c r="K483" s="137">
        <f t="shared" si="51"/>
        <v>1282500</v>
      </c>
      <c r="L483" s="139">
        <f t="shared" si="52"/>
        <v>13927950</v>
      </c>
    </row>
    <row r="484" spans="3:12" ht="48.6" customHeight="1" x14ac:dyDescent="0.3">
      <c r="C484" s="8" t="s">
        <v>886</v>
      </c>
      <c r="D484" s="9" t="s">
        <v>393</v>
      </c>
      <c r="E484" s="10" t="s">
        <v>406</v>
      </c>
      <c r="F484" s="9" t="s">
        <v>337</v>
      </c>
      <c r="G484" s="68">
        <v>150</v>
      </c>
      <c r="H484" s="137">
        <v>36500</v>
      </c>
      <c r="I484" s="138">
        <v>0.3</v>
      </c>
      <c r="J484" s="137">
        <f t="shared" si="50"/>
        <v>1825</v>
      </c>
      <c r="K484" s="137">
        <f t="shared" si="51"/>
        <v>49275</v>
      </c>
      <c r="L484" s="139">
        <f t="shared" si="52"/>
        <v>7391250</v>
      </c>
    </row>
    <row r="485" spans="3:12" ht="48.6" customHeight="1" x14ac:dyDescent="0.3">
      <c r="C485" s="8" t="s">
        <v>887</v>
      </c>
      <c r="D485" s="75" t="s">
        <v>407</v>
      </c>
      <c r="E485" s="94" t="s">
        <v>408</v>
      </c>
      <c r="F485" s="9" t="s">
        <v>337</v>
      </c>
      <c r="G485" s="68">
        <v>150</v>
      </c>
      <c r="H485" s="137">
        <v>31500</v>
      </c>
      <c r="I485" s="138">
        <v>0.3</v>
      </c>
      <c r="J485" s="137">
        <f t="shared" si="50"/>
        <v>1575</v>
      </c>
      <c r="K485" s="137">
        <f t="shared" si="51"/>
        <v>42525</v>
      </c>
      <c r="L485" s="139">
        <f t="shared" si="52"/>
        <v>6378750</v>
      </c>
    </row>
    <row r="486" spans="3:12" ht="48.6" customHeight="1" x14ac:dyDescent="0.3">
      <c r="C486" s="8" t="s">
        <v>888</v>
      </c>
      <c r="D486" s="9" t="s">
        <v>409</v>
      </c>
      <c r="E486" s="94" t="s">
        <v>410</v>
      </c>
      <c r="F486" s="9" t="s">
        <v>337</v>
      </c>
      <c r="G486" s="74">
        <v>55</v>
      </c>
      <c r="H486" s="137">
        <v>71450</v>
      </c>
      <c r="I486" s="138">
        <v>0.3</v>
      </c>
      <c r="J486" s="137">
        <f t="shared" si="50"/>
        <v>3572.5</v>
      </c>
      <c r="K486" s="137">
        <f t="shared" si="51"/>
        <v>96457.5</v>
      </c>
      <c r="L486" s="139">
        <f t="shared" si="52"/>
        <v>5305162.5</v>
      </c>
    </row>
    <row r="487" spans="3:12" ht="48.6" customHeight="1" x14ac:dyDescent="0.3">
      <c r="C487" s="8" t="s">
        <v>889</v>
      </c>
      <c r="D487" s="75" t="s">
        <v>390</v>
      </c>
      <c r="E487" s="10" t="s">
        <v>411</v>
      </c>
      <c r="F487" s="77" t="s">
        <v>368</v>
      </c>
      <c r="G487" s="74">
        <v>38</v>
      </c>
      <c r="H487" s="137">
        <v>121511</v>
      </c>
      <c r="I487" s="138">
        <v>0.3</v>
      </c>
      <c r="J487" s="137">
        <f t="shared" si="50"/>
        <v>6075.55</v>
      </c>
      <c r="K487" s="137">
        <f t="shared" si="51"/>
        <v>164039.85</v>
      </c>
      <c r="L487" s="139">
        <f t="shared" si="52"/>
        <v>6233514.2999999998</v>
      </c>
    </row>
    <row r="488" spans="3:12" ht="48.6" customHeight="1" x14ac:dyDescent="0.3">
      <c r="C488" s="8" t="s">
        <v>890</v>
      </c>
      <c r="D488" s="75" t="s">
        <v>412</v>
      </c>
      <c r="E488" s="10" t="s">
        <v>413</v>
      </c>
      <c r="F488" s="9" t="s">
        <v>368</v>
      </c>
      <c r="G488" s="68">
        <v>15</v>
      </c>
      <c r="H488" s="137">
        <v>34200</v>
      </c>
      <c r="I488" s="138">
        <v>0.3</v>
      </c>
      <c r="J488" s="137">
        <f t="shared" si="50"/>
        <v>1710</v>
      </c>
      <c r="K488" s="137">
        <f t="shared" si="51"/>
        <v>46170</v>
      </c>
      <c r="L488" s="139">
        <f t="shared" si="52"/>
        <v>692550</v>
      </c>
    </row>
    <row r="489" spans="3:12" ht="48.6" customHeight="1" x14ac:dyDescent="0.3">
      <c r="C489" s="8" t="s">
        <v>891</v>
      </c>
      <c r="D489" s="75" t="s">
        <v>414</v>
      </c>
      <c r="E489" s="76" t="s">
        <v>415</v>
      </c>
      <c r="F489" s="77" t="s">
        <v>223</v>
      </c>
      <c r="G489" s="68">
        <v>1</v>
      </c>
      <c r="H489" s="137">
        <v>240000</v>
      </c>
      <c r="I489" s="138">
        <v>0.3</v>
      </c>
      <c r="J489" s="137">
        <f t="shared" si="50"/>
        <v>12000</v>
      </c>
      <c r="K489" s="137">
        <f t="shared" si="51"/>
        <v>324000</v>
      </c>
      <c r="L489" s="139">
        <f t="shared" si="52"/>
        <v>324000</v>
      </c>
    </row>
    <row r="490" spans="3:12" ht="48.6" customHeight="1" x14ac:dyDescent="0.3">
      <c r="C490" s="8" t="s">
        <v>892</v>
      </c>
      <c r="D490" s="75" t="s">
        <v>416</v>
      </c>
      <c r="E490" s="76" t="s">
        <v>417</v>
      </c>
      <c r="F490" s="9" t="s">
        <v>337</v>
      </c>
      <c r="G490" s="68">
        <v>2.6</v>
      </c>
      <c r="H490" s="137">
        <v>782000</v>
      </c>
      <c r="I490" s="138">
        <v>0.3</v>
      </c>
      <c r="J490" s="137">
        <f t="shared" si="50"/>
        <v>39100</v>
      </c>
      <c r="K490" s="137">
        <f t="shared" si="51"/>
        <v>1055700</v>
      </c>
      <c r="L490" s="139">
        <f t="shared" si="52"/>
        <v>2744820</v>
      </c>
    </row>
    <row r="491" spans="3:12" ht="48.6" customHeight="1" x14ac:dyDescent="0.3">
      <c r="C491" s="8" t="s">
        <v>893</v>
      </c>
      <c r="D491" s="75" t="s">
        <v>418</v>
      </c>
      <c r="E491" s="76" t="s">
        <v>419</v>
      </c>
      <c r="F491" s="9" t="s">
        <v>337</v>
      </c>
      <c r="G491" s="68">
        <v>3.4</v>
      </c>
      <c r="H491" s="137">
        <v>434000</v>
      </c>
      <c r="I491" s="138">
        <v>0.3</v>
      </c>
      <c r="J491" s="137">
        <f t="shared" si="50"/>
        <v>21700</v>
      </c>
      <c r="K491" s="137">
        <f t="shared" si="51"/>
        <v>585900</v>
      </c>
      <c r="L491" s="139">
        <f t="shared" si="52"/>
        <v>1992060</v>
      </c>
    </row>
    <row r="492" spans="3:12" ht="48.6" customHeight="1" x14ac:dyDescent="0.3">
      <c r="C492" s="8" t="s">
        <v>894</v>
      </c>
      <c r="D492" s="75" t="s">
        <v>420</v>
      </c>
      <c r="E492" s="76" t="s">
        <v>421</v>
      </c>
      <c r="F492" s="9" t="s">
        <v>337</v>
      </c>
      <c r="G492" s="74">
        <v>3.4</v>
      </c>
      <c r="H492" s="137">
        <v>225000</v>
      </c>
      <c r="I492" s="138">
        <v>0.3</v>
      </c>
      <c r="J492" s="137">
        <f t="shared" si="50"/>
        <v>11250</v>
      </c>
      <c r="K492" s="137">
        <f t="shared" si="51"/>
        <v>303750</v>
      </c>
      <c r="L492" s="139">
        <f t="shared" si="52"/>
        <v>1032750</v>
      </c>
    </row>
    <row r="493" spans="3:12" ht="48.6" customHeight="1" x14ac:dyDescent="0.3">
      <c r="C493" s="8" t="s">
        <v>895</v>
      </c>
      <c r="D493" s="75" t="s">
        <v>422</v>
      </c>
      <c r="E493" s="10" t="s">
        <v>423</v>
      </c>
      <c r="F493" s="9" t="s">
        <v>337</v>
      </c>
      <c r="G493" s="68">
        <v>16.3</v>
      </c>
      <c r="H493" s="137">
        <v>19000</v>
      </c>
      <c r="I493" s="138">
        <v>0.3</v>
      </c>
      <c r="J493" s="137">
        <f t="shared" si="50"/>
        <v>950</v>
      </c>
      <c r="K493" s="137">
        <f t="shared" si="51"/>
        <v>25650</v>
      </c>
      <c r="L493" s="139">
        <f t="shared" si="52"/>
        <v>418095</v>
      </c>
    </row>
    <row r="494" spans="3:12" ht="48.6" customHeight="1" x14ac:dyDescent="0.3">
      <c r="C494" s="8" t="s">
        <v>896</v>
      </c>
      <c r="D494" s="75" t="s">
        <v>395</v>
      </c>
      <c r="E494" s="10" t="s">
        <v>396</v>
      </c>
      <c r="F494" s="9" t="s">
        <v>337</v>
      </c>
      <c r="G494" s="68">
        <v>16.3</v>
      </c>
      <c r="H494" s="137">
        <v>25000</v>
      </c>
      <c r="I494" s="138">
        <v>0.3</v>
      </c>
      <c r="J494" s="137">
        <f t="shared" si="50"/>
        <v>1250</v>
      </c>
      <c r="K494" s="137">
        <f t="shared" si="51"/>
        <v>33750</v>
      </c>
      <c r="L494" s="139">
        <f t="shared" si="52"/>
        <v>550125</v>
      </c>
    </row>
    <row r="495" spans="3:12" ht="48.6" customHeight="1" x14ac:dyDescent="0.3">
      <c r="C495" s="8" t="s">
        <v>897</v>
      </c>
      <c r="D495" s="75" t="s">
        <v>386</v>
      </c>
      <c r="E495" s="10" t="s">
        <v>424</v>
      </c>
      <c r="F495" s="9" t="s">
        <v>337</v>
      </c>
      <c r="G495" s="74">
        <v>50</v>
      </c>
      <c r="H495" s="137">
        <v>120000</v>
      </c>
      <c r="I495" s="138">
        <v>0.3</v>
      </c>
      <c r="J495" s="137">
        <f t="shared" si="50"/>
        <v>6000</v>
      </c>
      <c r="K495" s="137">
        <f t="shared" si="51"/>
        <v>162000</v>
      </c>
      <c r="L495" s="139">
        <f t="shared" si="52"/>
        <v>8100000</v>
      </c>
    </row>
    <row r="496" spans="3:12" ht="48.6" customHeight="1" x14ac:dyDescent="0.3">
      <c r="C496" s="8" t="s">
        <v>898</v>
      </c>
      <c r="D496" s="75" t="s">
        <v>425</v>
      </c>
      <c r="E496" s="10" t="s">
        <v>426</v>
      </c>
      <c r="F496" s="9" t="s">
        <v>337</v>
      </c>
      <c r="G496" s="74">
        <v>40</v>
      </c>
      <c r="H496" s="137">
        <v>96800</v>
      </c>
      <c r="I496" s="138">
        <v>0.3</v>
      </c>
      <c r="J496" s="137">
        <f t="shared" si="50"/>
        <v>4840</v>
      </c>
      <c r="K496" s="137">
        <f t="shared" si="51"/>
        <v>130680</v>
      </c>
      <c r="L496" s="139">
        <f t="shared" si="52"/>
        <v>5227200</v>
      </c>
    </row>
    <row r="497" spans="3:12" ht="48.6" customHeight="1" x14ac:dyDescent="0.3">
      <c r="C497" s="8" t="s">
        <v>899</v>
      </c>
      <c r="D497" s="75" t="s">
        <v>362</v>
      </c>
      <c r="E497" s="10" t="s">
        <v>363</v>
      </c>
      <c r="F497" s="9" t="s">
        <v>223</v>
      </c>
      <c r="G497" s="68">
        <v>6</v>
      </c>
      <c r="H497" s="137">
        <v>20000</v>
      </c>
      <c r="I497" s="138">
        <v>0.3</v>
      </c>
      <c r="J497" s="137">
        <f t="shared" si="50"/>
        <v>1000</v>
      </c>
      <c r="K497" s="137">
        <f t="shared" si="51"/>
        <v>27000</v>
      </c>
      <c r="L497" s="139">
        <f t="shared" si="52"/>
        <v>162000</v>
      </c>
    </row>
    <row r="498" spans="3:12" ht="48.6" customHeight="1" x14ac:dyDescent="0.3">
      <c r="C498" s="8" t="s">
        <v>900</v>
      </c>
      <c r="D498" s="75" t="s">
        <v>360</v>
      </c>
      <c r="E498" s="10" t="s">
        <v>361</v>
      </c>
      <c r="F498" s="9" t="s">
        <v>223</v>
      </c>
      <c r="G498" s="68">
        <v>4</v>
      </c>
      <c r="H498" s="137">
        <v>126000</v>
      </c>
      <c r="I498" s="138">
        <v>0.3</v>
      </c>
      <c r="J498" s="137">
        <f t="shared" si="50"/>
        <v>6300</v>
      </c>
      <c r="K498" s="137">
        <f t="shared" si="51"/>
        <v>170100</v>
      </c>
      <c r="L498" s="139">
        <f t="shared" si="52"/>
        <v>680400</v>
      </c>
    </row>
    <row r="499" spans="3:12" ht="48.6" customHeight="1" thickBot="1" x14ac:dyDescent="0.35">
      <c r="C499" s="8" t="s">
        <v>901</v>
      </c>
      <c r="D499" s="75" t="s">
        <v>398</v>
      </c>
      <c r="E499" s="10" t="s">
        <v>399</v>
      </c>
      <c r="F499" s="77" t="s">
        <v>368</v>
      </c>
      <c r="G499" s="68">
        <v>10</v>
      </c>
      <c r="H499" s="137">
        <v>7500</v>
      </c>
      <c r="I499" s="138">
        <v>0.3</v>
      </c>
      <c r="J499" s="137">
        <f t="shared" si="50"/>
        <v>375</v>
      </c>
      <c r="K499" s="137">
        <f t="shared" si="51"/>
        <v>10125</v>
      </c>
      <c r="L499" s="139">
        <f t="shared" si="52"/>
        <v>101250</v>
      </c>
    </row>
    <row r="500" spans="3:12" ht="14.55" customHeight="1" thickBot="1" x14ac:dyDescent="0.35">
      <c r="C500" s="280" t="s">
        <v>902</v>
      </c>
      <c r="D500" s="281"/>
      <c r="E500" s="281"/>
      <c r="F500" s="281"/>
      <c r="G500" s="281"/>
      <c r="H500" s="145"/>
      <c r="I500" s="84"/>
      <c r="J500" s="146"/>
      <c r="K500" s="147"/>
      <c r="L500" s="149">
        <f>SUM(L482:L499)</f>
        <v>62331805.799999997</v>
      </c>
    </row>
    <row r="501" spans="3:12" ht="15.75" customHeight="1" thickBot="1" x14ac:dyDescent="0.35">
      <c r="C501" s="268" t="s">
        <v>428</v>
      </c>
      <c r="D501" s="269"/>
      <c r="E501" s="269"/>
      <c r="F501" s="269"/>
      <c r="G501" s="269"/>
      <c r="H501" s="269"/>
      <c r="I501" s="269"/>
      <c r="J501" s="269"/>
      <c r="K501" s="269"/>
      <c r="L501" s="287"/>
    </row>
    <row r="502" spans="3:12" ht="40.200000000000003" thickBot="1" x14ac:dyDescent="0.35">
      <c r="C502" s="106" t="s">
        <v>4</v>
      </c>
      <c r="D502" s="118" t="s">
        <v>5</v>
      </c>
      <c r="E502" s="106" t="s">
        <v>6</v>
      </c>
      <c r="F502" s="107" t="s">
        <v>7</v>
      </c>
      <c r="G502" s="108" t="s">
        <v>8</v>
      </c>
      <c r="H502" s="107" t="s">
        <v>331</v>
      </c>
      <c r="I502" s="134" t="s">
        <v>332</v>
      </c>
      <c r="J502" s="59" t="s">
        <v>333</v>
      </c>
      <c r="K502" s="118" t="s">
        <v>840</v>
      </c>
      <c r="L502" s="135" t="s">
        <v>841</v>
      </c>
    </row>
    <row r="503" spans="3:12" x14ac:dyDescent="0.3">
      <c r="C503" s="110" t="s">
        <v>903</v>
      </c>
      <c r="D503" s="111" t="s">
        <v>429</v>
      </c>
      <c r="E503" s="112" t="s">
        <v>430</v>
      </c>
      <c r="F503" s="111" t="s">
        <v>368</v>
      </c>
      <c r="G503" s="150">
        <v>14</v>
      </c>
      <c r="H503" s="137">
        <v>35000</v>
      </c>
      <c r="I503" s="138">
        <v>0.3</v>
      </c>
      <c r="J503" s="137">
        <f t="shared" ref="J503:J523" si="53">+H503*5%</f>
        <v>1750</v>
      </c>
      <c r="K503" s="137">
        <f t="shared" ref="K503:K523" si="54">+(H503*35%)+H503</f>
        <v>47250</v>
      </c>
      <c r="L503" s="139">
        <f t="shared" ref="L503:L523" si="55">+K503*G503</f>
        <v>661500</v>
      </c>
    </row>
    <row r="504" spans="3:12" ht="30" customHeight="1" x14ac:dyDescent="0.3">
      <c r="C504" s="8" t="s">
        <v>904</v>
      </c>
      <c r="D504" s="9" t="s">
        <v>431</v>
      </c>
      <c r="E504" s="10" t="s">
        <v>432</v>
      </c>
      <c r="F504" s="9" t="s">
        <v>337</v>
      </c>
      <c r="G504" s="68">
        <v>111</v>
      </c>
      <c r="H504" s="137">
        <v>18000</v>
      </c>
      <c r="I504" s="138">
        <v>0.3</v>
      </c>
      <c r="J504" s="137">
        <f t="shared" si="53"/>
        <v>900</v>
      </c>
      <c r="K504" s="137">
        <f t="shared" si="54"/>
        <v>24300</v>
      </c>
      <c r="L504" s="139">
        <f t="shared" si="55"/>
        <v>2697300</v>
      </c>
    </row>
    <row r="505" spans="3:12" ht="30" customHeight="1" x14ac:dyDescent="0.3">
      <c r="C505" s="8" t="s">
        <v>905</v>
      </c>
      <c r="D505" s="9" t="s">
        <v>372</v>
      </c>
      <c r="E505" s="10" t="s">
        <v>373</v>
      </c>
      <c r="F505" s="9" t="s">
        <v>16</v>
      </c>
      <c r="G505" s="68">
        <v>8</v>
      </c>
      <c r="H505" s="137">
        <v>36385</v>
      </c>
      <c r="I505" s="138">
        <v>0.3</v>
      </c>
      <c r="J505" s="137">
        <f t="shared" si="53"/>
        <v>1819.25</v>
      </c>
      <c r="K505" s="137">
        <f t="shared" si="54"/>
        <v>49119.75</v>
      </c>
      <c r="L505" s="139">
        <f t="shared" si="55"/>
        <v>392958</v>
      </c>
    </row>
    <row r="506" spans="3:12" x14ac:dyDescent="0.3">
      <c r="C506" s="8" t="s">
        <v>906</v>
      </c>
      <c r="D506" s="9" t="s">
        <v>433</v>
      </c>
      <c r="E506" s="94" t="s">
        <v>434</v>
      </c>
      <c r="F506" s="9" t="s">
        <v>16</v>
      </c>
      <c r="G506" s="74">
        <v>1</v>
      </c>
      <c r="H506" s="137">
        <v>858000</v>
      </c>
      <c r="I506" s="138">
        <v>0.3</v>
      </c>
      <c r="J506" s="137">
        <f t="shared" si="53"/>
        <v>42900</v>
      </c>
      <c r="K506" s="137">
        <f t="shared" si="54"/>
        <v>1158300</v>
      </c>
      <c r="L506" s="139">
        <f t="shared" si="55"/>
        <v>1158300</v>
      </c>
    </row>
    <row r="507" spans="3:12" x14ac:dyDescent="0.3">
      <c r="C507" s="8" t="s">
        <v>907</v>
      </c>
      <c r="D507" s="75" t="s">
        <v>435</v>
      </c>
      <c r="E507" s="10" t="s">
        <v>436</v>
      </c>
      <c r="F507" s="77" t="s">
        <v>16</v>
      </c>
      <c r="G507" s="74">
        <v>11</v>
      </c>
      <c r="H507" s="137">
        <v>94000</v>
      </c>
      <c r="I507" s="138">
        <v>0.3</v>
      </c>
      <c r="J507" s="137">
        <f t="shared" si="53"/>
        <v>4700</v>
      </c>
      <c r="K507" s="137">
        <f t="shared" si="54"/>
        <v>126900</v>
      </c>
      <c r="L507" s="139">
        <f t="shared" si="55"/>
        <v>1395900</v>
      </c>
    </row>
    <row r="508" spans="3:12" x14ac:dyDescent="0.3">
      <c r="C508" s="8" t="s">
        <v>908</v>
      </c>
      <c r="D508" s="9" t="s">
        <v>437</v>
      </c>
      <c r="E508" s="76" t="s">
        <v>438</v>
      </c>
      <c r="F508" s="77" t="s">
        <v>337</v>
      </c>
      <c r="G508" s="68">
        <v>33</v>
      </c>
      <c r="H508" s="137">
        <v>266000</v>
      </c>
      <c r="I508" s="138">
        <v>0.3</v>
      </c>
      <c r="J508" s="137">
        <f t="shared" si="53"/>
        <v>13300</v>
      </c>
      <c r="K508" s="137">
        <f t="shared" si="54"/>
        <v>359100</v>
      </c>
      <c r="L508" s="139">
        <f t="shared" si="55"/>
        <v>11850300</v>
      </c>
    </row>
    <row r="509" spans="3:12" ht="30" customHeight="1" x14ac:dyDescent="0.3">
      <c r="C509" s="8" t="s">
        <v>909</v>
      </c>
      <c r="D509" s="9" t="s">
        <v>393</v>
      </c>
      <c r="E509" s="10" t="s">
        <v>439</v>
      </c>
      <c r="F509" s="9" t="s">
        <v>337</v>
      </c>
      <c r="G509" s="68">
        <v>44</v>
      </c>
      <c r="H509" s="137">
        <v>36500</v>
      </c>
      <c r="I509" s="138">
        <v>0.3</v>
      </c>
      <c r="J509" s="137">
        <f t="shared" si="53"/>
        <v>1825</v>
      </c>
      <c r="K509" s="137">
        <f t="shared" si="54"/>
        <v>49275</v>
      </c>
      <c r="L509" s="139">
        <f t="shared" si="55"/>
        <v>2168100</v>
      </c>
    </row>
    <row r="510" spans="3:12" x14ac:dyDescent="0.3">
      <c r="C510" s="8" t="s">
        <v>910</v>
      </c>
      <c r="D510" s="75" t="s">
        <v>440</v>
      </c>
      <c r="E510" s="76" t="s">
        <v>441</v>
      </c>
      <c r="F510" s="9" t="s">
        <v>368</v>
      </c>
      <c r="G510" s="68">
        <v>7</v>
      </c>
      <c r="H510" s="137">
        <v>50436</v>
      </c>
      <c r="I510" s="138">
        <v>0.3</v>
      </c>
      <c r="J510" s="137">
        <f t="shared" si="53"/>
        <v>2521.8000000000002</v>
      </c>
      <c r="K510" s="137">
        <f t="shared" si="54"/>
        <v>68088.600000000006</v>
      </c>
      <c r="L510" s="139">
        <f t="shared" si="55"/>
        <v>476620.20000000007</v>
      </c>
    </row>
    <row r="511" spans="3:12" ht="26.55" customHeight="1" x14ac:dyDescent="0.3">
      <c r="C511" s="8" t="s">
        <v>911</v>
      </c>
      <c r="D511" s="9" t="s">
        <v>442</v>
      </c>
      <c r="E511" s="10" t="s">
        <v>443</v>
      </c>
      <c r="F511" s="9" t="s">
        <v>368</v>
      </c>
      <c r="G511" s="74">
        <v>9</v>
      </c>
      <c r="H511" s="137">
        <v>40000</v>
      </c>
      <c r="I511" s="138">
        <v>0.3</v>
      </c>
      <c r="J511" s="137">
        <f t="shared" si="53"/>
        <v>2000</v>
      </c>
      <c r="K511" s="137">
        <f t="shared" si="54"/>
        <v>54000</v>
      </c>
      <c r="L511" s="139">
        <f t="shared" si="55"/>
        <v>486000</v>
      </c>
    </row>
    <row r="512" spans="3:12" ht="26.4" x14ac:dyDescent="0.3">
      <c r="C512" s="8" t="s">
        <v>912</v>
      </c>
      <c r="D512" s="75" t="s">
        <v>444</v>
      </c>
      <c r="E512" s="10" t="s">
        <v>445</v>
      </c>
      <c r="F512" s="9" t="s">
        <v>337</v>
      </c>
      <c r="G512" s="68">
        <v>69</v>
      </c>
      <c r="H512" s="137">
        <v>95000</v>
      </c>
      <c r="I512" s="138">
        <v>0.3</v>
      </c>
      <c r="J512" s="137">
        <f t="shared" si="53"/>
        <v>4750</v>
      </c>
      <c r="K512" s="137">
        <f t="shared" si="54"/>
        <v>128250</v>
      </c>
      <c r="L512" s="139">
        <f t="shared" si="55"/>
        <v>8849250</v>
      </c>
    </row>
    <row r="513" spans="3:12" ht="26.4" x14ac:dyDescent="0.3">
      <c r="C513" s="8" t="s">
        <v>913</v>
      </c>
      <c r="D513" s="75" t="s">
        <v>353</v>
      </c>
      <c r="E513" s="10" t="s">
        <v>353</v>
      </c>
      <c r="F513" s="9" t="s">
        <v>223</v>
      </c>
      <c r="G513" s="68">
        <v>5</v>
      </c>
      <c r="H513" s="137">
        <v>237000</v>
      </c>
      <c r="I513" s="138">
        <v>0.3</v>
      </c>
      <c r="J513" s="137">
        <f t="shared" si="53"/>
        <v>11850</v>
      </c>
      <c r="K513" s="137">
        <f t="shared" si="54"/>
        <v>319950</v>
      </c>
      <c r="L513" s="139">
        <f t="shared" si="55"/>
        <v>1599750</v>
      </c>
    </row>
    <row r="514" spans="3:12" ht="26.4" x14ac:dyDescent="0.3">
      <c r="C514" s="8" t="s">
        <v>914</v>
      </c>
      <c r="D514" s="75" t="s">
        <v>354</v>
      </c>
      <c r="E514" s="10" t="s">
        <v>354</v>
      </c>
      <c r="F514" s="9" t="s">
        <v>337</v>
      </c>
      <c r="G514" s="68">
        <v>14</v>
      </c>
      <c r="H514" s="137">
        <v>350000</v>
      </c>
      <c r="I514" s="138">
        <v>0.3</v>
      </c>
      <c r="J514" s="137">
        <f t="shared" si="53"/>
        <v>17500</v>
      </c>
      <c r="K514" s="137">
        <f t="shared" si="54"/>
        <v>472500</v>
      </c>
      <c r="L514" s="139">
        <f t="shared" si="55"/>
        <v>6615000</v>
      </c>
    </row>
    <row r="515" spans="3:12" x14ac:dyDescent="0.3">
      <c r="C515" s="8" t="s">
        <v>915</v>
      </c>
      <c r="D515" s="75" t="s">
        <v>446</v>
      </c>
      <c r="E515" s="10" t="s">
        <v>447</v>
      </c>
      <c r="F515" s="9" t="s">
        <v>337</v>
      </c>
      <c r="G515" s="68">
        <v>16</v>
      </c>
      <c r="H515" s="137">
        <v>434000</v>
      </c>
      <c r="I515" s="138">
        <v>0.3</v>
      </c>
      <c r="J515" s="137">
        <f t="shared" si="53"/>
        <v>21700</v>
      </c>
      <c r="K515" s="137">
        <f t="shared" si="54"/>
        <v>585900</v>
      </c>
      <c r="L515" s="139">
        <f t="shared" si="55"/>
        <v>9374400</v>
      </c>
    </row>
    <row r="516" spans="3:12" ht="30" customHeight="1" x14ac:dyDescent="0.3">
      <c r="C516" s="8" t="s">
        <v>916</v>
      </c>
      <c r="D516" s="75" t="s">
        <v>362</v>
      </c>
      <c r="E516" s="10" t="s">
        <v>363</v>
      </c>
      <c r="F516" s="9" t="s">
        <v>223</v>
      </c>
      <c r="G516" s="68">
        <v>15</v>
      </c>
      <c r="H516" s="137">
        <v>20000</v>
      </c>
      <c r="I516" s="138">
        <v>0.3</v>
      </c>
      <c r="J516" s="137">
        <f t="shared" si="53"/>
        <v>1000</v>
      </c>
      <c r="K516" s="137">
        <f t="shared" si="54"/>
        <v>27000</v>
      </c>
      <c r="L516" s="139">
        <f t="shared" si="55"/>
        <v>405000</v>
      </c>
    </row>
    <row r="517" spans="3:12" ht="26.4" x14ac:dyDescent="0.3">
      <c r="C517" s="8" t="s">
        <v>917</v>
      </c>
      <c r="D517" s="75" t="s">
        <v>448</v>
      </c>
      <c r="E517" s="10" t="s">
        <v>449</v>
      </c>
      <c r="F517" s="9" t="s">
        <v>223</v>
      </c>
      <c r="G517" s="68">
        <v>1</v>
      </c>
      <c r="H517" s="137">
        <v>592000</v>
      </c>
      <c r="I517" s="138">
        <v>0.3</v>
      </c>
      <c r="J517" s="137">
        <f t="shared" si="53"/>
        <v>29600</v>
      </c>
      <c r="K517" s="137">
        <f t="shared" si="54"/>
        <v>799200</v>
      </c>
      <c r="L517" s="139">
        <f t="shared" si="55"/>
        <v>799200</v>
      </c>
    </row>
    <row r="518" spans="3:12" ht="26.4" x14ac:dyDescent="0.3">
      <c r="C518" s="8" t="s">
        <v>918</v>
      </c>
      <c r="D518" s="75" t="s">
        <v>450</v>
      </c>
      <c r="E518" s="10" t="s">
        <v>451</v>
      </c>
      <c r="F518" s="9" t="s">
        <v>223</v>
      </c>
      <c r="G518" s="68">
        <v>1</v>
      </c>
      <c r="H518" s="137">
        <v>573300</v>
      </c>
      <c r="I518" s="138">
        <v>0.3</v>
      </c>
      <c r="J518" s="137">
        <f t="shared" si="53"/>
        <v>28665</v>
      </c>
      <c r="K518" s="137">
        <f t="shared" si="54"/>
        <v>773955</v>
      </c>
      <c r="L518" s="139">
        <f t="shared" si="55"/>
        <v>773955</v>
      </c>
    </row>
    <row r="519" spans="3:12" ht="26.4" x14ac:dyDescent="0.3">
      <c r="C519" s="8" t="s">
        <v>919</v>
      </c>
      <c r="D519" s="75" t="s">
        <v>452</v>
      </c>
      <c r="E519" s="10" t="s">
        <v>453</v>
      </c>
      <c r="F519" s="9" t="s">
        <v>223</v>
      </c>
      <c r="G519" s="68">
        <v>10</v>
      </c>
      <c r="H519" s="137">
        <v>130000</v>
      </c>
      <c r="I519" s="138">
        <v>0.3</v>
      </c>
      <c r="J519" s="137">
        <f t="shared" si="53"/>
        <v>6500</v>
      </c>
      <c r="K519" s="137">
        <f t="shared" si="54"/>
        <v>175500</v>
      </c>
      <c r="L519" s="139">
        <f t="shared" si="55"/>
        <v>1755000</v>
      </c>
    </row>
    <row r="520" spans="3:12" x14ac:dyDescent="0.3">
      <c r="C520" s="8" t="s">
        <v>920</v>
      </c>
      <c r="D520" s="75" t="s">
        <v>454</v>
      </c>
      <c r="E520" s="10" t="s">
        <v>455</v>
      </c>
      <c r="F520" s="9" t="s">
        <v>337</v>
      </c>
      <c r="G520" s="74">
        <v>101</v>
      </c>
      <c r="H520" s="137">
        <v>56000</v>
      </c>
      <c r="I520" s="138">
        <v>0.3</v>
      </c>
      <c r="J520" s="137">
        <f t="shared" si="53"/>
        <v>2800</v>
      </c>
      <c r="K520" s="137">
        <f t="shared" si="54"/>
        <v>75600</v>
      </c>
      <c r="L520" s="139">
        <f t="shared" si="55"/>
        <v>7635600</v>
      </c>
    </row>
    <row r="521" spans="3:12" ht="30" customHeight="1" x14ac:dyDescent="0.3">
      <c r="C521" s="8" t="s">
        <v>921</v>
      </c>
      <c r="D521" s="9" t="s">
        <v>358</v>
      </c>
      <c r="E521" s="10" t="s">
        <v>456</v>
      </c>
      <c r="F521" s="9" t="s">
        <v>337</v>
      </c>
      <c r="G521" s="68">
        <v>101</v>
      </c>
      <c r="H521" s="137">
        <v>80000</v>
      </c>
      <c r="I521" s="138">
        <v>0.3</v>
      </c>
      <c r="J521" s="137">
        <f t="shared" si="53"/>
        <v>4000</v>
      </c>
      <c r="K521" s="137">
        <f t="shared" si="54"/>
        <v>108000</v>
      </c>
      <c r="L521" s="139">
        <f t="shared" si="55"/>
        <v>10908000</v>
      </c>
    </row>
    <row r="522" spans="3:12" ht="30" customHeight="1" x14ac:dyDescent="0.3">
      <c r="C522" s="8" t="s">
        <v>922</v>
      </c>
      <c r="D522" s="75" t="s">
        <v>380</v>
      </c>
      <c r="E522" s="10" t="s">
        <v>381</v>
      </c>
      <c r="F522" s="9" t="s">
        <v>16</v>
      </c>
      <c r="G522" s="68">
        <v>8</v>
      </c>
      <c r="H522" s="137">
        <v>494000</v>
      </c>
      <c r="I522" s="138">
        <v>0.3</v>
      </c>
      <c r="J522" s="137">
        <f t="shared" si="53"/>
        <v>24700</v>
      </c>
      <c r="K522" s="137">
        <f t="shared" si="54"/>
        <v>666900</v>
      </c>
      <c r="L522" s="139">
        <f t="shared" si="55"/>
        <v>5335200</v>
      </c>
    </row>
    <row r="523" spans="3:12" ht="13.8" thickBot="1" x14ac:dyDescent="0.35">
      <c r="C523" s="8" t="s">
        <v>923</v>
      </c>
      <c r="D523" s="75" t="s">
        <v>380</v>
      </c>
      <c r="E523" s="10" t="s">
        <v>457</v>
      </c>
      <c r="F523" s="9" t="s">
        <v>223</v>
      </c>
      <c r="G523" s="68">
        <v>5</v>
      </c>
      <c r="H523" s="137">
        <v>180000</v>
      </c>
      <c r="I523" s="138">
        <v>0.3</v>
      </c>
      <c r="J523" s="137">
        <f t="shared" si="53"/>
        <v>9000</v>
      </c>
      <c r="K523" s="137">
        <f t="shared" si="54"/>
        <v>243000</v>
      </c>
      <c r="L523" s="139">
        <f t="shared" si="55"/>
        <v>1215000</v>
      </c>
    </row>
    <row r="524" spans="3:12" ht="14.55" customHeight="1" thickBot="1" x14ac:dyDescent="0.35">
      <c r="C524" s="280" t="s">
        <v>924</v>
      </c>
      <c r="D524" s="281"/>
      <c r="E524" s="281"/>
      <c r="F524" s="281"/>
      <c r="G524" s="288"/>
      <c r="H524" s="151"/>
      <c r="I524" s="152"/>
      <c r="J524" s="152"/>
      <c r="K524" s="152"/>
      <c r="L524" s="153">
        <f>SUM(L503:L523)</f>
        <v>76552333.200000003</v>
      </c>
    </row>
    <row r="525" spans="3:12" ht="13.5" customHeight="1" thickBot="1" x14ac:dyDescent="0.35">
      <c r="C525" s="268" t="s">
        <v>459</v>
      </c>
      <c r="D525" s="269"/>
      <c r="E525" s="269"/>
      <c r="F525" s="269"/>
      <c r="G525" s="269"/>
      <c r="H525" s="269"/>
      <c r="I525" s="269"/>
      <c r="J525" s="269"/>
      <c r="K525" s="269"/>
      <c r="L525" s="287"/>
    </row>
    <row r="526" spans="3:12" ht="40.200000000000003" thickBot="1" x14ac:dyDescent="0.35">
      <c r="C526" s="106" t="s">
        <v>4</v>
      </c>
      <c r="D526" s="118" t="s">
        <v>5</v>
      </c>
      <c r="E526" s="106" t="s">
        <v>6</v>
      </c>
      <c r="F526" s="107" t="s">
        <v>7</v>
      </c>
      <c r="G526" s="108" t="s">
        <v>8</v>
      </c>
      <c r="H526" s="107" t="s">
        <v>331</v>
      </c>
      <c r="I526" s="134" t="s">
        <v>332</v>
      </c>
      <c r="J526" s="59" t="s">
        <v>333</v>
      </c>
      <c r="K526" s="118" t="s">
        <v>840</v>
      </c>
      <c r="L526" s="135" t="s">
        <v>841</v>
      </c>
    </row>
    <row r="527" spans="3:12" ht="30" customHeight="1" x14ac:dyDescent="0.3">
      <c r="C527" s="110" t="s">
        <v>925</v>
      </c>
      <c r="D527" s="111" t="s">
        <v>460</v>
      </c>
      <c r="E527" s="112" t="s">
        <v>461</v>
      </c>
      <c r="F527" s="111" t="s">
        <v>368</v>
      </c>
      <c r="G527" s="154">
        <v>120</v>
      </c>
      <c r="H527" s="137">
        <v>70000</v>
      </c>
      <c r="I527" s="138">
        <v>0.3</v>
      </c>
      <c r="J527" s="137">
        <f t="shared" ref="J527:J528" si="56">+H527*5%</f>
        <v>3500</v>
      </c>
      <c r="K527" s="137">
        <f t="shared" ref="K527:K528" si="57">+(H527*35%)+H527</f>
        <v>94500</v>
      </c>
      <c r="L527" s="139">
        <f t="shared" ref="L527:L528" si="58">+K527*G527</f>
        <v>11340000</v>
      </c>
    </row>
    <row r="528" spans="3:12" ht="40.200000000000003" customHeight="1" thickBot="1" x14ac:dyDescent="0.35">
      <c r="C528" s="8" t="s">
        <v>926</v>
      </c>
      <c r="D528" s="9" t="s">
        <v>462</v>
      </c>
      <c r="E528" s="10" t="s">
        <v>463</v>
      </c>
      <c r="F528" s="9" t="s">
        <v>337</v>
      </c>
      <c r="G528" s="97">
        <v>4</v>
      </c>
      <c r="H528" s="137">
        <v>800000</v>
      </c>
      <c r="I528" s="138">
        <v>0.3</v>
      </c>
      <c r="J528" s="137">
        <f t="shared" si="56"/>
        <v>40000</v>
      </c>
      <c r="K528" s="137">
        <f t="shared" si="57"/>
        <v>1080000</v>
      </c>
      <c r="L528" s="139">
        <f t="shared" si="58"/>
        <v>4320000</v>
      </c>
    </row>
    <row r="529" spans="3:12" ht="14.55" customHeight="1" thickBot="1" x14ac:dyDescent="0.35">
      <c r="C529" s="280" t="s">
        <v>927</v>
      </c>
      <c r="D529" s="281"/>
      <c r="E529" s="281"/>
      <c r="F529" s="281"/>
      <c r="G529" s="281"/>
      <c r="H529" s="145"/>
      <c r="I529" s="84"/>
      <c r="J529" s="147"/>
      <c r="K529" s="147"/>
      <c r="L529" s="149">
        <f>SUM(L527:L528)</f>
        <v>15660000</v>
      </c>
    </row>
    <row r="530" spans="3:12" ht="24" customHeight="1" thickBot="1" x14ac:dyDescent="0.35">
      <c r="C530" s="304" t="s">
        <v>928</v>
      </c>
      <c r="D530" s="305"/>
      <c r="E530" s="305"/>
      <c r="F530" s="305"/>
      <c r="G530" s="305"/>
      <c r="H530" s="155"/>
      <c r="I530" s="156"/>
      <c r="J530" s="156"/>
      <c r="K530" s="156"/>
      <c r="L530" s="148">
        <f>+L529+L524+L500+L479+L453+K432+K418+K395+K368+K343+K333+K314+K287+K266+K241+K215+K195+K180+K159+K143+K123+K106+K87+K79+K67+K51+K21</f>
        <v>1863600450.4433331</v>
      </c>
    </row>
    <row r="532" spans="3:12" ht="15.6" x14ac:dyDescent="0.3">
      <c r="E532" s="102"/>
      <c r="F532" s="102"/>
      <c r="G532" s="103"/>
      <c r="H532" s="102"/>
      <c r="I532" s="102"/>
      <c r="J532" s="102"/>
    </row>
  </sheetData>
  <mergeCells count="59">
    <mergeCell ref="C22:K22"/>
    <mergeCell ref="C1:K1"/>
    <mergeCell ref="C2:K2"/>
    <mergeCell ref="C3:K3"/>
    <mergeCell ref="C4:K4"/>
    <mergeCell ref="C21:G21"/>
    <mergeCell ref="C124:K124"/>
    <mergeCell ref="C51:G51"/>
    <mergeCell ref="C52:K52"/>
    <mergeCell ref="C67:G67"/>
    <mergeCell ref="C68:K68"/>
    <mergeCell ref="C79:G79"/>
    <mergeCell ref="C80:K80"/>
    <mergeCell ref="C87:G87"/>
    <mergeCell ref="C88:K88"/>
    <mergeCell ref="C106:G106"/>
    <mergeCell ref="C107:K107"/>
    <mergeCell ref="C123:G123"/>
    <mergeCell ref="C266:G266"/>
    <mergeCell ref="C143:G143"/>
    <mergeCell ref="C144:K144"/>
    <mergeCell ref="C159:E159"/>
    <mergeCell ref="C160:K160"/>
    <mergeCell ref="C180:G180"/>
    <mergeCell ref="C181:K181"/>
    <mergeCell ref="C195:G195"/>
    <mergeCell ref="C196:K196"/>
    <mergeCell ref="C216:K216"/>
    <mergeCell ref="C241:G241"/>
    <mergeCell ref="C242:K242"/>
    <mergeCell ref="C395:G395"/>
    <mergeCell ref="C267:K267"/>
    <mergeCell ref="C287:G287"/>
    <mergeCell ref="C288:K288"/>
    <mergeCell ref="C314:G314"/>
    <mergeCell ref="C315:K315"/>
    <mergeCell ref="C333:G333"/>
    <mergeCell ref="C334:K334"/>
    <mergeCell ref="C343:E343"/>
    <mergeCell ref="C344:K344"/>
    <mergeCell ref="C368:G368"/>
    <mergeCell ref="C369:K369"/>
    <mergeCell ref="C500:G500"/>
    <mergeCell ref="C396:K396"/>
    <mergeCell ref="C418:G418"/>
    <mergeCell ref="C419:K419"/>
    <mergeCell ref="C420:K420"/>
    <mergeCell ref="C432:G432"/>
    <mergeCell ref="C433:L433"/>
    <mergeCell ref="C452:G452"/>
    <mergeCell ref="C453:G453"/>
    <mergeCell ref="C454:L454"/>
    <mergeCell ref="C479:G479"/>
    <mergeCell ref="C480:L480"/>
    <mergeCell ref="C501:L501"/>
    <mergeCell ref="C524:G524"/>
    <mergeCell ref="C525:L525"/>
    <mergeCell ref="C529:G529"/>
    <mergeCell ref="C530:G530"/>
  </mergeCells>
  <pageMargins left="0.70866141732283472" right="0.70866141732283472" top="0.74803149606299213" bottom="0.74803149606299213" header="0.31496062992125984" footer="0.31496062992125984"/>
  <pageSetup paperSize="9" scale="1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E9A2E-1A2B-4BCA-90DC-C755B399FCF8}">
  <dimension ref="D5:F8"/>
  <sheetViews>
    <sheetView workbookViewId="0">
      <selection activeCell="J10" sqref="J10"/>
    </sheetView>
  </sheetViews>
  <sheetFormatPr baseColWidth="10" defaultRowHeight="14.4" x14ac:dyDescent="0.3"/>
  <cols>
    <col min="4" max="4" width="39.5546875" customWidth="1"/>
    <col min="5" max="5" width="32.88671875" customWidth="1"/>
    <col min="6" max="6" width="13.109375" customWidth="1"/>
  </cols>
  <sheetData>
    <row r="5" spans="4:6" x14ac:dyDescent="0.3">
      <c r="D5" s="157" t="s">
        <v>929</v>
      </c>
      <c r="E5" s="158" t="s">
        <v>930</v>
      </c>
      <c r="F5" s="157" t="s">
        <v>931</v>
      </c>
    </row>
    <row r="6" spans="4:6" x14ac:dyDescent="0.3">
      <c r="D6" s="159" t="s">
        <v>934</v>
      </c>
      <c r="E6" s="161">
        <v>1863600450.4433331</v>
      </c>
      <c r="F6" s="160">
        <f>+((E6/E8)-1)</f>
        <v>0.19003860181566612</v>
      </c>
    </row>
    <row r="7" spans="4:6" ht="28.8" x14ac:dyDescent="0.3">
      <c r="D7" s="159" t="s">
        <v>932</v>
      </c>
      <c r="E7" s="162">
        <v>2241888900.2315001</v>
      </c>
      <c r="F7" s="160">
        <f>+((E7/E8)-1)</f>
        <v>0.43160210742752247</v>
      </c>
    </row>
    <row r="8" spans="4:6" ht="100.8" x14ac:dyDescent="0.3">
      <c r="D8" s="159" t="s">
        <v>933</v>
      </c>
      <c r="E8" s="323">
        <v>1566000000</v>
      </c>
      <c r="F8" s="324"/>
    </row>
  </sheetData>
  <mergeCells count="1">
    <mergeCell ref="E8:F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D3F5D-4AE8-4D82-8C65-405D7C4CAB7F}">
  <sheetPr>
    <pageSetUpPr fitToPage="1"/>
  </sheetPr>
  <dimension ref="A1:I532"/>
  <sheetViews>
    <sheetView showGridLines="0" topLeftCell="E1" zoomScale="122" zoomScaleNormal="122" workbookViewId="0">
      <selection activeCell="I1" sqref="I1:I4"/>
    </sheetView>
  </sheetViews>
  <sheetFormatPr baseColWidth="10" defaultColWidth="8.77734375" defaultRowHeight="13.2" x14ac:dyDescent="0.3"/>
  <cols>
    <col min="1" max="2" width="8.77734375" style="1" customWidth="1"/>
    <col min="3" max="3" width="10.6640625" style="1" customWidth="1"/>
    <col min="4" max="4" width="64.33203125" style="1" bestFit="1" customWidth="1"/>
    <col min="5" max="5" width="94.21875" style="1" bestFit="1" customWidth="1"/>
    <col min="6" max="6" width="11.21875" style="1" bestFit="1" customWidth="1"/>
    <col min="7" max="7" width="12.33203125" style="105" customWidth="1"/>
    <col min="8" max="8" width="21.33203125" style="1" customWidth="1"/>
    <col min="9" max="9" width="21.21875" style="1" customWidth="1"/>
    <col min="10" max="10" width="14" style="1" bestFit="1" customWidth="1"/>
    <col min="11" max="16384" width="8.77734375" style="1"/>
  </cols>
  <sheetData>
    <row r="1" spans="1:9" ht="16.2" customHeight="1" thickBot="1" x14ac:dyDescent="0.35">
      <c r="C1" s="330" t="s">
        <v>0</v>
      </c>
      <c r="D1" s="331"/>
      <c r="E1" s="331"/>
      <c r="F1" s="331"/>
      <c r="G1" s="331"/>
      <c r="H1" s="325" t="s">
        <v>935</v>
      </c>
      <c r="I1" s="328" t="s">
        <v>936</v>
      </c>
    </row>
    <row r="2" spans="1:9" ht="16.2" customHeight="1" thickBot="1" x14ac:dyDescent="0.35">
      <c r="C2" s="330" t="s">
        <v>1</v>
      </c>
      <c r="D2" s="331"/>
      <c r="E2" s="331"/>
      <c r="F2" s="331"/>
      <c r="G2" s="331"/>
      <c r="H2" s="326"/>
      <c r="I2" s="329"/>
    </row>
    <row r="3" spans="1:9" ht="41.25" customHeight="1" thickBot="1" x14ac:dyDescent="0.35">
      <c r="C3" s="330" t="s">
        <v>2</v>
      </c>
      <c r="D3" s="331"/>
      <c r="E3" s="331"/>
      <c r="F3" s="331"/>
      <c r="G3" s="331"/>
      <c r="H3" s="326"/>
      <c r="I3" s="329"/>
    </row>
    <row r="4" spans="1:9" ht="14.4" customHeight="1" thickBot="1" x14ac:dyDescent="0.35">
      <c r="C4" s="268" t="s">
        <v>3</v>
      </c>
      <c r="D4" s="269"/>
      <c r="E4" s="269"/>
      <c r="F4" s="269"/>
      <c r="G4" s="269"/>
      <c r="H4" s="327"/>
      <c r="I4" s="329"/>
    </row>
    <row r="5" spans="1:9" ht="94.95" customHeight="1" thickBot="1" x14ac:dyDescent="0.35">
      <c r="A5" s="3"/>
      <c r="B5" s="3"/>
      <c r="C5" s="106" t="s">
        <v>4</v>
      </c>
      <c r="D5" s="107" t="s">
        <v>5</v>
      </c>
      <c r="E5" s="107" t="s">
        <v>6</v>
      </c>
      <c r="F5" s="107" t="s">
        <v>7</v>
      </c>
      <c r="G5" s="165" t="s">
        <v>8</v>
      </c>
      <c r="H5" s="166" t="s">
        <v>9</v>
      </c>
      <c r="I5" s="99" t="s">
        <v>9</v>
      </c>
    </row>
    <row r="6" spans="1:9" s="2" customFormat="1" ht="91.95" customHeight="1" x14ac:dyDescent="0.3">
      <c r="C6" s="110" t="s">
        <v>13</v>
      </c>
      <c r="D6" s="111" t="s">
        <v>14</v>
      </c>
      <c r="E6" s="112" t="s">
        <v>15</v>
      </c>
      <c r="F6" s="111" t="s">
        <v>16</v>
      </c>
      <c r="G6" s="120">
        <v>15</v>
      </c>
      <c r="H6" s="114">
        <v>335798.31932773109</v>
      </c>
      <c r="I6" s="182">
        <v>279831.93277310923</v>
      </c>
    </row>
    <row r="7" spans="1:9" ht="91.95" customHeight="1" x14ac:dyDescent="0.3">
      <c r="C7" s="8" t="s">
        <v>18</v>
      </c>
      <c r="D7" s="9" t="s">
        <v>19</v>
      </c>
      <c r="E7" s="10" t="s">
        <v>20</v>
      </c>
      <c r="F7" s="9" t="s">
        <v>16</v>
      </c>
      <c r="G7" s="39">
        <v>150</v>
      </c>
      <c r="H7" s="171">
        <v>88235.294117647063</v>
      </c>
      <c r="I7" s="173">
        <v>63025.210084033613</v>
      </c>
    </row>
    <row r="8" spans="1:9" ht="91.95" customHeight="1" x14ac:dyDescent="0.3">
      <c r="C8" s="8" t="s">
        <v>21</v>
      </c>
      <c r="D8" s="9" t="s">
        <v>22</v>
      </c>
      <c r="E8" s="10" t="s">
        <v>23</v>
      </c>
      <c r="F8" s="9" t="s">
        <v>16</v>
      </c>
      <c r="G8" s="39">
        <v>1</v>
      </c>
      <c r="H8" s="171">
        <v>4011428.5714285718</v>
      </c>
      <c r="I8" s="173">
        <v>3342857.1428571432</v>
      </c>
    </row>
    <row r="9" spans="1:9" ht="91.95" customHeight="1" x14ac:dyDescent="0.3">
      <c r="C9" s="8" t="s">
        <v>25</v>
      </c>
      <c r="D9" s="9" t="s">
        <v>26</v>
      </c>
      <c r="E9" s="10" t="s">
        <v>27</v>
      </c>
      <c r="F9" s="9" t="s">
        <v>16</v>
      </c>
      <c r="G9" s="39">
        <v>1</v>
      </c>
      <c r="H9" s="171">
        <v>4159663.8655462186</v>
      </c>
      <c r="I9" s="173">
        <v>3466386.5546218487</v>
      </c>
    </row>
    <row r="10" spans="1:9" ht="91.95" customHeight="1" x14ac:dyDescent="0.3">
      <c r="C10" s="8" t="s">
        <v>28</v>
      </c>
      <c r="D10" s="9" t="s">
        <v>29</v>
      </c>
      <c r="E10" s="10" t="s">
        <v>30</v>
      </c>
      <c r="F10" s="9" t="s">
        <v>16</v>
      </c>
      <c r="G10" s="39">
        <v>1</v>
      </c>
      <c r="H10" s="171">
        <v>3025210.0840336136</v>
      </c>
      <c r="I10" s="173">
        <v>2521008.4033613447</v>
      </c>
    </row>
    <row r="11" spans="1:9" s="2" customFormat="1" ht="91.95" customHeight="1" x14ac:dyDescent="0.3">
      <c r="C11" s="8" t="s">
        <v>31</v>
      </c>
      <c r="D11" s="9" t="s">
        <v>32</v>
      </c>
      <c r="E11" s="10" t="s">
        <v>33</v>
      </c>
      <c r="F11" s="9" t="s">
        <v>16</v>
      </c>
      <c r="G11" s="39">
        <v>1</v>
      </c>
      <c r="H11" s="171">
        <v>10159507.56302521</v>
      </c>
      <c r="I11" s="172">
        <v>8466256.302521009</v>
      </c>
    </row>
    <row r="12" spans="1:9" s="2" customFormat="1" ht="91.95" customHeight="1" x14ac:dyDescent="0.3">
      <c r="C12" s="8" t="s">
        <v>34</v>
      </c>
      <c r="D12" s="9" t="s">
        <v>35</v>
      </c>
      <c r="E12" s="10" t="s">
        <v>36</v>
      </c>
      <c r="F12" s="9" t="s">
        <v>16</v>
      </c>
      <c r="G12" s="39">
        <v>6</v>
      </c>
      <c r="H12" s="171">
        <v>718235.29411764711</v>
      </c>
      <c r="I12" s="172">
        <v>513025.21008403366</v>
      </c>
    </row>
    <row r="13" spans="1:9" s="2" customFormat="1" ht="91.95" customHeight="1" x14ac:dyDescent="0.3">
      <c r="C13" s="8" t="s">
        <v>37</v>
      </c>
      <c r="D13" s="9" t="s">
        <v>38</v>
      </c>
      <c r="E13" s="10" t="s">
        <v>39</v>
      </c>
      <c r="F13" s="9" t="s">
        <v>16</v>
      </c>
      <c r="G13" s="39">
        <v>1</v>
      </c>
      <c r="H13" s="171">
        <v>2677242.8571428573</v>
      </c>
      <c r="I13" s="172">
        <v>2231035.7142857146</v>
      </c>
    </row>
    <row r="14" spans="1:9" s="2" customFormat="1" ht="91.95" customHeight="1" x14ac:dyDescent="0.3">
      <c r="C14" s="8" t="s">
        <v>40</v>
      </c>
      <c r="D14" s="9" t="s">
        <v>41</v>
      </c>
      <c r="E14" s="10" t="s">
        <v>42</v>
      </c>
      <c r="F14" s="9" t="s">
        <v>16</v>
      </c>
      <c r="G14" s="39">
        <v>2</v>
      </c>
      <c r="H14" s="171">
        <v>1063174.7899159663</v>
      </c>
      <c r="I14" s="172">
        <v>885978.99159663869</v>
      </c>
    </row>
    <row r="15" spans="1:9" s="2" customFormat="1" ht="91.95" customHeight="1" x14ac:dyDescent="0.3">
      <c r="C15" s="8" t="s">
        <v>43</v>
      </c>
      <c r="D15" s="9" t="s">
        <v>44</v>
      </c>
      <c r="E15" s="10" t="s">
        <v>45</v>
      </c>
      <c r="F15" s="9" t="s">
        <v>16</v>
      </c>
      <c r="G15" s="39">
        <v>4</v>
      </c>
      <c r="H15" s="171">
        <v>226134.45378151262</v>
      </c>
      <c r="I15" s="172">
        <v>188445.37815126052</v>
      </c>
    </row>
    <row r="16" spans="1:9" s="2" customFormat="1" ht="91.95" customHeight="1" x14ac:dyDescent="0.3">
      <c r="C16" s="8" t="s">
        <v>46</v>
      </c>
      <c r="D16" s="9" t="s">
        <v>47</v>
      </c>
      <c r="E16" s="10" t="s">
        <v>48</v>
      </c>
      <c r="F16" s="9" t="s">
        <v>16</v>
      </c>
      <c r="G16" s="39">
        <v>4</v>
      </c>
      <c r="H16" s="171">
        <v>354236.97478991596</v>
      </c>
      <c r="I16" s="172">
        <v>295197.47899159667</v>
      </c>
    </row>
    <row r="17" spans="3:9" s="2" customFormat="1" ht="91.95" customHeight="1" x14ac:dyDescent="0.3">
      <c r="C17" s="8" t="s">
        <v>49</v>
      </c>
      <c r="D17" s="9" t="s">
        <v>50</v>
      </c>
      <c r="E17" s="10" t="s">
        <v>51</v>
      </c>
      <c r="F17" s="9" t="s">
        <v>16</v>
      </c>
      <c r="G17" s="39">
        <v>3</v>
      </c>
      <c r="H17" s="171">
        <v>848102.52100840339</v>
      </c>
      <c r="I17" s="172">
        <v>706752.10084033618</v>
      </c>
    </row>
    <row r="18" spans="3:9" s="2" customFormat="1" ht="91.95" customHeight="1" x14ac:dyDescent="0.3">
      <c r="C18" s="8" t="s">
        <v>52</v>
      </c>
      <c r="D18" s="9" t="s">
        <v>53</v>
      </c>
      <c r="E18" s="10" t="s">
        <v>54</v>
      </c>
      <c r="F18" s="9" t="s">
        <v>16</v>
      </c>
      <c r="G18" s="39">
        <v>2</v>
      </c>
      <c r="H18" s="171">
        <v>865043.69747899158</v>
      </c>
      <c r="I18" s="172">
        <v>720869.74789915967</v>
      </c>
    </row>
    <row r="19" spans="3:9" s="2" customFormat="1" ht="91.95" customHeight="1" x14ac:dyDescent="0.3">
      <c r="C19" s="8" t="s">
        <v>55</v>
      </c>
      <c r="D19" s="9" t="s">
        <v>56</v>
      </c>
      <c r="E19" s="10" t="s">
        <v>57</v>
      </c>
      <c r="F19" s="9" t="s">
        <v>16</v>
      </c>
      <c r="G19" s="39">
        <v>3</v>
      </c>
      <c r="H19" s="171">
        <v>4638655.4621848743</v>
      </c>
      <c r="I19" s="172">
        <v>3865546.218487395</v>
      </c>
    </row>
    <row r="20" spans="3:9" s="2" customFormat="1" ht="91.95" customHeight="1" thickBot="1" x14ac:dyDescent="0.35">
      <c r="C20" s="15" t="s">
        <v>58</v>
      </c>
      <c r="D20" s="16" t="s">
        <v>59</v>
      </c>
      <c r="E20" s="17" t="s">
        <v>60</v>
      </c>
      <c r="F20" s="16" t="s">
        <v>16</v>
      </c>
      <c r="G20" s="167">
        <v>1</v>
      </c>
      <c r="H20" s="171">
        <v>3826890.7563025211</v>
      </c>
      <c r="I20" s="172">
        <v>3189075.630252101</v>
      </c>
    </row>
    <row r="21" spans="3:9" s="2" customFormat="1" ht="13.2" customHeight="1" thickBot="1" x14ac:dyDescent="0.35">
      <c r="C21" s="280" t="s">
        <v>469</v>
      </c>
      <c r="D21" s="281"/>
      <c r="E21" s="281"/>
      <c r="F21" s="281"/>
      <c r="G21" s="281"/>
      <c r="H21" s="174"/>
      <c r="I21" s="175"/>
    </row>
    <row r="22" spans="3:9" ht="14.4" customHeight="1" thickBot="1" x14ac:dyDescent="0.35">
      <c r="C22" s="306" t="s">
        <v>62</v>
      </c>
      <c r="D22" s="307"/>
      <c r="E22" s="307"/>
      <c r="F22" s="307"/>
      <c r="G22" s="307"/>
      <c r="H22" s="164"/>
      <c r="I22" s="183"/>
    </row>
    <row r="23" spans="3:9" ht="27" thickBot="1" x14ac:dyDescent="0.35">
      <c r="C23" s="106" t="s">
        <v>4</v>
      </c>
      <c r="D23" s="107" t="s">
        <v>5</v>
      </c>
      <c r="E23" s="107" t="s">
        <v>6</v>
      </c>
      <c r="F23" s="107" t="s">
        <v>7</v>
      </c>
      <c r="G23" s="165" t="s">
        <v>8</v>
      </c>
      <c r="H23" s="170" t="s">
        <v>9</v>
      </c>
      <c r="I23" s="170" t="s">
        <v>9</v>
      </c>
    </row>
    <row r="24" spans="3:9" ht="192.6" customHeight="1" x14ac:dyDescent="0.3">
      <c r="C24" s="110" t="s">
        <v>470</v>
      </c>
      <c r="D24" s="111" t="s">
        <v>63</v>
      </c>
      <c r="E24" s="112" t="s">
        <v>64</v>
      </c>
      <c r="F24" s="111" t="s">
        <v>16</v>
      </c>
      <c r="G24" s="120">
        <v>1</v>
      </c>
      <c r="H24" s="171">
        <v>3825343.3613445377</v>
      </c>
      <c r="I24" s="177">
        <v>3187786.1344537819</v>
      </c>
    </row>
    <row r="25" spans="3:9" ht="192.6" customHeight="1" x14ac:dyDescent="0.3">
      <c r="C25" s="8" t="s">
        <v>471</v>
      </c>
      <c r="D25" s="9" t="s">
        <v>65</v>
      </c>
      <c r="E25" s="10" t="s">
        <v>66</v>
      </c>
      <c r="F25" s="9" t="s">
        <v>16</v>
      </c>
      <c r="G25" s="39">
        <v>1</v>
      </c>
      <c r="H25" s="171">
        <v>2984743.3613445382</v>
      </c>
      <c r="I25" s="177">
        <v>2487286.1344537814</v>
      </c>
    </row>
    <row r="26" spans="3:9" ht="192.6" customHeight="1" x14ac:dyDescent="0.3">
      <c r="C26" s="8" t="s">
        <v>472</v>
      </c>
      <c r="D26" s="9" t="s">
        <v>67</v>
      </c>
      <c r="E26" s="10" t="s">
        <v>68</v>
      </c>
      <c r="F26" s="9" t="s">
        <v>16</v>
      </c>
      <c r="G26" s="39">
        <v>1</v>
      </c>
      <c r="H26" s="171">
        <v>2475680.6722689075</v>
      </c>
      <c r="I26" s="177">
        <v>2063067.2268907563</v>
      </c>
    </row>
    <row r="27" spans="3:9" ht="192.6" customHeight="1" x14ac:dyDescent="0.3">
      <c r="C27" s="8" t="s">
        <v>473</v>
      </c>
      <c r="D27" s="9" t="s">
        <v>26</v>
      </c>
      <c r="E27" s="10" t="s">
        <v>27</v>
      </c>
      <c r="F27" s="9" t="s">
        <v>16</v>
      </c>
      <c r="G27" s="39">
        <v>1</v>
      </c>
      <c r="H27" s="171">
        <v>4159663.8655462186</v>
      </c>
      <c r="I27" s="177">
        <v>3466386.5546218487</v>
      </c>
    </row>
    <row r="28" spans="3:9" ht="192.6" customHeight="1" x14ac:dyDescent="0.3">
      <c r="C28" s="8" t="s">
        <v>474</v>
      </c>
      <c r="D28" s="9" t="s">
        <v>22</v>
      </c>
      <c r="E28" s="10" t="s">
        <v>23</v>
      </c>
      <c r="F28" s="9" t="s">
        <v>16</v>
      </c>
      <c r="G28" s="39">
        <v>1</v>
      </c>
      <c r="H28" s="171">
        <v>4011428.5714285718</v>
      </c>
      <c r="I28" s="177">
        <v>3342857.1428571432</v>
      </c>
    </row>
    <row r="29" spans="3:9" s="2" customFormat="1" ht="192.6" customHeight="1" x14ac:dyDescent="0.3">
      <c r="C29" s="8" t="s">
        <v>475</v>
      </c>
      <c r="D29" s="9" t="s">
        <v>35</v>
      </c>
      <c r="E29" s="10" t="s">
        <v>36</v>
      </c>
      <c r="F29" s="9" t="s">
        <v>16</v>
      </c>
      <c r="G29" s="39">
        <v>2</v>
      </c>
      <c r="H29" s="171">
        <v>718235.29411764711</v>
      </c>
      <c r="I29" s="177">
        <v>513025.21008403366</v>
      </c>
    </row>
    <row r="30" spans="3:9" s="2" customFormat="1" ht="192.6" customHeight="1" x14ac:dyDescent="0.3">
      <c r="C30" s="8" t="s">
        <v>476</v>
      </c>
      <c r="D30" s="9" t="s">
        <v>14</v>
      </c>
      <c r="E30" s="10" t="s">
        <v>15</v>
      </c>
      <c r="F30" s="9" t="s">
        <v>16</v>
      </c>
      <c r="G30" s="39">
        <v>5</v>
      </c>
      <c r="H30" s="171">
        <v>335798.31932773109</v>
      </c>
      <c r="I30" s="177">
        <v>279831.93277310923</v>
      </c>
    </row>
    <row r="31" spans="3:9" ht="192.6" customHeight="1" x14ac:dyDescent="0.3">
      <c r="C31" s="8" t="s">
        <v>477</v>
      </c>
      <c r="D31" s="9" t="s">
        <v>19</v>
      </c>
      <c r="E31" s="10" t="s">
        <v>20</v>
      </c>
      <c r="F31" s="9" t="s">
        <v>16</v>
      </c>
      <c r="G31" s="39">
        <v>20</v>
      </c>
      <c r="H31" s="171">
        <v>88235.294117647063</v>
      </c>
      <c r="I31" s="177">
        <v>63025.210084033613</v>
      </c>
    </row>
    <row r="32" spans="3:9" ht="192.6" customHeight="1" x14ac:dyDescent="0.3">
      <c r="C32" s="8" t="s">
        <v>478</v>
      </c>
      <c r="D32" s="9" t="s">
        <v>69</v>
      </c>
      <c r="E32" s="10" t="s">
        <v>70</v>
      </c>
      <c r="F32" s="9" t="s">
        <v>16</v>
      </c>
      <c r="G32" s="39">
        <v>1</v>
      </c>
      <c r="H32" s="171">
        <v>1769747.8991596641</v>
      </c>
      <c r="I32" s="177">
        <v>1474789.9159663867</v>
      </c>
    </row>
    <row r="33" spans="3:9" ht="192.6" customHeight="1" x14ac:dyDescent="0.3">
      <c r="C33" s="8" t="s">
        <v>479</v>
      </c>
      <c r="D33" s="9" t="s">
        <v>71</v>
      </c>
      <c r="E33" s="10" t="s">
        <v>72</v>
      </c>
      <c r="F33" s="9" t="s">
        <v>16</v>
      </c>
      <c r="G33" s="39">
        <v>1</v>
      </c>
      <c r="H33" s="171">
        <v>993403.36134453781</v>
      </c>
      <c r="I33" s="177">
        <v>827836.13445378153</v>
      </c>
    </row>
    <row r="34" spans="3:9" ht="192.6" customHeight="1" x14ac:dyDescent="0.3">
      <c r="C34" s="8" t="s">
        <v>480</v>
      </c>
      <c r="D34" s="9" t="s">
        <v>73</v>
      </c>
      <c r="E34" s="10" t="s">
        <v>74</v>
      </c>
      <c r="F34" s="9" t="s">
        <v>16</v>
      </c>
      <c r="G34" s="39">
        <v>1</v>
      </c>
      <c r="H34" s="171">
        <v>1660336.1344537816</v>
      </c>
      <c r="I34" s="177">
        <v>1383613.4453781513</v>
      </c>
    </row>
    <row r="35" spans="3:9" ht="192.6" customHeight="1" x14ac:dyDescent="0.3">
      <c r="C35" s="8" t="s">
        <v>481</v>
      </c>
      <c r="D35" s="9" t="s">
        <v>75</v>
      </c>
      <c r="E35" s="10" t="s">
        <v>76</v>
      </c>
      <c r="F35" s="9" t="s">
        <v>16</v>
      </c>
      <c r="G35" s="39">
        <v>1</v>
      </c>
      <c r="H35" s="171">
        <v>682184.87394957989</v>
      </c>
      <c r="I35" s="177">
        <v>568487.39495798317</v>
      </c>
    </row>
    <row r="36" spans="3:9" ht="192.6" customHeight="1" x14ac:dyDescent="0.3">
      <c r="C36" s="8" t="s">
        <v>482</v>
      </c>
      <c r="D36" s="9" t="s">
        <v>77</v>
      </c>
      <c r="E36" s="10" t="s">
        <v>78</v>
      </c>
      <c r="F36" s="9" t="s">
        <v>16</v>
      </c>
      <c r="G36" s="39">
        <v>1</v>
      </c>
      <c r="H36" s="171">
        <v>3403361.3445378151</v>
      </c>
      <c r="I36" s="177">
        <v>2836134.4537815126</v>
      </c>
    </row>
    <row r="37" spans="3:9" ht="192.6" customHeight="1" x14ac:dyDescent="0.3">
      <c r="C37" s="8" t="s">
        <v>483</v>
      </c>
      <c r="D37" s="9" t="s">
        <v>79</v>
      </c>
      <c r="E37" s="10" t="s">
        <v>80</v>
      </c>
      <c r="F37" s="9" t="s">
        <v>16</v>
      </c>
      <c r="G37" s="39">
        <v>2</v>
      </c>
      <c r="H37" s="171">
        <v>4850420.1680672271</v>
      </c>
      <c r="I37" s="177">
        <v>4042016.8067226894</v>
      </c>
    </row>
    <row r="38" spans="3:9" ht="192.6" customHeight="1" x14ac:dyDescent="0.3">
      <c r="C38" s="8" t="s">
        <v>484</v>
      </c>
      <c r="D38" s="9" t="s">
        <v>81</v>
      </c>
      <c r="E38" s="10" t="s">
        <v>82</v>
      </c>
      <c r="F38" s="9" t="s">
        <v>16</v>
      </c>
      <c r="G38" s="39">
        <v>2</v>
      </c>
      <c r="H38" s="171">
        <v>184689.0756302521</v>
      </c>
      <c r="I38" s="177">
        <v>153907.56302521008</v>
      </c>
    </row>
    <row r="39" spans="3:9" ht="192.6" customHeight="1" x14ac:dyDescent="0.3">
      <c r="C39" s="8" t="s">
        <v>485</v>
      </c>
      <c r="D39" s="9" t="s">
        <v>84</v>
      </c>
      <c r="E39" s="10" t="s">
        <v>85</v>
      </c>
      <c r="F39" s="9" t="s">
        <v>16</v>
      </c>
      <c r="G39" s="39">
        <v>2</v>
      </c>
      <c r="H39" s="171">
        <v>1865542.4873949578</v>
      </c>
      <c r="I39" s="177">
        <v>1554618.7394957982</v>
      </c>
    </row>
    <row r="40" spans="3:9" ht="192.6" customHeight="1" x14ac:dyDescent="0.3">
      <c r="C40" s="8" t="s">
        <v>486</v>
      </c>
      <c r="D40" s="9" t="s">
        <v>87</v>
      </c>
      <c r="E40" s="10" t="s">
        <v>88</v>
      </c>
      <c r="F40" s="9" t="s">
        <v>16</v>
      </c>
      <c r="G40" s="39">
        <v>3</v>
      </c>
      <c r="H40" s="171">
        <v>4326050.4201680673</v>
      </c>
      <c r="I40" s="177">
        <v>3605042.0168067226</v>
      </c>
    </row>
    <row r="41" spans="3:9" s="2" customFormat="1" ht="192.6" customHeight="1" x14ac:dyDescent="0.3">
      <c r="C41" s="8" t="s">
        <v>487</v>
      </c>
      <c r="D41" s="9" t="s">
        <v>59</v>
      </c>
      <c r="E41" s="10" t="s">
        <v>60</v>
      </c>
      <c r="F41" s="9" t="s">
        <v>16</v>
      </c>
      <c r="G41" s="39">
        <v>1</v>
      </c>
      <c r="H41" s="171">
        <v>3826890.7563025211</v>
      </c>
      <c r="I41" s="177">
        <v>3189075.630252101</v>
      </c>
    </row>
    <row r="42" spans="3:9" s="2" customFormat="1" ht="192.6" customHeight="1" x14ac:dyDescent="0.3">
      <c r="C42" s="8" t="s">
        <v>488</v>
      </c>
      <c r="D42" s="9" t="s">
        <v>91</v>
      </c>
      <c r="E42" s="10" t="s">
        <v>92</v>
      </c>
      <c r="F42" s="9" t="s">
        <v>16</v>
      </c>
      <c r="G42" s="39">
        <v>1</v>
      </c>
      <c r="H42" s="171">
        <v>5064201.6806722693</v>
      </c>
      <c r="I42" s="177">
        <v>4220168.0672268914</v>
      </c>
    </row>
    <row r="43" spans="3:9" s="2" customFormat="1" ht="192.6" customHeight="1" x14ac:dyDescent="0.3">
      <c r="C43" s="8" t="s">
        <v>489</v>
      </c>
      <c r="D43" s="9" t="s">
        <v>94</v>
      </c>
      <c r="E43" s="10" t="s">
        <v>95</v>
      </c>
      <c r="F43" s="9" t="s">
        <v>16</v>
      </c>
      <c r="G43" s="39">
        <v>1</v>
      </c>
      <c r="H43" s="171">
        <v>5673781.5126050422</v>
      </c>
      <c r="I43" s="177">
        <v>4728151.260504202</v>
      </c>
    </row>
    <row r="44" spans="3:9" s="2" customFormat="1" ht="192.6" customHeight="1" x14ac:dyDescent="0.3">
      <c r="C44" s="8" t="s">
        <v>490</v>
      </c>
      <c r="D44" s="9" t="s">
        <v>97</v>
      </c>
      <c r="E44" s="10" t="s">
        <v>98</v>
      </c>
      <c r="F44" s="9" t="s">
        <v>16</v>
      </c>
      <c r="G44" s="39">
        <v>1</v>
      </c>
      <c r="H44" s="171">
        <v>2420168.0672268909</v>
      </c>
      <c r="I44" s="177">
        <v>2016806.7226890756</v>
      </c>
    </row>
    <row r="45" spans="3:9" s="2" customFormat="1" ht="192.6" customHeight="1" x14ac:dyDescent="0.3">
      <c r="C45" s="8" t="s">
        <v>491</v>
      </c>
      <c r="D45" s="9" t="s">
        <v>100</v>
      </c>
      <c r="E45" s="10" t="s">
        <v>101</v>
      </c>
      <c r="F45" s="9" t="s">
        <v>16</v>
      </c>
      <c r="G45" s="39">
        <v>1</v>
      </c>
      <c r="H45" s="171">
        <v>3430684.0336134457</v>
      </c>
      <c r="I45" s="177">
        <v>2858903.3613445382</v>
      </c>
    </row>
    <row r="46" spans="3:9" s="2" customFormat="1" ht="192.6" customHeight="1" x14ac:dyDescent="0.3">
      <c r="C46" s="8" t="s">
        <v>492</v>
      </c>
      <c r="D46" s="9" t="s">
        <v>103</v>
      </c>
      <c r="E46" s="10" t="s">
        <v>104</v>
      </c>
      <c r="F46" s="9" t="s">
        <v>16</v>
      </c>
      <c r="G46" s="39">
        <v>1</v>
      </c>
      <c r="H46" s="171">
        <v>2607247.0588235296</v>
      </c>
      <c r="I46" s="177">
        <v>2172705.8823529412</v>
      </c>
    </row>
    <row r="47" spans="3:9" s="2" customFormat="1" ht="192.6" customHeight="1" x14ac:dyDescent="0.3">
      <c r="C47" s="8" t="s">
        <v>493</v>
      </c>
      <c r="D47" s="9" t="s">
        <v>106</v>
      </c>
      <c r="E47" s="10" t="s">
        <v>107</v>
      </c>
      <c r="F47" s="9" t="s">
        <v>16</v>
      </c>
      <c r="G47" s="39">
        <v>1</v>
      </c>
      <c r="H47" s="171">
        <v>3751260.5042016809</v>
      </c>
      <c r="I47" s="177">
        <v>3126050.4201680673</v>
      </c>
    </row>
    <row r="48" spans="3:9" s="2" customFormat="1" ht="192.6" customHeight="1" x14ac:dyDescent="0.3">
      <c r="C48" s="8" t="s">
        <v>494</v>
      </c>
      <c r="D48" s="9" t="s">
        <v>109</v>
      </c>
      <c r="E48" s="10" t="s">
        <v>110</v>
      </c>
      <c r="F48" s="9" t="s">
        <v>16</v>
      </c>
      <c r="G48" s="39">
        <v>10</v>
      </c>
      <c r="H48" s="171">
        <v>781850.42016806721</v>
      </c>
      <c r="I48" s="177">
        <v>651542.01680672274</v>
      </c>
    </row>
    <row r="49" spans="3:9" s="2" customFormat="1" ht="192.6" customHeight="1" x14ac:dyDescent="0.3">
      <c r="C49" s="8" t="s">
        <v>495</v>
      </c>
      <c r="D49" s="9" t="s">
        <v>112</v>
      </c>
      <c r="E49" s="10" t="s">
        <v>113</v>
      </c>
      <c r="F49" s="9" t="s">
        <v>16</v>
      </c>
      <c r="G49" s="39">
        <v>10</v>
      </c>
      <c r="H49" s="171">
        <v>120441.17647058824</v>
      </c>
      <c r="I49" s="177">
        <v>86029.411764705888</v>
      </c>
    </row>
    <row r="50" spans="3:9" s="2" customFormat="1" ht="192.6" customHeight="1" thickBot="1" x14ac:dyDescent="0.35">
      <c r="C50" s="8" t="s">
        <v>496</v>
      </c>
      <c r="D50" s="9" t="s">
        <v>115</v>
      </c>
      <c r="E50" s="10" t="s">
        <v>116</v>
      </c>
      <c r="F50" s="9" t="s">
        <v>16</v>
      </c>
      <c r="G50" s="39">
        <v>1</v>
      </c>
      <c r="H50" s="171">
        <v>224984.87394957984</v>
      </c>
      <c r="I50" s="177">
        <v>187487.3949579832</v>
      </c>
    </row>
    <row r="51" spans="3:9" ht="13.2" customHeight="1" thickBot="1" x14ac:dyDescent="0.35">
      <c r="C51" s="280" t="s">
        <v>497</v>
      </c>
      <c r="D51" s="281"/>
      <c r="E51" s="281"/>
      <c r="F51" s="281"/>
      <c r="G51" s="281"/>
      <c r="H51" s="174"/>
      <c r="I51" s="178"/>
    </row>
    <row r="52" spans="3:9" ht="14.4" customHeight="1" thickBot="1" x14ac:dyDescent="0.35">
      <c r="C52" s="306" t="s">
        <v>118</v>
      </c>
      <c r="D52" s="307"/>
      <c r="E52" s="307"/>
      <c r="F52" s="307"/>
      <c r="G52" s="307"/>
      <c r="H52" s="164"/>
      <c r="I52" s="183"/>
    </row>
    <row r="53" spans="3:9" ht="27" thickBot="1" x14ac:dyDescent="0.35">
      <c r="C53" s="106" t="s">
        <v>4</v>
      </c>
      <c r="D53" s="118" t="s">
        <v>5</v>
      </c>
      <c r="E53" s="106" t="s">
        <v>6</v>
      </c>
      <c r="F53" s="107" t="s">
        <v>7</v>
      </c>
      <c r="G53" s="165" t="s">
        <v>8</v>
      </c>
      <c r="H53" s="170" t="s">
        <v>9</v>
      </c>
      <c r="I53" s="170" t="s">
        <v>9</v>
      </c>
    </row>
    <row r="54" spans="3:9" x14ac:dyDescent="0.3">
      <c r="C54" s="110" t="s">
        <v>498</v>
      </c>
      <c r="D54" s="111" t="s">
        <v>119</v>
      </c>
      <c r="E54" s="112" t="s">
        <v>120</v>
      </c>
      <c r="F54" s="111" t="s">
        <v>16</v>
      </c>
      <c r="G54" s="120">
        <v>10</v>
      </c>
      <c r="H54" s="171">
        <v>268235.29411764705</v>
      </c>
      <c r="I54" s="179">
        <v>223529.4117647059</v>
      </c>
    </row>
    <row r="55" spans="3:9" ht="26.4" x14ac:dyDescent="0.3">
      <c r="C55" s="8" t="s">
        <v>499</v>
      </c>
      <c r="D55" s="9" t="s">
        <v>19</v>
      </c>
      <c r="E55" s="10" t="s">
        <v>20</v>
      </c>
      <c r="F55" s="9" t="s">
        <v>16</v>
      </c>
      <c r="G55" s="39">
        <v>40</v>
      </c>
      <c r="H55" s="171">
        <v>88235.294117647063</v>
      </c>
      <c r="I55" s="179">
        <v>63025.210084033613</v>
      </c>
    </row>
    <row r="56" spans="3:9" ht="66" x14ac:dyDescent="0.3">
      <c r="C56" s="8" t="s">
        <v>500</v>
      </c>
      <c r="D56" s="9" t="s">
        <v>22</v>
      </c>
      <c r="E56" s="10" t="s">
        <v>23</v>
      </c>
      <c r="F56" s="9" t="s">
        <v>16</v>
      </c>
      <c r="G56" s="39">
        <v>1</v>
      </c>
      <c r="H56" s="171">
        <v>4011428.5714285718</v>
      </c>
      <c r="I56" s="179">
        <v>3342857.1428571432</v>
      </c>
    </row>
    <row r="57" spans="3:9" ht="39.6" x14ac:dyDescent="0.3">
      <c r="C57" s="8" t="s">
        <v>501</v>
      </c>
      <c r="D57" s="9" t="s">
        <v>65</v>
      </c>
      <c r="E57" s="10" t="s">
        <v>66</v>
      </c>
      <c r="F57" s="9" t="s">
        <v>16</v>
      </c>
      <c r="G57" s="39">
        <v>1</v>
      </c>
      <c r="H57" s="171">
        <v>2984743.3613445382</v>
      </c>
      <c r="I57" s="179">
        <v>2487286.1344537814</v>
      </c>
    </row>
    <row r="58" spans="3:9" ht="105.6" x14ac:dyDescent="0.3">
      <c r="C58" s="8" t="s">
        <v>502</v>
      </c>
      <c r="D58" s="9" t="s">
        <v>63</v>
      </c>
      <c r="E58" s="10" t="s">
        <v>64</v>
      </c>
      <c r="F58" s="9" t="s">
        <v>16</v>
      </c>
      <c r="G58" s="39">
        <v>2</v>
      </c>
      <c r="H58" s="171">
        <v>3825343.3613445377</v>
      </c>
      <c r="I58" s="179">
        <v>3187786.1344537819</v>
      </c>
    </row>
    <row r="59" spans="3:9" s="2" customFormat="1" ht="26.4" x14ac:dyDescent="0.3">
      <c r="C59" s="8" t="s">
        <v>503</v>
      </c>
      <c r="D59" s="9" t="s">
        <v>56</v>
      </c>
      <c r="E59" s="10" t="s">
        <v>57</v>
      </c>
      <c r="F59" s="9" t="s">
        <v>16</v>
      </c>
      <c r="G59" s="39">
        <v>3</v>
      </c>
      <c r="H59" s="171">
        <v>4638655.4621848743</v>
      </c>
      <c r="I59" s="180">
        <v>3865546.218487395</v>
      </c>
    </row>
    <row r="60" spans="3:9" s="2" customFormat="1" ht="39.6" x14ac:dyDescent="0.3">
      <c r="C60" s="8" t="s">
        <v>504</v>
      </c>
      <c r="D60" s="9" t="s">
        <v>59</v>
      </c>
      <c r="E60" s="10" t="s">
        <v>60</v>
      </c>
      <c r="F60" s="9" t="s">
        <v>16</v>
      </c>
      <c r="G60" s="39">
        <v>1</v>
      </c>
      <c r="H60" s="171">
        <v>3826890.7563025211</v>
      </c>
      <c r="I60" s="179">
        <v>3189075.630252101</v>
      </c>
    </row>
    <row r="61" spans="3:9" s="2" customFormat="1" ht="66" x14ac:dyDescent="0.3">
      <c r="C61" s="8" t="s">
        <v>505</v>
      </c>
      <c r="D61" s="9" t="s">
        <v>121</v>
      </c>
      <c r="E61" s="10" t="s">
        <v>122</v>
      </c>
      <c r="F61" s="9" t="s">
        <v>16</v>
      </c>
      <c r="G61" s="39">
        <v>1</v>
      </c>
      <c r="H61" s="171">
        <v>8485714.2857142854</v>
      </c>
      <c r="I61" s="179">
        <v>7071428.5714285718</v>
      </c>
    </row>
    <row r="62" spans="3:9" s="2" customFormat="1" ht="26.4" x14ac:dyDescent="0.3">
      <c r="C62" s="8" t="s">
        <v>506</v>
      </c>
      <c r="D62" s="9" t="s">
        <v>123</v>
      </c>
      <c r="E62" s="10" t="s">
        <v>124</v>
      </c>
      <c r="F62" s="9" t="s">
        <v>16</v>
      </c>
      <c r="G62" s="39">
        <v>4</v>
      </c>
      <c r="H62" s="171">
        <v>4440000</v>
      </c>
      <c r="I62" s="179">
        <v>3700000</v>
      </c>
    </row>
    <row r="63" spans="3:9" s="2" customFormat="1" ht="39.6" x14ac:dyDescent="0.3">
      <c r="C63" s="8" t="s">
        <v>507</v>
      </c>
      <c r="D63" s="9" t="s">
        <v>77</v>
      </c>
      <c r="E63" s="10" t="s">
        <v>125</v>
      </c>
      <c r="F63" s="9" t="s">
        <v>16</v>
      </c>
      <c r="G63" s="39">
        <v>1</v>
      </c>
      <c r="H63" s="171">
        <v>3403361.3445378151</v>
      </c>
      <c r="I63" s="179">
        <v>2836134.4537815126</v>
      </c>
    </row>
    <row r="64" spans="3:9" s="2" customFormat="1" ht="26.4" x14ac:dyDescent="0.3">
      <c r="C64" s="8" t="s">
        <v>508</v>
      </c>
      <c r="D64" s="9" t="s">
        <v>126</v>
      </c>
      <c r="E64" s="10" t="s">
        <v>127</v>
      </c>
      <c r="F64" s="9" t="s">
        <v>16</v>
      </c>
      <c r="G64" s="39">
        <v>6</v>
      </c>
      <c r="H64" s="171">
        <v>491260.50420168071</v>
      </c>
      <c r="I64" s="179">
        <v>409383.75350140053</v>
      </c>
    </row>
    <row r="65" spans="3:9" ht="39.6" x14ac:dyDescent="0.3">
      <c r="C65" s="8" t="s">
        <v>509</v>
      </c>
      <c r="D65" s="9" t="s">
        <v>69</v>
      </c>
      <c r="E65" s="10" t="s">
        <v>70</v>
      </c>
      <c r="F65" s="9" t="s">
        <v>16</v>
      </c>
      <c r="G65" s="39">
        <v>2</v>
      </c>
      <c r="H65" s="171">
        <v>1769747.8991596641</v>
      </c>
      <c r="I65" s="179">
        <v>1474789.9159663867</v>
      </c>
    </row>
    <row r="66" spans="3:9" ht="79.8" thickBot="1" x14ac:dyDescent="0.35">
      <c r="C66" s="8" t="s">
        <v>510</v>
      </c>
      <c r="D66" s="9" t="s">
        <v>67</v>
      </c>
      <c r="E66" s="10" t="s">
        <v>68</v>
      </c>
      <c r="F66" s="9" t="s">
        <v>16</v>
      </c>
      <c r="G66" s="39">
        <v>1</v>
      </c>
      <c r="H66" s="171">
        <v>2475680.6722689075</v>
      </c>
      <c r="I66" s="179">
        <v>2063067.2268907563</v>
      </c>
    </row>
    <row r="67" spans="3:9" ht="13.2" customHeight="1" thickBot="1" x14ac:dyDescent="0.35">
      <c r="C67" s="280" t="s">
        <v>511</v>
      </c>
      <c r="D67" s="281"/>
      <c r="E67" s="281"/>
      <c r="F67" s="281"/>
      <c r="G67" s="281"/>
      <c r="H67" s="181"/>
      <c r="I67" s="176"/>
    </row>
    <row r="68" spans="3:9" ht="14.4" customHeight="1" thickBot="1" x14ac:dyDescent="0.35">
      <c r="C68" s="306" t="s">
        <v>129</v>
      </c>
      <c r="D68" s="307"/>
      <c r="E68" s="307"/>
      <c r="F68" s="307"/>
      <c r="G68" s="307"/>
      <c r="H68" s="164"/>
      <c r="I68" s="183"/>
    </row>
    <row r="69" spans="3:9" ht="27" thickBot="1" x14ac:dyDescent="0.35">
      <c r="C69" s="106" t="s">
        <v>4</v>
      </c>
      <c r="D69" s="118" t="s">
        <v>5</v>
      </c>
      <c r="E69" s="106" t="s">
        <v>6</v>
      </c>
      <c r="F69" s="107" t="s">
        <v>7</v>
      </c>
      <c r="G69" s="165" t="s">
        <v>8</v>
      </c>
      <c r="H69" s="170" t="s">
        <v>9</v>
      </c>
      <c r="I69" s="170" t="s">
        <v>9</v>
      </c>
    </row>
    <row r="70" spans="3:9" s="2" customFormat="1" ht="146.55000000000001" customHeight="1" x14ac:dyDescent="0.3">
      <c r="C70" s="110" t="s">
        <v>512</v>
      </c>
      <c r="D70" s="111" t="s">
        <v>56</v>
      </c>
      <c r="E70" s="112" t="s">
        <v>57</v>
      </c>
      <c r="F70" s="111" t="s">
        <v>16</v>
      </c>
      <c r="G70" s="120">
        <v>8</v>
      </c>
      <c r="H70" s="171">
        <v>4638655.4621848743</v>
      </c>
      <c r="I70" s="180">
        <v>3865546.218487395</v>
      </c>
    </row>
    <row r="71" spans="3:9" s="2" customFormat="1" ht="146.55000000000001" customHeight="1" x14ac:dyDescent="0.3">
      <c r="C71" s="8" t="s">
        <v>513</v>
      </c>
      <c r="D71" s="9" t="s">
        <v>91</v>
      </c>
      <c r="E71" s="10" t="s">
        <v>92</v>
      </c>
      <c r="F71" s="9" t="s">
        <v>16</v>
      </c>
      <c r="G71" s="39">
        <v>2</v>
      </c>
      <c r="H71" s="171">
        <v>5064201.6806722693</v>
      </c>
      <c r="I71" s="179">
        <v>4220168.0672268914</v>
      </c>
    </row>
    <row r="72" spans="3:9" ht="146.55000000000001" customHeight="1" x14ac:dyDescent="0.3">
      <c r="C72" s="8" t="s">
        <v>514</v>
      </c>
      <c r="D72" s="9" t="s">
        <v>29</v>
      </c>
      <c r="E72" s="10" t="s">
        <v>30</v>
      </c>
      <c r="F72" s="9" t="s">
        <v>16</v>
      </c>
      <c r="G72" s="39">
        <v>1</v>
      </c>
      <c r="H72" s="171">
        <v>3025210.0840336136</v>
      </c>
      <c r="I72" s="179">
        <v>2521008.4033613447</v>
      </c>
    </row>
    <row r="73" spans="3:9" s="2" customFormat="1" ht="146.55000000000001" customHeight="1" x14ac:dyDescent="0.3">
      <c r="C73" s="8" t="s">
        <v>515</v>
      </c>
      <c r="D73" s="9" t="s">
        <v>59</v>
      </c>
      <c r="E73" s="10" t="s">
        <v>60</v>
      </c>
      <c r="F73" s="9" t="s">
        <v>16</v>
      </c>
      <c r="G73" s="39">
        <v>2</v>
      </c>
      <c r="H73" s="171">
        <v>3826890.7563025211</v>
      </c>
      <c r="I73" s="179">
        <v>3189075.630252101</v>
      </c>
    </row>
    <row r="74" spans="3:9" s="2" customFormat="1" ht="146.55000000000001" customHeight="1" x14ac:dyDescent="0.3">
      <c r="C74" s="8" t="s">
        <v>516</v>
      </c>
      <c r="D74" s="9" t="s">
        <v>130</v>
      </c>
      <c r="E74" s="10" t="s">
        <v>131</v>
      </c>
      <c r="F74" s="9" t="s">
        <v>16</v>
      </c>
      <c r="G74" s="39">
        <v>2</v>
      </c>
      <c r="H74" s="171">
        <v>1905882.3529411766</v>
      </c>
      <c r="I74" s="179">
        <v>1588235.2941176472</v>
      </c>
    </row>
    <row r="75" spans="3:9" s="2" customFormat="1" ht="146.55000000000001" customHeight="1" x14ac:dyDescent="0.3">
      <c r="C75" s="8" t="s">
        <v>517</v>
      </c>
      <c r="D75" s="9" t="s">
        <v>132</v>
      </c>
      <c r="E75" s="10" t="s">
        <v>133</v>
      </c>
      <c r="F75" s="9" t="s">
        <v>16</v>
      </c>
      <c r="G75" s="39">
        <v>1</v>
      </c>
      <c r="H75" s="171">
        <v>10459890.756302521</v>
      </c>
      <c r="I75" s="179">
        <v>8716575.6302521005</v>
      </c>
    </row>
    <row r="76" spans="3:9" s="2" customFormat="1" ht="146.55000000000001" customHeight="1" x14ac:dyDescent="0.3">
      <c r="C76" s="8" t="s">
        <v>518</v>
      </c>
      <c r="D76" s="9" t="s">
        <v>121</v>
      </c>
      <c r="E76" s="10" t="s">
        <v>122</v>
      </c>
      <c r="F76" s="9" t="s">
        <v>16</v>
      </c>
      <c r="G76" s="39">
        <v>1</v>
      </c>
      <c r="H76" s="171">
        <v>8485714.2857142854</v>
      </c>
      <c r="I76" s="179">
        <v>7071428.5714285718</v>
      </c>
    </row>
    <row r="77" spans="3:9" s="2" customFormat="1" ht="146.55000000000001" customHeight="1" x14ac:dyDescent="0.3">
      <c r="C77" s="8" t="s">
        <v>519</v>
      </c>
      <c r="D77" s="9" t="s">
        <v>134</v>
      </c>
      <c r="E77" s="10" t="s">
        <v>135</v>
      </c>
      <c r="F77" s="9" t="s">
        <v>16</v>
      </c>
      <c r="G77" s="39">
        <v>1</v>
      </c>
      <c r="H77" s="171">
        <v>2944875.630252101</v>
      </c>
      <c r="I77" s="179">
        <v>2454063.0252100839</v>
      </c>
    </row>
    <row r="78" spans="3:9" s="2" customFormat="1" ht="146.55000000000001" customHeight="1" thickBot="1" x14ac:dyDescent="0.35">
      <c r="C78" s="8" t="s">
        <v>520</v>
      </c>
      <c r="D78" s="35" t="s">
        <v>136</v>
      </c>
      <c r="E78" s="36" t="s">
        <v>137</v>
      </c>
      <c r="F78" s="35" t="s">
        <v>16</v>
      </c>
      <c r="G78" s="37">
        <v>1</v>
      </c>
      <c r="H78" s="171">
        <v>3525731.0924369749</v>
      </c>
      <c r="I78" s="179">
        <v>2938109.2436974789</v>
      </c>
    </row>
    <row r="79" spans="3:9" ht="13.2" customHeight="1" thickBot="1" x14ac:dyDescent="0.35">
      <c r="C79" s="280" t="s">
        <v>521</v>
      </c>
      <c r="D79" s="281"/>
      <c r="E79" s="281"/>
      <c r="F79" s="281"/>
      <c r="G79" s="281"/>
      <c r="H79" s="181"/>
      <c r="I79" s="176"/>
    </row>
    <row r="80" spans="3:9" ht="13.2" customHeight="1" thickBot="1" x14ac:dyDescent="0.35">
      <c r="C80" s="306" t="s">
        <v>139</v>
      </c>
      <c r="D80" s="307"/>
      <c r="E80" s="307"/>
      <c r="F80" s="307"/>
      <c r="G80" s="307"/>
      <c r="H80" s="164"/>
      <c r="I80" s="183"/>
    </row>
    <row r="81" spans="3:9" ht="27" thickBot="1" x14ac:dyDescent="0.35">
      <c r="C81" s="106" t="s">
        <v>4</v>
      </c>
      <c r="D81" s="118" t="s">
        <v>5</v>
      </c>
      <c r="E81" s="106" t="s">
        <v>6</v>
      </c>
      <c r="F81" s="107" t="s">
        <v>7</v>
      </c>
      <c r="G81" s="165" t="s">
        <v>8</v>
      </c>
      <c r="H81" s="170" t="s">
        <v>9</v>
      </c>
      <c r="I81" s="170" t="s">
        <v>9</v>
      </c>
    </row>
    <row r="82" spans="3:9" ht="105.6" x14ac:dyDescent="0.3">
      <c r="C82" s="110" t="s">
        <v>522</v>
      </c>
      <c r="D82" s="111" t="s">
        <v>63</v>
      </c>
      <c r="E82" s="112" t="s">
        <v>64</v>
      </c>
      <c r="F82" s="111" t="s">
        <v>16</v>
      </c>
      <c r="G82" s="120">
        <v>8</v>
      </c>
      <c r="H82" s="171">
        <v>3825343.3613445377</v>
      </c>
      <c r="I82" s="184">
        <v>3187786.1344537819</v>
      </c>
    </row>
    <row r="83" spans="3:9" ht="66" x14ac:dyDescent="0.3">
      <c r="C83" s="8" t="s">
        <v>523</v>
      </c>
      <c r="D83" s="9" t="s">
        <v>71</v>
      </c>
      <c r="E83" s="10" t="s">
        <v>72</v>
      </c>
      <c r="F83" s="9" t="s">
        <v>16</v>
      </c>
      <c r="G83" s="39">
        <v>9</v>
      </c>
      <c r="H83" s="171">
        <v>993403.36134453781</v>
      </c>
      <c r="I83" s="184">
        <v>827836.13445378153</v>
      </c>
    </row>
    <row r="84" spans="3:9" ht="39.6" x14ac:dyDescent="0.3">
      <c r="C84" s="8" t="s">
        <v>524</v>
      </c>
      <c r="D84" s="9" t="s">
        <v>69</v>
      </c>
      <c r="E84" s="10" t="s">
        <v>70</v>
      </c>
      <c r="F84" s="9" t="s">
        <v>16</v>
      </c>
      <c r="G84" s="39">
        <v>9</v>
      </c>
      <c r="H84" s="171">
        <v>1769747.8991596641</v>
      </c>
      <c r="I84" s="184">
        <v>1474789.9159663867</v>
      </c>
    </row>
    <row r="85" spans="3:9" ht="39.6" x14ac:dyDescent="0.3">
      <c r="C85" s="8" t="s">
        <v>525</v>
      </c>
      <c r="D85" s="9" t="s">
        <v>140</v>
      </c>
      <c r="E85" s="38" t="s">
        <v>141</v>
      </c>
      <c r="F85" s="9" t="s">
        <v>16</v>
      </c>
      <c r="G85" s="39">
        <v>1</v>
      </c>
      <c r="H85" s="171">
        <v>1231094.1176470588</v>
      </c>
      <c r="I85" s="184">
        <v>1025911.7647058824</v>
      </c>
    </row>
    <row r="86" spans="3:9" ht="40.200000000000003" thickBot="1" x14ac:dyDescent="0.35">
      <c r="C86" s="8" t="s">
        <v>526</v>
      </c>
      <c r="D86" s="9" t="s">
        <v>142</v>
      </c>
      <c r="E86" s="10" t="s">
        <v>143</v>
      </c>
      <c r="F86" s="9" t="s">
        <v>16</v>
      </c>
      <c r="G86" s="39">
        <v>1</v>
      </c>
      <c r="H86" s="171">
        <v>428889.07563025213</v>
      </c>
      <c r="I86" s="184">
        <v>357407.56302521011</v>
      </c>
    </row>
    <row r="87" spans="3:9" ht="13.2" customHeight="1" thickBot="1" x14ac:dyDescent="0.35">
      <c r="C87" s="280" t="s">
        <v>527</v>
      </c>
      <c r="D87" s="281"/>
      <c r="E87" s="281"/>
      <c r="F87" s="281"/>
      <c r="G87" s="281"/>
      <c r="H87" s="181"/>
      <c r="I87" s="176"/>
    </row>
    <row r="88" spans="3:9" ht="13.2" customHeight="1" thickBot="1" x14ac:dyDescent="0.35">
      <c r="C88" s="306" t="s">
        <v>145</v>
      </c>
      <c r="D88" s="307"/>
      <c r="E88" s="307"/>
      <c r="F88" s="307"/>
      <c r="G88" s="307"/>
      <c r="H88" s="164"/>
      <c r="I88" s="183"/>
    </row>
    <row r="89" spans="3:9" ht="27" thickBot="1" x14ac:dyDescent="0.35">
      <c r="C89" s="106" t="s">
        <v>4</v>
      </c>
      <c r="D89" s="118" t="s">
        <v>5</v>
      </c>
      <c r="E89" s="106" t="s">
        <v>6</v>
      </c>
      <c r="F89" s="107" t="s">
        <v>7</v>
      </c>
      <c r="G89" s="165" t="s">
        <v>8</v>
      </c>
      <c r="H89" s="170" t="s">
        <v>9</v>
      </c>
      <c r="I89" s="170" t="s">
        <v>9</v>
      </c>
    </row>
    <row r="90" spans="3:9" s="2" customFormat="1" ht="113.55" customHeight="1" x14ac:dyDescent="0.3">
      <c r="C90" s="110" t="s">
        <v>528</v>
      </c>
      <c r="D90" s="111" t="s">
        <v>14</v>
      </c>
      <c r="E90" s="112" t="s">
        <v>15</v>
      </c>
      <c r="F90" s="111" t="s">
        <v>16</v>
      </c>
      <c r="G90" s="120">
        <v>10</v>
      </c>
      <c r="H90" s="171">
        <v>335798.31932773109</v>
      </c>
      <c r="I90" s="180">
        <v>279831.93277310923</v>
      </c>
    </row>
    <row r="91" spans="3:9" ht="113.55" customHeight="1" x14ac:dyDescent="0.3">
      <c r="C91" s="8" t="s">
        <v>529</v>
      </c>
      <c r="D91" s="9" t="s">
        <v>19</v>
      </c>
      <c r="E91" s="10" t="s">
        <v>20</v>
      </c>
      <c r="F91" s="9" t="s">
        <v>16</v>
      </c>
      <c r="G91" s="39">
        <v>50</v>
      </c>
      <c r="H91" s="171">
        <v>88235.294117647063</v>
      </c>
      <c r="I91" s="179">
        <v>63025.210084033613</v>
      </c>
    </row>
    <row r="92" spans="3:9" s="2" customFormat="1" ht="113.55" customHeight="1" x14ac:dyDescent="0.3">
      <c r="C92" s="8" t="s">
        <v>530</v>
      </c>
      <c r="D92" s="9" t="s">
        <v>123</v>
      </c>
      <c r="E92" s="10" t="s">
        <v>124</v>
      </c>
      <c r="F92" s="9" t="s">
        <v>16</v>
      </c>
      <c r="G92" s="39">
        <v>4</v>
      </c>
      <c r="H92" s="171">
        <v>4440000</v>
      </c>
      <c r="I92" s="179">
        <v>3700000</v>
      </c>
    </row>
    <row r="93" spans="3:9" ht="113.55" customHeight="1" x14ac:dyDescent="0.3">
      <c r="C93" s="8" t="s">
        <v>531</v>
      </c>
      <c r="D93" s="9" t="s">
        <v>65</v>
      </c>
      <c r="E93" s="10" t="s">
        <v>66</v>
      </c>
      <c r="F93" s="9" t="s">
        <v>16</v>
      </c>
      <c r="G93" s="39">
        <v>1</v>
      </c>
      <c r="H93" s="171">
        <v>2984743.3613445382</v>
      </c>
      <c r="I93" s="179">
        <v>2487286.1344537814</v>
      </c>
    </row>
    <row r="94" spans="3:9" ht="113.55" customHeight="1" x14ac:dyDescent="0.3">
      <c r="C94" s="8" t="s">
        <v>532</v>
      </c>
      <c r="D94" s="9" t="s">
        <v>146</v>
      </c>
      <c r="E94" s="10" t="s">
        <v>147</v>
      </c>
      <c r="F94" s="9" t="s">
        <v>16</v>
      </c>
      <c r="G94" s="39">
        <v>2</v>
      </c>
      <c r="H94" s="171">
        <v>3538229.7478991603</v>
      </c>
      <c r="I94" s="179">
        <v>2948524.7899159663</v>
      </c>
    </row>
    <row r="95" spans="3:9" ht="113.55" customHeight="1" x14ac:dyDescent="0.3">
      <c r="C95" s="8" t="s">
        <v>533</v>
      </c>
      <c r="D95" s="9" t="s">
        <v>67</v>
      </c>
      <c r="E95" s="10" t="s">
        <v>68</v>
      </c>
      <c r="F95" s="9" t="s">
        <v>16</v>
      </c>
      <c r="G95" s="39">
        <v>1</v>
      </c>
      <c r="H95" s="171">
        <v>2475680.6722689075</v>
      </c>
      <c r="I95" s="179">
        <v>2063067.2268907563</v>
      </c>
    </row>
    <row r="96" spans="3:9" ht="113.55" customHeight="1" x14ac:dyDescent="0.3">
      <c r="C96" s="8" t="s">
        <v>534</v>
      </c>
      <c r="D96" s="9" t="s">
        <v>69</v>
      </c>
      <c r="E96" s="10" t="s">
        <v>70</v>
      </c>
      <c r="F96" s="9" t="s">
        <v>16</v>
      </c>
      <c r="G96" s="39">
        <v>2</v>
      </c>
      <c r="H96" s="171">
        <v>1769747.8991596641</v>
      </c>
      <c r="I96" s="179">
        <v>1474789.9159663867</v>
      </c>
    </row>
    <row r="97" spans="1:9" ht="113.55" customHeight="1" x14ac:dyDescent="0.3">
      <c r="C97" s="8" t="s">
        <v>535</v>
      </c>
      <c r="D97" s="9" t="s">
        <v>71</v>
      </c>
      <c r="E97" s="10" t="s">
        <v>72</v>
      </c>
      <c r="F97" s="9" t="s">
        <v>16</v>
      </c>
      <c r="G97" s="39">
        <v>2</v>
      </c>
      <c r="H97" s="171">
        <v>993403.36134453781</v>
      </c>
      <c r="I97" s="179">
        <v>827836.13445378153</v>
      </c>
    </row>
    <row r="98" spans="1:9" s="2" customFormat="1" ht="113.55" customHeight="1" x14ac:dyDescent="0.3">
      <c r="C98" s="8" t="s">
        <v>536</v>
      </c>
      <c r="D98" s="9" t="s">
        <v>148</v>
      </c>
      <c r="E98" s="10" t="s">
        <v>149</v>
      </c>
      <c r="F98" s="9" t="s">
        <v>16</v>
      </c>
      <c r="G98" s="39">
        <v>1</v>
      </c>
      <c r="H98" s="171">
        <v>1742521.0084033613</v>
      </c>
      <c r="I98" s="180">
        <v>1452100.8403361344</v>
      </c>
    </row>
    <row r="99" spans="1:9" s="2" customFormat="1" ht="113.55" customHeight="1" x14ac:dyDescent="0.3">
      <c r="C99" s="8" t="s">
        <v>537</v>
      </c>
      <c r="D99" s="9" t="s">
        <v>77</v>
      </c>
      <c r="E99" s="10" t="s">
        <v>125</v>
      </c>
      <c r="F99" s="9" t="s">
        <v>16</v>
      </c>
      <c r="G99" s="39">
        <v>1</v>
      </c>
      <c r="H99" s="171">
        <v>3403361.3445378151</v>
      </c>
      <c r="I99" s="179">
        <v>2836134.4537815126</v>
      </c>
    </row>
    <row r="100" spans="1:9" ht="113.55" customHeight="1" x14ac:dyDescent="0.3">
      <c r="C100" s="8" t="s">
        <v>538</v>
      </c>
      <c r="D100" s="9" t="s">
        <v>22</v>
      </c>
      <c r="E100" s="10" t="s">
        <v>23</v>
      </c>
      <c r="F100" s="9" t="s">
        <v>16</v>
      </c>
      <c r="G100" s="39">
        <v>1</v>
      </c>
      <c r="H100" s="171">
        <v>4011428.5714285718</v>
      </c>
      <c r="I100" s="179">
        <v>3342857.1428571432</v>
      </c>
    </row>
    <row r="101" spans="1:9" ht="113.55" customHeight="1" x14ac:dyDescent="0.3">
      <c r="C101" s="8" t="s">
        <v>539</v>
      </c>
      <c r="D101" s="9" t="s">
        <v>73</v>
      </c>
      <c r="E101" s="10" t="s">
        <v>74</v>
      </c>
      <c r="F101" s="9" t="s">
        <v>16</v>
      </c>
      <c r="G101" s="39">
        <v>1</v>
      </c>
      <c r="H101" s="171">
        <v>1660336.1344537816</v>
      </c>
      <c r="I101" s="179">
        <v>1383613.4453781513</v>
      </c>
    </row>
    <row r="102" spans="1:9" s="2" customFormat="1" ht="113.55" customHeight="1" x14ac:dyDescent="0.3">
      <c r="C102" s="8" t="s">
        <v>540</v>
      </c>
      <c r="D102" s="9" t="s">
        <v>94</v>
      </c>
      <c r="E102" s="10" t="s">
        <v>95</v>
      </c>
      <c r="F102" s="9" t="s">
        <v>16</v>
      </c>
      <c r="G102" s="39">
        <v>1</v>
      </c>
      <c r="H102" s="171">
        <v>5673781.5126050422</v>
      </c>
      <c r="I102" s="179">
        <v>4728151.260504202</v>
      </c>
    </row>
    <row r="103" spans="1:9" ht="113.55" customHeight="1" x14ac:dyDescent="0.3">
      <c r="C103" s="8" t="s">
        <v>541</v>
      </c>
      <c r="D103" s="9" t="s">
        <v>150</v>
      </c>
      <c r="E103" s="38" t="s">
        <v>151</v>
      </c>
      <c r="F103" s="9" t="s">
        <v>16</v>
      </c>
      <c r="G103" s="39">
        <v>1</v>
      </c>
      <c r="H103" s="171">
        <v>1384235.2941176472</v>
      </c>
      <c r="I103" s="179">
        <v>1153529.411764706</v>
      </c>
    </row>
    <row r="104" spans="1:9" ht="113.55" customHeight="1" x14ac:dyDescent="0.3">
      <c r="C104" s="8" t="s">
        <v>542</v>
      </c>
      <c r="D104" s="9" t="s">
        <v>75</v>
      </c>
      <c r="E104" s="10" t="s">
        <v>76</v>
      </c>
      <c r="F104" s="9" t="s">
        <v>16</v>
      </c>
      <c r="G104" s="39">
        <v>1</v>
      </c>
      <c r="H104" s="171">
        <v>682184.87394957989</v>
      </c>
      <c r="I104" s="179">
        <v>568487.39495798317</v>
      </c>
    </row>
    <row r="105" spans="1:9" s="2" customFormat="1" ht="113.55" customHeight="1" thickBot="1" x14ac:dyDescent="0.35">
      <c r="C105" s="8" t="s">
        <v>543</v>
      </c>
      <c r="D105" s="9" t="s">
        <v>41</v>
      </c>
      <c r="E105" s="10" t="s">
        <v>42</v>
      </c>
      <c r="F105" s="9" t="s">
        <v>16</v>
      </c>
      <c r="G105" s="39">
        <v>1</v>
      </c>
      <c r="H105" s="171">
        <v>1063174.7899159663</v>
      </c>
      <c r="I105" s="180">
        <v>885978.99159663869</v>
      </c>
    </row>
    <row r="106" spans="1:9" ht="13.2" customHeight="1" thickBot="1" x14ac:dyDescent="0.35">
      <c r="C106" s="280" t="s">
        <v>544</v>
      </c>
      <c r="D106" s="281"/>
      <c r="E106" s="281"/>
      <c r="F106" s="281"/>
      <c r="G106" s="281"/>
      <c r="H106" s="181"/>
      <c r="I106" s="176"/>
    </row>
    <row r="107" spans="1:9" ht="13.2" customHeight="1" thickBot="1" x14ac:dyDescent="0.35">
      <c r="C107" s="306" t="s">
        <v>153</v>
      </c>
      <c r="D107" s="307"/>
      <c r="E107" s="307"/>
      <c r="F107" s="307"/>
      <c r="G107" s="307"/>
      <c r="H107" s="164"/>
      <c r="I107" s="183"/>
    </row>
    <row r="108" spans="1:9" ht="78" customHeight="1" thickBot="1" x14ac:dyDescent="0.35">
      <c r="A108" s="3"/>
      <c r="B108" s="3"/>
      <c r="C108" s="106" t="s">
        <v>4</v>
      </c>
      <c r="D108" s="107" t="s">
        <v>5</v>
      </c>
      <c r="E108" s="107" t="s">
        <v>6</v>
      </c>
      <c r="F108" s="107" t="s">
        <v>7</v>
      </c>
      <c r="G108" s="165" t="s">
        <v>8</v>
      </c>
      <c r="H108" s="170" t="s">
        <v>9</v>
      </c>
      <c r="I108" s="170" t="s">
        <v>9</v>
      </c>
    </row>
    <row r="109" spans="1:9" ht="79.2" x14ac:dyDescent="0.3">
      <c r="C109" s="110" t="s">
        <v>545</v>
      </c>
      <c r="D109" s="111" t="s">
        <v>146</v>
      </c>
      <c r="E109" s="112" t="s">
        <v>147</v>
      </c>
      <c r="F109" s="111" t="s">
        <v>16</v>
      </c>
      <c r="G109" s="120">
        <v>2</v>
      </c>
      <c r="H109" s="171">
        <v>3538229.7478991603</v>
      </c>
      <c r="I109" s="179">
        <v>2948524.7899159663</v>
      </c>
    </row>
    <row r="110" spans="1:9" ht="39.6" x14ac:dyDescent="0.3">
      <c r="C110" s="8" t="s">
        <v>546</v>
      </c>
      <c r="D110" s="9" t="s">
        <v>69</v>
      </c>
      <c r="E110" s="10" t="s">
        <v>70</v>
      </c>
      <c r="F110" s="9" t="s">
        <v>16</v>
      </c>
      <c r="G110" s="39">
        <v>2</v>
      </c>
      <c r="H110" s="171">
        <v>1769747.8991596641</v>
      </c>
      <c r="I110" s="179">
        <v>1474789.9159663867</v>
      </c>
    </row>
    <row r="111" spans="1:9" ht="66" x14ac:dyDescent="0.3">
      <c r="C111" s="8" t="s">
        <v>547</v>
      </c>
      <c r="D111" s="9" t="s">
        <v>71</v>
      </c>
      <c r="E111" s="10" t="s">
        <v>72</v>
      </c>
      <c r="F111" s="9" t="s">
        <v>16</v>
      </c>
      <c r="G111" s="39">
        <v>2</v>
      </c>
      <c r="H111" s="171">
        <v>993403.36134453781</v>
      </c>
      <c r="I111" s="179">
        <v>827836.13445378153</v>
      </c>
    </row>
    <row r="112" spans="1:9" ht="79.2" x14ac:dyDescent="0.3">
      <c r="C112" s="8" t="s">
        <v>548</v>
      </c>
      <c r="D112" s="9" t="s">
        <v>67</v>
      </c>
      <c r="E112" s="10" t="s">
        <v>68</v>
      </c>
      <c r="F112" s="9" t="s">
        <v>16</v>
      </c>
      <c r="G112" s="39">
        <v>1</v>
      </c>
      <c r="H112" s="171">
        <v>2475680.6722689075</v>
      </c>
      <c r="I112" s="179">
        <v>2063067.2268907563</v>
      </c>
    </row>
    <row r="113" spans="1:9" s="2" customFormat="1" ht="26.4" x14ac:dyDescent="0.3">
      <c r="C113" s="8" t="s">
        <v>549</v>
      </c>
      <c r="D113" s="9" t="s">
        <v>14</v>
      </c>
      <c r="E113" s="10" t="s">
        <v>15</v>
      </c>
      <c r="F113" s="9" t="s">
        <v>16</v>
      </c>
      <c r="G113" s="39">
        <v>4</v>
      </c>
      <c r="H113" s="171">
        <v>335798.31932773109</v>
      </c>
      <c r="I113" s="180">
        <v>279831.93277310923</v>
      </c>
    </row>
    <row r="114" spans="1:9" ht="26.4" x14ac:dyDescent="0.3">
      <c r="C114" s="8" t="s">
        <v>550</v>
      </c>
      <c r="D114" s="9" t="s">
        <v>154</v>
      </c>
      <c r="E114" s="10" t="s">
        <v>155</v>
      </c>
      <c r="F114" s="9" t="s">
        <v>16</v>
      </c>
      <c r="G114" s="39">
        <v>20</v>
      </c>
      <c r="H114" s="171">
        <v>76470.588235294126</v>
      </c>
      <c r="I114" s="179">
        <v>54621.848739495799</v>
      </c>
    </row>
    <row r="115" spans="1:9" s="2" customFormat="1" ht="26.4" x14ac:dyDescent="0.3">
      <c r="C115" s="8" t="s">
        <v>551</v>
      </c>
      <c r="D115" s="9" t="s">
        <v>56</v>
      </c>
      <c r="E115" s="10" t="s">
        <v>57</v>
      </c>
      <c r="F115" s="9" t="s">
        <v>16</v>
      </c>
      <c r="G115" s="39">
        <v>2</v>
      </c>
      <c r="H115" s="171">
        <v>4638655.4621848743</v>
      </c>
      <c r="I115" s="180">
        <v>3865546.218487395</v>
      </c>
    </row>
    <row r="116" spans="1:9" s="2" customFormat="1" ht="39.6" x14ac:dyDescent="0.3">
      <c r="C116" s="8" t="s">
        <v>552</v>
      </c>
      <c r="D116" s="9" t="s">
        <v>59</v>
      </c>
      <c r="E116" s="10" t="s">
        <v>60</v>
      </c>
      <c r="F116" s="9" t="s">
        <v>16</v>
      </c>
      <c r="G116" s="39">
        <v>1</v>
      </c>
      <c r="H116" s="171">
        <v>3826890.7563025211</v>
      </c>
      <c r="I116" s="179">
        <v>3189075.630252101</v>
      </c>
    </row>
    <row r="117" spans="1:9" s="2" customFormat="1" ht="26.4" x14ac:dyDescent="0.3">
      <c r="C117" s="8" t="s">
        <v>553</v>
      </c>
      <c r="D117" s="9" t="s">
        <v>91</v>
      </c>
      <c r="E117" s="10" t="s">
        <v>92</v>
      </c>
      <c r="F117" s="9" t="s">
        <v>16</v>
      </c>
      <c r="G117" s="39">
        <v>2</v>
      </c>
      <c r="H117" s="171">
        <v>5064201.6806722693</v>
      </c>
      <c r="I117" s="179">
        <v>4220168.0672268914</v>
      </c>
    </row>
    <row r="118" spans="1:9" s="2" customFormat="1" ht="26.4" x14ac:dyDescent="0.3">
      <c r="C118" s="8" t="s">
        <v>554</v>
      </c>
      <c r="D118" s="9" t="s">
        <v>134</v>
      </c>
      <c r="E118" s="10" t="s">
        <v>135</v>
      </c>
      <c r="F118" s="9" t="s">
        <v>16</v>
      </c>
      <c r="G118" s="39">
        <v>1</v>
      </c>
      <c r="H118" s="171">
        <v>2944875.630252101</v>
      </c>
      <c r="I118" s="179">
        <v>2454063.0252100839</v>
      </c>
    </row>
    <row r="119" spans="1:9" x14ac:dyDescent="0.3">
      <c r="C119" s="8" t="s">
        <v>555</v>
      </c>
      <c r="D119" s="9" t="s">
        <v>156</v>
      </c>
      <c r="E119" s="10" t="s">
        <v>157</v>
      </c>
      <c r="F119" s="9" t="s">
        <v>16</v>
      </c>
      <c r="G119" s="39">
        <v>2</v>
      </c>
      <c r="H119" s="171">
        <v>2163025.2100840337</v>
      </c>
      <c r="I119" s="179">
        <v>1802521.0084033613</v>
      </c>
    </row>
    <row r="120" spans="1:9" ht="26.4" x14ac:dyDescent="0.3">
      <c r="C120" s="8" t="s">
        <v>556</v>
      </c>
      <c r="D120" s="9" t="s">
        <v>38</v>
      </c>
      <c r="E120" s="10" t="s">
        <v>39</v>
      </c>
      <c r="F120" s="9" t="s">
        <v>16</v>
      </c>
      <c r="G120" s="39">
        <v>1</v>
      </c>
      <c r="H120" s="171">
        <v>2677242.8571428573</v>
      </c>
      <c r="I120" s="179">
        <v>2231035.7142857146</v>
      </c>
    </row>
    <row r="121" spans="1:9" ht="26.4" x14ac:dyDescent="0.3">
      <c r="C121" s="8" t="s">
        <v>557</v>
      </c>
      <c r="D121" s="9" t="s">
        <v>158</v>
      </c>
      <c r="E121" s="10" t="s">
        <v>159</v>
      </c>
      <c r="F121" s="9" t="s">
        <v>16</v>
      </c>
      <c r="G121" s="39">
        <v>1</v>
      </c>
      <c r="H121" s="171">
        <v>7653781.5126050422</v>
      </c>
      <c r="I121" s="179">
        <v>6378151.260504202</v>
      </c>
    </row>
    <row r="122" spans="1:9" ht="66.599999999999994" thickBot="1" x14ac:dyDescent="0.35">
      <c r="C122" s="8" t="s">
        <v>558</v>
      </c>
      <c r="D122" s="9" t="s">
        <v>22</v>
      </c>
      <c r="E122" s="10" t="s">
        <v>23</v>
      </c>
      <c r="F122" s="9" t="s">
        <v>16</v>
      </c>
      <c r="G122" s="39">
        <v>1</v>
      </c>
      <c r="H122" s="171">
        <v>4011428.5714285718</v>
      </c>
      <c r="I122" s="179">
        <v>3342857.1428571432</v>
      </c>
    </row>
    <row r="123" spans="1:9" ht="13.2" customHeight="1" thickBot="1" x14ac:dyDescent="0.35">
      <c r="C123" s="280" t="s">
        <v>559</v>
      </c>
      <c r="D123" s="281"/>
      <c r="E123" s="281"/>
      <c r="F123" s="281"/>
      <c r="G123" s="281"/>
      <c r="H123" s="181"/>
      <c r="I123" s="176"/>
    </row>
    <row r="124" spans="1:9" ht="13.2" customHeight="1" thickBot="1" x14ac:dyDescent="0.35">
      <c r="C124" s="306" t="s">
        <v>161</v>
      </c>
      <c r="D124" s="307"/>
      <c r="E124" s="307"/>
      <c r="F124" s="307"/>
      <c r="G124" s="307"/>
      <c r="H124" s="164"/>
      <c r="I124" s="183"/>
    </row>
    <row r="125" spans="1:9" ht="75.599999999999994" customHeight="1" thickBot="1" x14ac:dyDescent="0.35">
      <c r="A125" s="3"/>
      <c r="B125" s="3"/>
      <c r="C125" s="106" t="s">
        <v>4</v>
      </c>
      <c r="D125" s="107" t="s">
        <v>5</v>
      </c>
      <c r="E125" s="107" t="s">
        <v>6</v>
      </c>
      <c r="F125" s="107" t="s">
        <v>7</v>
      </c>
      <c r="G125" s="165" t="s">
        <v>8</v>
      </c>
      <c r="H125" s="170" t="s">
        <v>9</v>
      </c>
      <c r="I125" s="170" t="s">
        <v>9</v>
      </c>
    </row>
    <row r="126" spans="1:9" ht="149.55000000000001" customHeight="1" x14ac:dyDescent="0.3">
      <c r="C126" s="110" t="s">
        <v>560</v>
      </c>
      <c r="D126" s="111" t="s">
        <v>69</v>
      </c>
      <c r="E126" s="112" t="s">
        <v>70</v>
      </c>
      <c r="F126" s="111" t="s">
        <v>16</v>
      </c>
      <c r="G126" s="168">
        <v>2</v>
      </c>
      <c r="H126" s="171">
        <v>1769747.8991596641</v>
      </c>
      <c r="I126" s="179">
        <v>1474789.9159663867</v>
      </c>
    </row>
    <row r="127" spans="1:9" ht="149.55000000000001" customHeight="1" x14ac:dyDescent="0.3">
      <c r="C127" s="8" t="s">
        <v>561</v>
      </c>
      <c r="D127" s="9" t="s">
        <v>71</v>
      </c>
      <c r="E127" s="10" t="s">
        <v>72</v>
      </c>
      <c r="F127" s="9" t="s">
        <v>16</v>
      </c>
      <c r="G127" s="123">
        <v>2</v>
      </c>
      <c r="H127" s="171">
        <v>993403.36134453781</v>
      </c>
      <c r="I127" s="179">
        <v>827836.13445378153</v>
      </c>
    </row>
    <row r="128" spans="1:9" ht="149.55000000000001" customHeight="1" x14ac:dyDescent="0.3">
      <c r="C128" s="8" t="s">
        <v>562</v>
      </c>
      <c r="D128" s="9" t="s">
        <v>162</v>
      </c>
      <c r="E128" s="10" t="s">
        <v>163</v>
      </c>
      <c r="F128" s="9" t="s">
        <v>16</v>
      </c>
      <c r="G128" s="123">
        <v>2</v>
      </c>
      <c r="H128" s="171">
        <v>3731092.4369747899</v>
      </c>
      <c r="I128" s="179">
        <v>3109243.6974789919</v>
      </c>
    </row>
    <row r="129" spans="3:9" ht="149.55000000000001" customHeight="1" x14ac:dyDescent="0.3">
      <c r="C129" s="8" t="s">
        <v>563</v>
      </c>
      <c r="D129" s="9" t="s">
        <v>164</v>
      </c>
      <c r="E129" s="10" t="s">
        <v>165</v>
      </c>
      <c r="F129" s="9" t="s">
        <v>16</v>
      </c>
      <c r="G129" s="123">
        <v>1</v>
      </c>
      <c r="H129" s="171">
        <v>1026050.4201680673</v>
      </c>
      <c r="I129" s="179">
        <v>855042.01680672274</v>
      </c>
    </row>
    <row r="130" spans="3:9" ht="149.55000000000001" customHeight="1" x14ac:dyDescent="0.3">
      <c r="C130" s="8" t="s">
        <v>564</v>
      </c>
      <c r="D130" s="9" t="s">
        <v>158</v>
      </c>
      <c r="E130" s="10" t="s">
        <v>159</v>
      </c>
      <c r="F130" s="9" t="s">
        <v>16</v>
      </c>
      <c r="G130" s="123">
        <v>1</v>
      </c>
      <c r="H130" s="171">
        <v>7653781.5126050422</v>
      </c>
      <c r="I130" s="179">
        <v>6378151.260504202</v>
      </c>
    </row>
    <row r="131" spans="3:9" ht="149.55000000000001" customHeight="1" x14ac:dyDescent="0.3">
      <c r="C131" s="8" t="s">
        <v>565</v>
      </c>
      <c r="D131" s="9" t="s">
        <v>166</v>
      </c>
      <c r="E131" s="10" t="s">
        <v>167</v>
      </c>
      <c r="F131" s="9" t="s">
        <v>16</v>
      </c>
      <c r="G131" s="123">
        <v>1</v>
      </c>
      <c r="H131" s="171">
        <v>13613445.37815126</v>
      </c>
      <c r="I131" s="179">
        <v>11344537.81512605</v>
      </c>
    </row>
    <row r="132" spans="3:9" ht="149.55000000000001" customHeight="1" x14ac:dyDescent="0.3">
      <c r="C132" s="8" t="s">
        <v>566</v>
      </c>
      <c r="D132" s="9" t="s">
        <v>73</v>
      </c>
      <c r="E132" s="10" t="s">
        <v>74</v>
      </c>
      <c r="F132" s="9" t="s">
        <v>16</v>
      </c>
      <c r="G132" s="123">
        <v>2</v>
      </c>
      <c r="H132" s="171">
        <v>1660336.1344537816</v>
      </c>
      <c r="I132" s="179">
        <v>1383613.4453781513</v>
      </c>
    </row>
    <row r="133" spans="3:9" s="2" customFormat="1" ht="149.55000000000001" customHeight="1" x14ac:dyDescent="0.3">
      <c r="C133" s="8" t="s">
        <v>567</v>
      </c>
      <c r="D133" s="9" t="s">
        <v>148</v>
      </c>
      <c r="E133" s="10" t="s">
        <v>149</v>
      </c>
      <c r="F133" s="9" t="s">
        <v>16</v>
      </c>
      <c r="G133" s="123">
        <v>2</v>
      </c>
      <c r="H133" s="171">
        <v>1742521.0084033613</v>
      </c>
      <c r="I133" s="180">
        <v>1452100.8403361344</v>
      </c>
    </row>
    <row r="134" spans="3:9" ht="149.55000000000001" customHeight="1" x14ac:dyDescent="0.3">
      <c r="C134" s="8" t="s">
        <v>568</v>
      </c>
      <c r="D134" s="9" t="s">
        <v>75</v>
      </c>
      <c r="E134" s="10" t="s">
        <v>76</v>
      </c>
      <c r="F134" s="9" t="s">
        <v>16</v>
      </c>
      <c r="G134" s="123">
        <v>4</v>
      </c>
      <c r="H134" s="171">
        <v>682184.87394957989</v>
      </c>
      <c r="I134" s="179">
        <v>568487.39495798317</v>
      </c>
    </row>
    <row r="135" spans="3:9" ht="149.55000000000001" customHeight="1" x14ac:dyDescent="0.3">
      <c r="C135" s="8" t="s">
        <v>569</v>
      </c>
      <c r="D135" s="9" t="s">
        <v>142</v>
      </c>
      <c r="E135" s="10" t="s">
        <v>143</v>
      </c>
      <c r="F135" s="9" t="s">
        <v>16</v>
      </c>
      <c r="G135" s="123">
        <v>1</v>
      </c>
      <c r="H135" s="171">
        <v>428889.07563025213</v>
      </c>
      <c r="I135" s="179">
        <v>357407.56302521011</v>
      </c>
    </row>
    <row r="136" spans="3:9" ht="149.55000000000001" customHeight="1" x14ac:dyDescent="0.3">
      <c r="C136" s="8" t="s">
        <v>570</v>
      </c>
      <c r="D136" s="9" t="s">
        <v>63</v>
      </c>
      <c r="E136" s="10" t="s">
        <v>64</v>
      </c>
      <c r="F136" s="9" t="s">
        <v>16</v>
      </c>
      <c r="G136" s="123">
        <v>2</v>
      </c>
      <c r="H136" s="171">
        <v>3825343.3613445377</v>
      </c>
      <c r="I136" s="179">
        <v>3187786.1344537819</v>
      </c>
    </row>
    <row r="137" spans="3:9" ht="149.55000000000001" customHeight="1" x14ac:dyDescent="0.3">
      <c r="C137" s="8" t="s">
        <v>571</v>
      </c>
      <c r="D137" s="9" t="s">
        <v>38</v>
      </c>
      <c r="E137" s="10" t="s">
        <v>39</v>
      </c>
      <c r="F137" s="9" t="s">
        <v>16</v>
      </c>
      <c r="G137" s="123">
        <v>2</v>
      </c>
      <c r="H137" s="171">
        <v>2677242.8571428573</v>
      </c>
      <c r="I137" s="179">
        <v>2231035.7142857146</v>
      </c>
    </row>
    <row r="138" spans="3:9" ht="149.55000000000001" customHeight="1" x14ac:dyDescent="0.3">
      <c r="C138" s="8" t="s">
        <v>572</v>
      </c>
      <c r="D138" s="9" t="s">
        <v>67</v>
      </c>
      <c r="E138" s="10" t="s">
        <v>68</v>
      </c>
      <c r="F138" s="9" t="s">
        <v>16</v>
      </c>
      <c r="G138" s="123">
        <v>1</v>
      </c>
      <c r="H138" s="171">
        <v>2475680.6722689075</v>
      </c>
      <c r="I138" s="179">
        <v>2063067.2268907563</v>
      </c>
    </row>
    <row r="139" spans="3:9" ht="149.55000000000001" customHeight="1" x14ac:dyDescent="0.3">
      <c r="C139" s="8" t="s">
        <v>573</v>
      </c>
      <c r="D139" s="9" t="s">
        <v>65</v>
      </c>
      <c r="E139" s="10" t="s">
        <v>66</v>
      </c>
      <c r="F139" s="9" t="s">
        <v>16</v>
      </c>
      <c r="G139" s="123">
        <v>1</v>
      </c>
      <c r="H139" s="171">
        <v>2984743.3613445382</v>
      </c>
      <c r="I139" s="179">
        <v>2487286.1344537814</v>
      </c>
    </row>
    <row r="140" spans="3:9" ht="149.55000000000001" customHeight="1" x14ac:dyDescent="0.3">
      <c r="C140" s="8" t="s">
        <v>574</v>
      </c>
      <c r="D140" s="9" t="s">
        <v>22</v>
      </c>
      <c r="E140" s="10" t="s">
        <v>23</v>
      </c>
      <c r="F140" s="9" t="s">
        <v>16</v>
      </c>
      <c r="G140" s="123">
        <v>1</v>
      </c>
      <c r="H140" s="171">
        <v>4011428.5714285718</v>
      </c>
      <c r="I140" s="179">
        <v>3342857.1428571432</v>
      </c>
    </row>
    <row r="141" spans="3:9" ht="149.55000000000001" customHeight="1" x14ac:dyDescent="0.3">
      <c r="C141" s="8" t="s">
        <v>575</v>
      </c>
      <c r="D141" s="9" t="s">
        <v>168</v>
      </c>
      <c r="E141" s="10" t="s">
        <v>169</v>
      </c>
      <c r="F141" s="9" t="s">
        <v>16</v>
      </c>
      <c r="G141" s="123">
        <v>4</v>
      </c>
      <c r="H141" s="171">
        <v>125400</v>
      </c>
      <c r="I141" s="179">
        <v>89571.42857142858</v>
      </c>
    </row>
    <row r="142" spans="3:9" ht="149.55000000000001" customHeight="1" thickBot="1" x14ac:dyDescent="0.35">
      <c r="C142" s="8" t="s">
        <v>576</v>
      </c>
      <c r="D142" s="9" t="s">
        <v>170</v>
      </c>
      <c r="E142" s="10" t="s">
        <v>171</v>
      </c>
      <c r="F142" s="9" t="s">
        <v>16</v>
      </c>
      <c r="G142" s="123">
        <v>1</v>
      </c>
      <c r="H142" s="171">
        <v>582352.9411764706</v>
      </c>
      <c r="I142" s="179">
        <v>485294.11764705885</v>
      </c>
    </row>
    <row r="143" spans="3:9" ht="13.2" customHeight="1" thickBot="1" x14ac:dyDescent="0.35">
      <c r="C143" s="280" t="s">
        <v>577</v>
      </c>
      <c r="D143" s="281"/>
      <c r="E143" s="281"/>
      <c r="F143" s="281"/>
      <c r="G143" s="281"/>
      <c r="H143" s="181"/>
      <c r="I143" s="176"/>
    </row>
    <row r="144" spans="3:9" ht="13.2" customHeight="1" thickBot="1" x14ac:dyDescent="0.35">
      <c r="C144" s="306" t="s">
        <v>173</v>
      </c>
      <c r="D144" s="307"/>
      <c r="E144" s="307"/>
      <c r="F144" s="307"/>
      <c r="G144" s="307"/>
      <c r="H144" s="164"/>
      <c r="I144" s="183"/>
    </row>
    <row r="145" spans="1:9" ht="76.2" customHeight="1" thickBot="1" x14ac:dyDescent="0.35">
      <c r="A145" s="3"/>
      <c r="B145" s="3"/>
      <c r="C145" s="106" t="s">
        <v>4</v>
      </c>
      <c r="D145" s="107" t="s">
        <v>5</v>
      </c>
      <c r="E145" s="107" t="s">
        <v>6</v>
      </c>
      <c r="F145" s="107" t="s">
        <v>7</v>
      </c>
      <c r="G145" s="165" t="s">
        <v>8</v>
      </c>
      <c r="H145" s="170" t="s">
        <v>9</v>
      </c>
      <c r="I145" s="170" t="s">
        <v>9</v>
      </c>
    </row>
    <row r="146" spans="1:9" ht="166.95" customHeight="1" x14ac:dyDescent="0.3">
      <c r="C146" s="110" t="s">
        <v>578</v>
      </c>
      <c r="D146" s="111" t="s">
        <v>87</v>
      </c>
      <c r="E146" s="112" t="s">
        <v>88</v>
      </c>
      <c r="F146" s="111" t="s">
        <v>16</v>
      </c>
      <c r="G146" s="120">
        <v>5</v>
      </c>
      <c r="H146" s="171">
        <v>4326050.4201680673</v>
      </c>
      <c r="I146" s="179">
        <v>3605042.0168067226</v>
      </c>
    </row>
    <row r="147" spans="1:9" s="2" customFormat="1" ht="166.95" customHeight="1" x14ac:dyDescent="0.3">
      <c r="C147" s="8" t="s">
        <v>579</v>
      </c>
      <c r="D147" s="9" t="s">
        <v>56</v>
      </c>
      <c r="E147" s="10" t="s">
        <v>57</v>
      </c>
      <c r="F147" s="9" t="s">
        <v>16</v>
      </c>
      <c r="G147" s="39">
        <v>3</v>
      </c>
      <c r="H147" s="171">
        <v>4638655.4621848743</v>
      </c>
      <c r="I147" s="180">
        <v>3865546.218487395</v>
      </c>
    </row>
    <row r="148" spans="1:9" s="2" customFormat="1" ht="166.95" customHeight="1" x14ac:dyDescent="0.3">
      <c r="C148" s="8" t="s">
        <v>580</v>
      </c>
      <c r="D148" s="9" t="s">
        <v>91</v>
      </c>
      <c r="E148" s="10" t="s">
        <v>92</v>
      </c>
      <c r="F148" s="9" t="s">
        <v>16</v>
      </c>
      <c r="G148" s="39">
        <v>3</v>
      </c>
      <c r="H148" s="171">
        <v>5064201.6806722693</v>
      </c>
      <c r="I148" s="179">
        <v>4220168.0672268914</v>
      </c>
    </row>
    <row r="149" spans="1:9" s="2" customFormat="1" ht="166.95" customHeight="1" x14ac:dyDescent="0.3">
      <c r="C149" s="8" t="s">
        <v>581</v>
      </c>
      <c r="D149" s="9" t="s">
        <v>59</v>
      </c>
      <c r="E149" s="10" t="s">
        <v>60</v>
      </c>
      <c r="F149" s="9" t="s">
        <v>16</v>
      </c>
      <c r="G149" s="39">
        <v>3</v>
      </c>
      <c r="H149" s="171">
        <v>3826890.7563025211</v>
      </c>
      <c r="I149" s="179">
        <v>3189075.630252101</v>
      </c>
    </row>
    <row r="150" spans="1:9" s="2" customFormat="1" ht="166.95" customHeight="1" x14ac:dyDescent="0.3">
      <c r="C150" s="8" t="s">
        <v>582</v>
      </c>
      <c r="D150" s="9" t="s">
        <v>134</v>
      </c>
      <c r="E150" s="10" t="s">
        <v>135</v>
      </c>
      <c r="F150" s="9" t="s">
        <v>16</v>
      </c>
      <c r="G150" s="39">
        <v>2</v>
      </c>
      <c r="H150" s="171">
        <v>2944875.630252101</v>
      </c>
      <c r="I150" s="179">
        <v>2454063.0252100839</v>
      </c>
    </row>
    <row r="151" spans="1:9" ht="166.95" customHeight="1" x14ac:dyDescent="0.3">
      <c r="C151" s="8" t="s">
        <v>583</v>
      </c>
      <c r="D151" s="9" t="s">
        <v>174</v>
      </c>
      <c r="E151" s="10" t="s">
        <v>175</v>
      </c>
      <c r="F151" s="9" t="s">
        <v>16</v>
      </c>
      <c r="G151" s="39">
        <v>5</v>
      </c>
      <c r="H151" s="171">
        <v>195882.35294117648</v>
      </c>
      <c r="I151" s="179">
        <v>139915.96638655462</v>
      </c>
    </row>
    <row r="152" spans="1:9" ht="166.95" customHeight="1" x14ac:dyDescent="0.3">
      <c r="C152" s="8" t="s">
        <v>584</v>
      </c>
      <c r="D152" s="9" t="s">
        <v>176</v>
      </c>
      <c r="E152" s="10" t="s">
        <v>177</v>
      </c>
      <c r="F152" s="9" t="s">
        <v>16</v>
      </c>
      <c r="G152" s="39">
        <v>20</v>
      </c>
      <c r="H152" s="171">
        <v>21352.941176470587</v>
      </c>
      <c r="I152" s="179">
        <v>15252.100840336136</v>
      </c>
    </row>
    <row r="153" spans="1:9" ht="166.95" customHeight="1" x14ac:dyDescent="0.3">
      <c r="C153" s="8" t="s">
        <v>585</v>
      </c>
      <c r="D153" s="9" t="s">
        <v>178</v>
      </c>
      <c r="E153" s="10" t="s">
        <v>179</v>
      </c>
      <c r="F153" s="9" t="s">
        <v>16</v>
      </c>
      <c r="G153" s="39">
        <v>10</v>
      </c>
      <c r="H153" s="171">
        <v>94804.411764705888</v>
      </c>
      <c r="I153" s="179">
        <v>67717.436974789918</v>
      </c>
    </row>
    <row r="154" spans="1:9" ht="166.95" customHeight="1" x14ac:dyDescent="0.3">
      <c r="C154" s="8" t="s">
        <v>586</v>
      </c>
      <c r="D154" s="9" t="s">
        <v>29</v>
      </c>
      <c r="E154" s="10" t="s">
        <v>30</v>
      </c>
      <c r="F154" s="9" t="s">
        <v>16</v>
      </c>
      <c r="G154" s="39">
        <v>2</v>
      </c>
      <c r="H154" s="171">
        <v>3025210.0840336136</v>
      </c>
      <c r="I154" s="179">
        <v>2521008.4033613447</v>
      </c>
    </row>
    <row r="155" spans="1:9" s="2" customFormat="1" ht="166.95" customHeight="1" x14ac:dyDescent="0.3">
      <c r="C155" s="8" t="s">
        <v>587</v>
      </c>
      <c r="D155" s="9" t="s">
        <v>14</v>
      </c>
      <c r="E155" s="10" t="s">
        <v>15</v>
      </c>
      <c r="F155" s="9" t="s">
        <v>16</v>
      </c>
      <c r="G155" s="39">
        <v>5</v>
      </c>
      <c r="H155" s="171">
        <v>335798.31932773109</v>
      </c>
      <c r="I155" s="180">
        <v>279831.93277310923</v>
      </c>
    </row>
    <row r="156" spans="1:9" ht="166.95" customHeight="1" x14ac:dyDescent="0.3">
      <c r="C156" s="8" t="s">
        <v>588</v>
      </c>
      <c r="D156" s="9" t="s">
        <v>63</v>
      </c>
      <c r="E156" s="10" t="s">
        <v>64</v>
      </c>
      <c r="F156" s="9" t="s">
        <v>16</v>
      </c>
      <c r="G156" s="39">
        <v>2</v>
      </c>
      <c r="H156" s="171">
        <v>3825343.3613445377</v>
      </c>
      <c r="I156" s="179">
        <v>3187786.1344537819</v>
      </c>
    </row>
    <row r="157" spans="1:9" ht="166.95" customHeight="1" x14ac:dyDescent="0.3">
      <c r="C157" s="8" t="s">
        <v>589</v>
      </c>
      <c r="D157" s="9" t="s">
        <v>19</v>
      </c>
      <c r="E157" s="10" t="s">
        <v>20</v>
      </c>
      <c r="F157" s="9" t="s">
        <v>16</v>
      </c>
      <c r="G157" s="39">
        <v>50</v>
      </c>
      <c r="H157" s="171">
        <v>88235.294117647063</v>
      </c>
      <c r="I157" s="179">
        <v>63025.210084033613</v>
      </c>
    </row>
    <row r="158" spans="1:9" ht="166.95" customHeight="1" thickBot="1" x14ac:dyDescent="0.35">
      <c r="C158" s="8" t="s">
        <v>590</v>
      </c>
      <c r="D158" s="9" t="s">
        <v>119</v>
      </c>
      <c r="E158" s="10" t="s">
        <v>180</v>
      </c>
      <c r="F158" s="9" t="s">
        <v>16</v>
      </c>
      <c r="G158" s="39">
        <v>15</v>
      </c>
      <c r="H158" s="171">
        <v>229613.44537815126</v>
      </c>
      <c r="I158" s="179">
        <v>191344.53781512607</v>
      </c>
    </row>
    <row r="159" spans="1:9" ht="13.2" customHeight="1" thickBot="1" x14ac:dyDescent="0.35">
      <c r="C159" s="280" t="s">
        <v>591</v>
      </c>
      <c r="D159" s="281"/>
      <c r="E159" s="281"/>
      <c r="F159" s="281"/>
      <c r="G159" s="281"/>
      <c r="H159" s="181"/>
      <c r="I159" s="176"/>
    </row>
    <row r="160" spans="1:9" ht="13.2" customHeight="1" thickBot="1" x14ac:dyDescent="0.35">
      <c r="C160" s="306" t="s">
        <v>182</v>
      </c>
      <c r="D160" s="307"/>
      <c r="E160" s="307"/>
      <c r="F160" s="307"/>
      <c r="G160" s="307"/>
      <c r="H160" s="164"/>
      <c r="I160" s="183"/>
    </row>
    <row r="161" spans="1:9" ht="75.599999999999994" customHeight="1" thickBot="1" x14ac:dyDescent="0.35">
      <c r="A161" s="3"/>
      <c r="B161" s="3"/>
      <c r="C161" s="106" t="s">
        <v>4</v>
      </c>
      <c r="D161" s="107" t="s">
        <v>5</v>
      </c>
      <c r="E161" s="107" t="s">
        <v>6</v>
      </c>
      <c r="F161" s="107" t="s">
        <v>7</v>
      </c>
      <c r="G161" s="165" t="s">
        <v>8</v>
      </c>
      <c r="H161" s="170" t="s">
        <v>9</v>
      </c>
      <c r="I161" s="170" t="s">
        <v>9</v>
      </c>
    </row>
    <row r="162" spans="1:9" ht="145.94999999999999" customHeight="1" x14ac:dyDescent="0.3">
      <c r="C162" s="110" t="s">
        <v>592</v>
      </c>
      <c r="D162" s="111" t="s">
        <v>146</v>
      </c>
      <c r="E162" s="112" t="s">
        <v>147</v>
      </c>
      <c r="F162" s="111" t="s">
        <v>16</v>
      </c>
      <c r="G162" s="120">
        <v>1</v>
      </c>
      <c r="H162" s="171">
        <v>3538229.7478991603</v>
      </c>
      <c r="I162" s="179">
        <v>2948524.7899159663</v>
      </c>
    </row>
    <row r="163" spans="1:9" ht="145.94999999999999" customHeight="1" x14ac:dyDescent="0.3">
      <c r="C163" s="8" t="s">
        <v>593</v>
      </c>
      <c r="D163" s="9" t="s">
        <v>65</v>
      </c>
      <c r="E163" s="10" t="s">
        <v>66</v>
      </c>
      <c r="F163" s="9" t="s">
        <v>16</v>
      </c>
      <c r="G163" s="39">
        <v>1</v>
      </c>
      <c r="H163" s="171">
        <v>2984743.3613445382</v>
      </c>
      <c r="I163" s="179">
        <v>2487286.1344537814</v>
      </c>
    </row>
    <row r="164" spans="1:9" ht="145.94999999999999" customHeight="1" x14ac:dyDescent="0.3">
      <c r="C164" s="8" t="s">
        <v>594</v>
      </c>
      <c r="D164" s="9" t="s">
        <v>22</v>
      </c>
      <c r="E164" s="10" t="s">
        <v>23</v>
      </c>
      <c r="F164" s="9" t="s">
        <v>16</v>
      </c>
      <c r="G164" s="39">
        <v>1</v>
      </c>
      <c r="H164" s="171">
        <v>4011428.5714285718</v>
      </c>
      <c r="I164" s="179">
        <v>3342857.1428571432</v>
      </c>
    </row>
    <row r="165" spans="1:9" ht="145.94999999999999" customHeight="1" x14ac:dyDescent="0.3">
      <c r="C165" s="8" t="s">
        <v>595</v>
      </c>
      <c r="D165" s="9" t="s">
        <v>69</v>
      </c>
      <c r="E165" s="10" t="s">
        <v>70</v>
      </c>
      <c r="F165" s="9" t="s">
        <v>16</v>
      </c>
      <c r="G165" s="39">
        <v>1</v>
      </c>
      <c r="H165" s="171">
        <v>1769747.8991596641</v>
      </c>
      <c r="I165" s="179">
        <v>1474789.9159663867</v>
      </c>
    </row>
    <row r="166" spans="1:9" ht="145.94999999999999" customHeight="1" x14ac:dyDescent="0.3">
      <c r="C166" s="8" t="s">
        <v>596</v>
      </c>
      <c r="D166" s="9" t="s">
        <v>71</v>
      </c>
      <c r="E166" s="10" t="s">
        <v>72</v>
      </c>
      <c r="F166" s="9" t="s">
        <v>16</v>
      </c>
      <c r="G166" s="39">
        <v>1</v>
      </c>
      <c r="H166" s="171">
        <v>993403.36134453781</v>
      </c>
      <c r="I166" s="179">
        <v>827836.13445378153</v>
      </c>
    </row>
    <row r="167" spans="1:9" ht="145.94999999999999" customHeight="1" x14ac:dyDescent="0.3">
      <c r="C167" s="8" t="s">
        <v>597</v>
      </c>
      <c r="D167" s="9" t="s">
        <v>19</v>
      </c>
      <c r="E167" s="10" t="s">
        <v>20</v>
      </c>
      <c r="F167" s="9" t="s">
        <v>16</v>
      </c>
      <c r="G167" s="39">
        <v>50</v>
      </c>
      <c r="H167" s="171">
        <v>88235.294117647063</v>
      </c>
      <c r="I167" s="179">
        <v>63025.210084033613</v>
      </c>
    </row>
    <row r="168" spans="1:9" ht="145.94999999999999" customHeight="1" x14ac:dyDescent="0.3">
      <c r="C168" s="8" t="s">
        <v>598</v>
      </c>
      <c r="D168" s="9" t="s">
        <v>119</v>
      </c>
      <c r="E168" s="10" t="s">
        <v>180</v>
      </c>
      <c r="F168" s="9" t="s">
        <v>16</v>
      </c>
      <c r="G168" s="39">
        <v>12</v>
      </c>
      <c r="H168" s="171">
        <v>229613.44537815126</v>
      </c>
      <c r="I168" s="179">
        <v>191344.53781512607</v>
      </c>
    </row>
    <row r="169" spans="1:9" ht="145.94999999999999" customHeight="1" x14ac:dyDescent="0.3">
      <c r="C169" s="8" t="s">
        <v>599</v>
      </c>
      <c r="D169" s="9" t="s">
        <v>29</v>
      </c>
      <c r="E169" s="10" t="s">
        <v>30</v>
      </c>
      <c r="F169" s="9" t="s">
        <v>16</v>
      </c>
      <c r="G169" s="39">
        <v>2</v>
      </c>
      <c r="H169" s="171">
        <v>3025210.0840336136</v>
      </c>
      <c r="I169" s="179">
        <v>2521008.4033613447</v>
      </c>
    </row>
    <row r="170" spans="1:9" s="2" customFormat="1" ht="145.94999999999999" customHeight="1" x14ac:dyDescent="0.3">
      <c r="C170" s="8" t="s">
        <v>600</v>
      </c>
      <c r="D170" s="9" t="s">
        <v>14</v>
      </c>
      <c r="E170" s="10" t="s">
        <v>15</v>
      </c>
      <c r="F170" s="9" t="s">
        <v>16</v>
      </c>
      <c r="G170" s="39">
        <v>8</v>
      </c>
      <c r="H170" s="171">
        <v>335798.31932773109</v>
      </c>
      <c r="I170" s="180">
        <v>279831.93277310923</v>
      </c>
    </row>
    <row r="171" spans="1:9" ht="145.94999999999999" customHeight="1" x14ac:dyDescent="0.3">
      <c r="C171" s="8" t="s">
        <v>601</v>
      </c>
      <c r="D171" s="9" t="s">
        <v>87</v>
      </c>
      <c r="E171" s="10" t="s">
        <v>88</v>
      </c>
      <c r="F171" s="9" t="s">
        <v>16</v>
      </c>
      <c r="G171" s="39">
        <v>2</v>
      </c>
      <c r="H171" s="171">
        <v>4326050.4201680673</v>
      </c>
      <c r="I171" s="179">
        <v>3605042.0168067226</v>
      </c>
    </row>
    <row r="172" spans="1:9" s="2" customFormat="1" ht="145.94999999999999" customHeight="1" x14ac:dyDescent="0.3">
      <c r="C172" s="8" t="s">
        <v>602</v>
      </c>
      <c r="D172" s="9" t="s">
        <v>56</v>
      </c>
      <c r="E172" s="10" t="s">
        <v>57</v>
      </c>
      <c r="F172" s="9" t="s">
        <v>16</v>
      </c>
      <c r="G172" s="39">
        <v>1</v>
      </c>
      <c r="H172" s="171">
        <v>4638655.4621848743</v>
      </c>
      <c r="I172" s="180">
        <v>3865546.218487395</v>
      </c>
    </row>
    <row r="173" spans="1:9" s="2" customFormat="1" ht="145.94999999999999" customHeight="1" x14ac:dyDescent="0.3">
      <c r="C173" s="8" t="s">
        <v>603</v>
      </c>
      <c r="D173" s="9" t="s">
        <v>91</v>
      </c>
      <c r="E173" s="10" t="s">
        <v>92</v>
      </c>
      <c r="F173" s="9" t="s">
        <v>16</v>
      </c>
      <c r="G173" s="39">
        <v>1</v>
      </c>
      <c r="H173" s="171">
        <v>5064201.6806722693</v>
      </c>
      <c r="I173" s="179">
        <v>4220168.0672268914</v>
      </c>
    </row>
    <row r="174" spans="1:9" s="2" customFormat="1" ht="145.94999999999999" customHeight="1" x14ac:dyDescent="0.3">
      <c r="C174" s="8" t="s">
        <v>604</v>
      </c>
      <c r="D174" s="9" t="s">
        <v>59</v>
      </c>
      <c r="E174" s="10" t="s">
        <v>60</v>
      </c>
      <c r="F174" s="9" t="s">
        <v>16</v>
      </c>
      <c r="G174" s="39">
        <v>1</v>
      </c>
      <c r="H174" s="171">
        <v>3826890.7563025211</v>
      </c>
      <c r="I174" s="179">
        <v>3189075.630252101</v>
      </c>
    </row>
    <row r="175" spans="1:9" s="2" customFormat="1" ht="145.94999999999999" customHeight="1" x14ac:dyDescent="0.3">
      <c r="C175" s="8" t="s">
        <v>605</v>
      </c>
      <c r="D175" s="9" t="s">
        <v>134</v>
      </c>
      <c r="E175" s="10" t="s">
        <v>135</v>
      </c>
      <c r="F175" s="9" t="s">
        <v>16</v>
      </c>
      <c r="G175" s="39">
        <v>1</v>
      </c>
      <c r="H175" s="171">
        <v>2944875.630252101</v>
      </c>
      <c r="I175" s="179">
        <v>2454063.0252100839</v>
      </c>
    </row>
    <row r="176" spans="1:9" s="2" customFormat="1" ht="145.94999999999999" customHeight="1" x14ac:dyDescent="0.3">
      <c r="C176" s="8" t="s">
        <v>606</v>
      </c>
      <c r="D176" s="9" t="s">
        <v>121</v>
      </c>
      <c r="E176" s="10" t="s">
        <v>122</v>
      </c>
      <c r="F176" s="9" t="s">
        <v>16</v>
      </c>
      <c r="G176" s="39">
        <v>1</v>
      </c>
      <c r="H176" s="171">
        <v>8485714.2857142854</v>
      </c>
      <c r="I176" s="179">
        <v>7071428.5714285718</v>
      </c>
    </row>
    <row r="177" spans="1:9" s="2" customFormat="1" ht="145.94999999999999" customHeight="1" x14ac:dyDescent="0.3">
      <c r="C177" s="8" t="s">
        <v>607</v>
      </c>
      <c r="D177" s="35" t="s">
        <v>136</v>
      </c>
      <c r="E177" s="36" t="s">
        <v>137</v>
      </c>
      <c r="F177" s="35" t="s">
        <v>16</v>
      </c>
      <c r="G177" s="37">
        <v>1</v>
      </c>
      <c r="H177" s="171">
        <v>3525731.0924369749</v>
      </c>
      <c r="I177" s="179">
        <v>2938109.2436974789</v>
      </c>
    </row>
    <row r="178" spans="1:9" ht="145.94999999999999" customHeight="1" x14ac:dyDescent="0.3">
      <c r="C178" s="8" t="s">
        <v>608</v>
      </c>
      <c r="D178" s="9" t="s">
        <v>176</v>
      </c>
      <c r="E178" s="10" t="s">
        <v>177</v>
      </c>
      <c r="F178" s="9" t="s">
        <v>16</v>
      </c>
      <c r="G178" s="39">
        <v>5</v>
      </c>
      <c r="H178" s="171">
        <v>21352.941176470587</v>
      </c>
      <c r="I178" s="179">
        <v>15252.100840336136</v>
      </c>
    </row>
    <row r="179" spans="1:9" ht="145.94999999999999" customHeight="1" thickBot="1" x14ac:dyDescent="0.35">
      <c r="C179" s="8" t="s">
        <v>609</v>
      </c>
      <c r="D179" s="9" t="s">
        <v>178</v>
      </c>
      <c r="E179" s="10" t="s">
        <v>179</v>
      </c>
      <c r="F179" s="9" t="s">
        <v>16</v>
      </c>
      <c r="G179" s="39">
        <v>5</v>
      </c>
      <c r="H179" s="171">
        <v>94804.411764705888</v>
      </c>
      <c r="I179" s="179">
        <v>67717.436974789918</v>
      </c>
    </row>
    <row r="180" spans="1:9" ht="13.2" customHeight="1" thickBot="1" x14ac:dyDescent="0.35">
      <c r="C180" s="280" t="s">
        <v>610</v>
      </c>
      <c r="D180" s="281"/>
      <c r="E180" s="281"/>
      <c r="F180" s="281"/>
      <c r="G180" s="281"/>
      <c r="H180" s="181"/>
      <c r="I180" s="176"/>
    </row>
    <row r="181" spans="1:9" ht="13.2" customHeight="1" thickBot="1" x14ac:dyDescent="0.35">
      <c r="C181" s="306" t="s">
        <v>184</v>
      </c>
      <c r="D181" s="307"/>
      <c r="E181" s="307"/>
      <c r="F181" s="307"/>
      <c r="G181" s="307"/>
      <c r="H181" s="164"/>
      <c r="I181" s="183"/>
    </row>
    <row r="182" spans="1:9" ht="70.2" customHeight="1" thickBot="1" x14ac:dyDescent="0.35">
      <c r="A182" s="3"/>
      <c r="B182" s="3"/>
      <c r="C182" s="106" t="s">
        <v>4</v>
      </c>
      <c r="D182" s="107" t="s">
        <v>5</v>
      </c>
      <c r="E182" s="107" t="s">
        <v>6</v>
      </c>
      <c r="F182" s="107" t="s">
        <v>7</v>
      </c>
      <c r="G182" s="165" t="s">
        <v>8</v>
      </c>
      <c r="H182" s="170" t="s">
        <v>9</v>
      </c>
      <c r="I182" s="170" t="s">
        <v>9</v>
      </c>
    </row>
    <row r="183" spans="1:9" ht="26.4" x14ac:dyDescent="0.3">
      <c r="C183" s="110" t="s">
        <v>611</v>
      </c>
      <c r="D183" s="111" t="s">
        <v>185</v>
      </c>
      <c r="E183" s="112" t="s">
        <v>186</v>
      </c>
      <c r="F183" s="111" t="s">
        <v>16</v>
      </c>
      <c r="G183" s="120">
        <v>10</v>
      </c>
      <c r="H183" s="171">
        <v>136114.58823529413</v>
      </c>
      <c r="I183" s="179">
        <v>97224.705882352937</v>
      </c>
    </row>
    <row r="184" spans="1:9" x14ac:dyDescent="0.3">
      <c r="C184" s="8" t="s">
        <v>612</v>
      </c>
      <c r="D184" s="9" t="s">
        <v>187</v>
      </c>
      <c r="E184" s="10" t="s">
        <v>188</v>
      </c>
      <c r="F184" s="9" t="s">
        <v>16</v>
      </c>
      <c r="G184" s="39">
        <v>20</v>
      </c>
      <c r="H184" s="171">
        <v>16058.823529411766</v>
      </c>
      <c r="I184" s="179">
        <v>11470.588235294119</v>
      </c>
    </row>
    <row r="185" spans="1:9" x14ac:dyDescent="0.3">
      <c r="C185" s="8" t="s">
        <v>613</v>
      </c>
      <c r="D185" s="9" t="s">
        <v>189</v>
      </c>
      <c r="E185" s="10" t="s">
        <v>190</v>
      </c>
      <c r="F185" s="9" t="s">
        <v>16</v>
      </c>
      <c r="G185" s="39">
        <v>20</v>
      </c>
      <c r="H185" s="171">
        <v>36705.882352941175</v>
      </c>
      <c r="I185" s="179">
        <v>26218.487394957985</v>
      </c>
    </row>
    <row r="186" spans="1:9" ht="26.4" x14ac:dyDescent="0.3">
      <c r="C186" s="8" t="s">
        <v>614</v>
      </c>
      <c r="D186" s="9" t="s">
        <v>191</v>
      </c>
      <c r="E186" s="10" t="s">
        <v>192</v>
      </c>
      <c r="F186" s="9" t="s">
        <v>16</v>
      </c>
      <c r="G186" s="39">
        <v>20</v>
      </c>
      <c r="H186" s="171">
        <v>58235.294117647063</v>
      </c>
      <c r="I186" s="179">
        <v>41596.638655462186</v>
      </c>
    </row>
    <row r="187" spans="1:9" ht="26.4" x14ac:dyDescent="0.3">
      <c r="C187" s="8" t="s">
        <v>615</v>
      </c>
      <c r="D187" s="9" t="s">
        <v>193</v>
      </c>
      <c r="E187" s="10" t="s">
        <v>194</v>
      </c>
      <c r="F187" s="9" t="s">
        <v>16</v>
      </c>
      <c r="G187" s="39">
        <v>20</v>
      </c>
      <c r="H187" s="171">
        <v>252158.82352941178</v>
      </c>
      <c r="I187" s="179">
        <v>180113.44537815126</v>
      </c>
    </row>
    <row r="188" spans="1:9" ht="39.6" x14ac:dyDescent="0.3">
      <c r="C188" s="8" t="s">
        <v>616</v>
      </c>
      <c r="D188" s="9" t="s">
        <v>195</v>
      </c>
      <c r="E188" s="10" t="s">
        <v>196</v>
      </c>
      <c r="F188" s="9" t="s">
        <v>16</v>
      </c>
      <c r="G188" s="39">
        <v>2</v>
      </c>
      <c r="H188" s="171">
        <v>236821.76470588238</v>
      </c>
      <c r="I188" s="179">
        <v>197351.4705882353</v>
      </c>
    </row>
    <row r="189" spans="1:9" ht="26.4" x14ac:dyDescent="0.3">
      <c r="C189" s="8" t="s">
        <v>617</v>
      </c>
      <c r="D189" s="9" t="s">
        <v>19</v>
      </c>
      <c r="E189" s="10" t="s">
        <v>20</v>
      </c>
      <c r="F189" s="9" t="s">
        <v>16</v>
      </c>
      <c r="G189" s="39">
        <v>50</v>
      </c>
      <c r="H189" s="171">
        <v>88235.294117647063</v>
      </c>
      <c r="I189" s="179">
        <v>63025.210084033613</v>
      </c>
    </row>
    <row r="190" spans="1:9" ht="26.4" x14ac:dyDescent="0.3">
      <c r="C190" s="8" t="s">
        <v>618</v>
      </c>
      <c r="D190" s="9" t="s">
        <v>119</v>
      </c>
      <c r="E190" s="10" t="s">
        <v>180</v>
      </c>
      <c r="F190" s="9" t="s">
        <v>16</v>
      </c>
      <c r="G190" s="39">
        <v>12</v>
      </c>
      <c r="H190" s="171">
        <v>229613.44537815126</v>
      </c>
      <c r="I190" s="179">
        <v>191344.53781512607</v>
      </c>
    </row>
    <row r="191" spans="1:9" s="2" customFormat="1" ht="26.4" x14ac:dyDescent="0.3">
      <c r="C191" s="8" t="s">
        <v>619</v>
      </c>
      <c r="D191" s="9" t="s">
        <v>14</v>
      </c>
      <c r="E191" s="10" t="s">
        <v>15</v>
      </c>
      <c r="F191" s="9" t="s">
        <v>16</v>
      </c>
      <c r="G191" s="39">
        <v>8</v>
      </c>
      <c r="H191" s="171">
        <v>335798.31932773109</v>
      </c>
      <c r="I191" s="180">
        <v>279831.93277310923</v>
      </c>
    </row>
    <row r="192" spans="1:9" s="2" customFormat="1" ht="26.4" x14ac:dyDescent="0.3">
      <c r="C192" s="8" t="s">
        <v>620</v>
      </c>
      <c r="D192" s="9" t="s">
        <v>123</v>
      </c>
      <c r="E192" s="10" t="s">
        <v>124</v>
      </c>
      <c r="F192" s="9" t="s">
        <v>16</v>
      </c>
      <c r="G192" s="39">
        <v>6</v>
      </c>
      <c r="H192" s="171">
        <v>4440000</v>
      </c>
      <c r="I192" s="179">
        <v>3700000</v>
      </c>
    </row>
    <row r="193" spans="1:9" ht="105.6" x14ac:dyDescent="0.3">
      <c r="C193" s="8" t="s">
        <v>621</v>
      </c>
      <c r="D193" s="9" t="s">
        <v>63</v>
      </c>
      <c r="E193" s="10" t="s">
        <v>64</v>
      </c>
      <c r="F193" s="9" t="s">
        <v>16</v>
      </c>
      <c r="G193" s="39">
        <v>3</v>
      </c>
      <c r="H193" s="171">
        <v>3825343.3613445377</v>
      </c>
      <c r="I193" s="179">
        <v>3187786.1344537819</v>
      </c>
    </row>
    <row r="194" spans="1:9" ht="79.8" thickBot="1" x14ac:dyDescent="0.35">
      <c r="C194" s="8" t="s">
        <v>622</v>
      </c>
      <c r="D194" s="9" t="s">
        <v>67</v>
      </c>
      <c r="E194" s="10" t="s">
        <v>68</v>
      </c>
      <c r="F194" s="9" t="s">
        <v>16</v>
      </c>
      <c r="G194" s="39">
        <v>1</v>
      </c>
      <c r="H194" s="171">
        <v>2475680.6722689075</v>
      </c>
      <c r="I194" s="179">
        <v>2063067.2268907563</v>
      </c>
    </row>
    <row r="195" spans="1:9" ht="13.2" customHeight="1" thickBot="1" x14ac:dyDescent="0.35">
      <c r="C195" s="280" t="s">
        <v>623</v>
      </c>
      <c r="D195" s="281"/>
      <c r="E195" s="281"/>
      <c r="F195" s="281"/>
      <c r="G195" s="281"/>
      <c r="H195" s="181"/>
      <c r="I195" s="176"/>
    </row>
    <row r="196" spans="1:9" ht="13.2" customHeight="1" thickBot="1" x14ac:dyDescent="0.35">
      <c r="C196" s="306" t="s">
        <v>198</v>
      </c>
      <c r="D196" s="307"/>
      <c r="E196" s="307"/>
      <c r="F196" s="307"/>
      <c r="G196" s="307"/>
      <c r="H196" s="164"/>
      <c r="I196" s="183"/>
    </row>
    <row r="197" spans="1:9" ht="67.2" customHeight="1" thickBot="1" x14ac:dyDescent="0.35">
      <c r="A197" s="3"/>
      <c r="B197" s="3"/>
      <c r="C197" s="106" t="s">
        <v>4</v>
      </c>
      <c r="D197" s="107" t="s">
        <v>5</v>
      </c>
      <c r="E197" s="107" t="s">
        <v>6</v>
      </c>
      <c r="F197" s="107" t="s">
        <v>7</v>
      </c>
      <c r="G197" s="165" t="s">
        <v>8</v>
      </c>
      <c r="H197" s="170" t="s">
        <v>9</v>
      </c>
      <c r="I197" s="170" t="s">
        <v>9</v>
      </c>
    </row>
    <row r="198" spans="1:9" s="2" customFormat="1" ht="170.55" customHeight="1" x14ac:dyDescent="0.3">
      <c r="C198" s="110" t="s">
        <v>624</v>
      </c>
      <c r="D198" s="111" t="s">
        <v>91</v>
      </c>
      <c r="E198" s="112" t="s">
        <v>92</v>
      </c>
      <c r="F198" s="111" t="s">
        <v>16</v>
      </c>
      <c r="G198" s="120">
        <v>1</v>
      </c>
      <c r="H198" s="171">
        <v>5064201.6806722693</v>
      </c>
      <c r="I198" s="179">
        <v>4220168.0672268914</v>
      </c>
    </row>
    <row r="199" spans="1:9" s="2" customFormat="1" ht="170.55" customHeight="1" x14ac:dyDescent="0.3">
      <c r="C199" s="8" t="s">
        <v>625</v>
      </c>
      <c r="D199" s="9" t="s">
        <v>56</v>
      </c>
      <c r="E199" s="10" t="s">
        <v>57</v>
      </c>
      <c r="F199" s="9" t="s">
        <v>16</v>
      </c>
      <c r="G199" s="39">
        <v>2</v>
      </c>
      <c r="H199" s="171">
        <v>4638655.4621848743</v>
      </c>
      <c r="I199" s="180">
        <v>3865546.218487395</v>
      </c>
    </row>
    <row r="200" spans="1:9" s="2" customFormat="1" ht="170.55" customHeight="1" x14ac:dyDescent="0.3">
      <c r="C200" s="8" t="s">
        <v>626</v>
      </c>
      <c r="D200" s="9" t="s">
        <v>59</v>
      </c>
      <c r="E200" s="10" t="s">
        <v>60</v>
      </c>
      <c r="F200" s="9" t="s">
        <v>16</v>
      </c>
      <c r="G200" s="39">
        <v>2</v>
      </c>
      <c r="H200" s="171">
        <v>3826890.7563025211</v>
      </c>
      <c r="I200" s="179">
        <v>3189075.630252101</v>
      </c>
    </row>
    <row r="201" spans="1:9" s="2" customFormat="1" ht="170.55" customHeight="1" x14ac:dyDescent="0.3">
      <c r="C201" s="8" t="s">
        <v>627</v>
      </c>
      <c r="D201" s="9" t="s">
        <v>134</v>
      </c>
      <c r="E201" s="10" t="s">
        <v>135</v>
      </c>
      <c r="F201" s="9" t="s">
        <v>16</v>
      </c>
      <c r="G201" s="39">
        <v>1</v>
      </c>
      <c r="H201" s="171">
        <v>2944875.630252101</v>
      </c>
      <c r="I201" s="179">
        <v>2454063.0252100839</v>
      </c>
    </row>
    <row r="202" spans="1:9" ht="170.55" customHeight="1" x14ac:dyDescent="0.3">
      <c r="C202" s="8" t="s">
        <v>628</v>
      </c>
      <c r="D202" s="9" t="s">
        <v>29</v>
      </c>
      <c r="E202" s="10" t="s">
        <v>30</v>
      </c>
      <c r="F202" s="9" t="s">
        <v>16</v>
      </c>
      <c r="G202" s="39">
        <v>1</v>
      </c>
      <c r="H202" s="171">
        <v>3025210.0840336136</v>
      </c>
      <c r="I202" s="179">
        <v>2521008.4033613447</v>
      </c>
    </row>
    <row r="203" spans="1:9" ht="170.55" customHeight="1" x14ac:dyDescent="0.3">
      <c r="C203" s="8" t="s">
        <v>629</v>
      </c>
      <c r="D203" s="9" t="s">
        <v>199</v>
      </c>
      <c r="E203" s="10" t="s">
        <v>200</v>
      </c>
      <c r="F203" s="9" t="s">
        <v>16</v>
      </c>
      <c r="G203" s="39">
        <v>1</v>
      </c>
      <c r="H203" s="171">
        <v>2828571.4285714286</v>
      </c>
      <c r="I203" s="179">
        <v>2357142.8571428573</v>
      </c>
    </row>
    <row r="204" spans="1:9" s="2" customFormat="1" ht="170.55" customHeight="1" x14ac:dyDescent="0.3">
      <c r="C204" s="8" t="s">
        <v>630</v>
      </c>
      <c r="D204" s="9" t="s">
        <v>103</v>
      </c>
      <c r="E204" s="10" t="s">
        <v>104</v>
      </c>
      <c r="F204" s="9" t="s">
        <v>16</v>
      </c>
      <c r="G204" s="39">
        <v>1</v>
      </c>
      <c r="H204" s="171">
        <v>2607247.0588235296</v>
      </c>
      <c r="I204" s="179">
        <v>2172705.8823529412</v>
      </c>
    </row>
    <row r="205" spans="1:9" s="2" customFormat="1" ht="170.55" customHeight="1" x14ac:dyDescent="0.3">
      <c r="C205" s="8" t="s">
        <v>631</v>
      </c>
      <c r="D205" s="9" t="s">
        <v>106</v>
      </c>
      <c r="E205" s="10" t="s">
        <v>107</v>
      </c>
      <c r="F205" s="9" t="s">
        <v>16</v>
      </c>
      <c r="G205" s="39">
        <v>1</v>
      </c>
      <c r="H205" s="171">
        <v>3751260.5042016809</v>
      </c>
      <c r="I205" s="179">
        <v>3126050.4201680673</v>
      </c>
    </row>
    <row r="206" spans="1:9" ht="170.55" customHeight="1" x14ac:dyDescent="0.3">
      <c r="C206" s="8" t="s">
        <v>632</v>
      </c>
      <c r="D206" s="9" t="s">
        <v>201</v>
      </c>
      <c r="E206" s="10" t="s">
        <v>202</v>
      </c>
      <c r="F206" s="9" t="s">
        <v>16</v>
      </c>
      <c r="G206" s="39">
        <v>1</v>
      </c>
      <c r="H206" s="171">
        <v>389370.58823529416</v>
      </c>
      <c r="I206" s="179">
        <v>278121.84873949579</v>
      </c>
    </row>
    <row r="207" spans="1:9" ht="170.55" customHeight="1" x14ac:dyDescent="0.3">
      <c r="C207" s="8" t="s">
        <v>633</v>
      </c>
      <c r="D207" s="9" t="s">
        <v>203</v>
      </c>
      <c r="E207" s="10" t="s">
        <v>204</v>
      </c>
      <c r="F207" s="9" t="s">
        <v>16</v>
      </c>
      <c r="G207" s="39">
        <v>1</v>
      </c>
      <c r="H207" s="171">
        <v>291010.08403361344</v>
      </c>
      <c r="I207" s="179">
        <v>242508.40336134454</v>
      </c>
    </row>
    <row r="208" spans="1:9" ht="170.55" customHeight="1" x14ac:dyDescent="0.3">
      <c r="C208" s="8" t="s">
        <v>634</v>
      </c>
      <c r="D208" s="9" t="s">
        <v>205</v>
      </c>
      <c r="E208" s="10" t="s">
        <v>206</v>
      </c>
      <c r="F208" s="9" t="s">
        <v>16</v>
      </c>
      <c r="G208" s="39">
        <v>2</v>
      </c>
      <c r="H208" s="171">
        <v>447731.09243697481</v>
      </c>
      <c r="I208" s="179">
        <v>373109.24369747902</v>
      </c>
    </row>
    <row r="209" spans="1:9" ht="170.55" customHeight="1" x14ac:dyDescent="0.3">
      <c r="C209" s="8" t="s">
        <v>635</v>
      </c>
      <c r="D209" s="9" t="s">
        <v>26</v>
      </c>
      <c r="E209" s="10" t="s">
        <v>27</v>
      </c>
      <c r="F209" s="9" t="s">
        <v>16</v>
      </c>
      <c r="G209" s="39">
        <v>1</v>
      </c>
      <c r="H209" s="171">
        <v>4159663.8655462186</v>
      </c>
      <c r="I209" s="179">
        <v>3466386.5546218487</v>
      </c>
    </row>
    <row r="210" spans="1:9" ht="170.55" customHeight="1" x14ac:dyDescent="0.3">
      <c r="C210" s="8" t="s">
        <v>636</v>
      </c>
      <c r="D210" s="9" t="s">
        <v>207</v>
      </c>
      <c r="E210" s="10" t="s">
        <v>208</v>
      </c>
      <c r="F210" s="9" t="s">
        <v>16</v>
      </c>
      <c r="G210" s="39">
        <v>2</v>
      </c>
      <c r="H210" s="171">
        <v>3342857.1428571432</v>
      </c>
      <c r="I210" s="179">
        <v>2785714.2857142859</v>
      </c>
    </row>
    <row r="211" spans="1:9" ht="170.55" customHeight="1" x14ac:dyDescent="0.3">
      <c r="C211" s="8" t="s">
        <v>637</v>
      </c>
      <c r="D211" s="9" t="s">
        <v>209</v>
      </c>
      <c r="E211" s="10" t="s">
        <v>210</v>
      </c>
      <c r="F211" s="9" t="s">
        <v>16</v>
      </c>
      <c r="G211" s="39">
        <v>1</v>
      </c>
      <c r="H211" s="171">
        <v>200235.29411764708</v>
      </c>
      <c r="I211" s="179">
        <v>143025.21008403361</v>
      </c>
    </row>
    <row r="212" spans="1:9" ht="170.55" customHeight="1" x14ac:dyDescent="0.3">
      <c r="C212" s="8" t="s">
        <v>638</v>
      </c>
      <c r="D212" s="9" t="s">
        <v>63</v>
      </c>
      <c r="E212" s="10" t="s">
        <v>64</v>
      </c>
      <c r="F212" s="9" t="s">
        <v>16</v>
      </c>
      <c r="G212" s="39">
        <v>2</v>
      </c>
      <c r="H212" s="171">
        <v>3825343.3613445377</v>
      </c>
      <c r="I212" s="179">
        <v>3187786.1344537819</v>
      </c>
    </row>
    <row r="213" spans="1:9" ht="170.55" customHeight="1" x14ac:dyDescent="0.3">
      <c r="C213" s="8" t="s">
        <v>639</v>
      </c>
      <c r="D213" s="9" t="s">
        <v>69</v>
      </c>
      <c r="E213" s="10" t="s">
        <v>70</v>
      </c>
      <c r="F213" s="9" t="s">
        <v>16</v>
      </c>
      <c r="G213" s="39">
        <v>2</v>
      </c>
      <c r="H213" s="171">
        <v>1769747.8991596641</v>
      </c>
      <c r="I213" s="179">
        <v>1474789.9159663867</v>
      </c>
    </row>
    <row r="214" spans="1:9" ht="170.55" customHeight="1" thickBot="1" x14ac:dyDescent="0.35">
      <c r="C214" s="8" t="s">
        <v>640</v>
      </c>
      <c r="D214" s="9" t="s">
        <v>71</v>
      </c>
      <c r="E214" s="10" t="s">
        <v>72</v>
      </c>
      <c r="F214" s="9" t="s">
        <v>16</v>
      </c>
      <c r="G214" s="39">
        <v>2</v>
      </c>
      <c r="H214" s="171">
        <v>993403.36134453781</v>
      </c>
      <c r="I214" s="179">
        <v>827836.13445378153</v>
      </c>
    </row>
    <row r="215" spans="1:9" ht="13.2" customHeight="1" thickBot="1" x14ac:dyDescent="0.35">
      <c r="C215" s="280" t="s">
        <v>641</v>
      </c>
      <c r="D215" s="281"/>
      <c r="E215" s="281"/>
      <c r="F215" s="281"/>
      <c r="G215" s="281"/>
      <c r="H215" s="181"/>
      <c r="I215" s="176"/>
    </row>
    <row r="216" spans="1:9" ht="13.2" customHeight="1" thickBot="1" x14ac:dyDescent="0.35">
      <c r="C216" s="306" t="s">
        <v>212</v>
      </c>
      <c r="D216" s="307"/>
      <c r="E216" s="307"/>
      <c r="F216" s="307"/>
      <c r="G216" s="307"/>
      <c r="H216" s="164"/>
      <c r="I216" s="183"/>
    </row>
    <row r="217" spans="1:9" ht="47.25" customHeight="1" x14ac:dyDescent="0.3">
      <c r="A217" s="3"/>
      <c r="B217" s="3"/>
      <c r="C217" s="4" t="s">
        <v>4</v>
      </c>
      <c r="D217" s="5" t="s">
        <v>5</v>
      </c>
      <c r="E217" s="5" t="s">
        <v>6</v>
      </c>
      <c r="F217" s="5" t="s">
        <v>7</v>
      </c>
      <c r="G217" s="169" t="s">
        <v>8</v>
      </c>
      <c r="H217" s="170" t="s">
        <v>9</v>
      </c>
      <c r="I217" s="170" t="s">
        <v>9</v>
      </c>
    </row>
    <row r="218" spans="1:9" ht="142.19999999999999" customHeight="1" x14ac:dyDescent="0.3">
      <c r="C218" s="8" t="s">
        <v>642</v>
      </c>
      <c r="D218" s="9" t="s">
        <v>146</v>
      </c>
      <c r="E218" s="10" t="s">
        <v>147</v>
      </c>
      <c r="F218" s="9" t="s">
        <v>16</v>
      </c>
      <c r="G218" s="39">
        <v>1</v>
      </c>
      <c r="H218" s="171">
        <v>3538229.7478991603</v>
      </c>
      <c r="I218" s="179">
        <v>2948524.7899159663</v>
      </c>
    </row>
    <row r="219" spans="1:9" ht="142.19999999999999" customHeight="1" x14ac:dyDescent="0.3">
      <c r="C219" s="8" t="s">
        <v>643</v>
      </c>
      <c r="D219" s="9" t="s">
        <v>67</v>
      </c>
      <c r="E219" s="10" t="s">
        <v>68</v>
      </c>
      <c r="F219" s="9" t="s">
        <v>16</v>
      </c>
      <c r="G219" s="39">
        <v>1</v>
      </c>
      <c r="H219" s="171">
        <v>2475680.6722689075</v>
      </c>
      <c r="I219" s="179">
        <v>2063067.2268907563</v>
      </c>
    </row>
    <row r="220" spans="1:9" ht="142.19999999999999" customHeight="1" x14ac:dyDescent="0.3">
      <c r="C220" s="8" t="s">
        <v>644</v>
      </c>
      <c r="D220" s="9" t="s">
        <v>65</v>
      </c>
      <c r="E220" s="10" t="s">
        <v>66</v>
      </c>
      <c r="F220" s="9" t="s">
        <v>16</v>
      </c>
      <c r="G220" s="39">
        <v>1</v>
      </c>
      <c r="H220" s="171">
        <v>2984743.3613445382</v>
      </c>
      <c r="I220" s="179">
        <v>2487286.1344537814</v>
      </c>
    </row>
    <row r="221" spans="1:9" ht="142.19999999999999" customHeight="1" x14ac:dyDescent="0.3">
      <c r="C221" s="8" t="s">
        <v>645</v>
      </c>
      <c r="D221" s="9" t="s">
        <v>26</v>
      </c>
      <c r="E221" s="10" t="s">
        <v>27</v>
      </c>
      <c r="F221" s="9" t="s">
        <v>16</v>
      </c>
      <c r="G221" s="39">
        <v>1</v>
      </c>
      <c r="H221" s="171">
        <v>4159663.8655462186</v>
      </c>
      <c r="I221" s="179">
        <v>3466386.5546218487</v>
      </c>
    </row>
    <row r="222" spans="1:9" ht="142.19999999999999" customHeight="1" x14ac:dyDescent="0.3">
      <c r="C222" s="8" t="s">
        <v>646</v>
      </c>
      <c r="D222" s="9" t="s">
        <v>22</v>
      </c>
      <c r="E222" s="10" t="s">
        <v>23</v>
      </c>
      <c r="F222" s="9" t="s">
        <v>16</v>
      </c>
      <c r="G222" s="39">
        <v>1</v>
      </c>
      <c r="H222" s="171">
        <v>4011428.5714285718</v>
      </c>
      <c r="I222" s="179">
        <v>3342857.1428571432</v>
      </c>
    </row>
    <row r="223" spans="1:9" ht="142.19999999999999" customHeight="1" x14ac:dyDescent="0.3">
      <c r="C223" s="8" t="s">
        <v>647</v>
      </c>
      <c r="D223" s="9" t="s">
        <v>69</v>
      </c>
      <c r="E223" s="10" t="s">
        <v>70</v>
      </c>
      <c r="F223" s="9" t="s">
        <v>16</v>
      </c>
      <c r="G223" s="39">
        <v>1</v>
      </c>
      <c r="H223" s="171">
        <v>1769747.8991596641</v>
      </c>
      <c r="I223" s="179">
        <v>1474789.9159663867</v>
      </c>
    </row>
    <row r="224" spans="1:9" ht="142.19999999999999" customHeight="1" x14ac:dyDescent="0.3">
      <c r="C224" s="8" t="s">
        <v>648</v>
      </c>
      <c r="D224" s="9" t="s">
        <v>71</v>
      </c>
      <c r="E224" s="10" t="s">
        <v>72</v>
      </c>
      <c r="F224" s="9" t="s">
        <v>16</v>
      </c>
      <c r="G224" s="39">
        <v>1</v>
      </c>
      <c r="H224" s="171">
        <v>993403.36134453781</v>
      </c>
      <c r="I224" s="179">
        <v>827836.13445378153</v>
      </c>
    </row>
    <row r="225" spans="3:9" ht="142.19999999999999" customHeight="1" x14ac:dyDescent="0.3">
      <c r="C225" s="8" t="s">
        <v>649</v>
      </c>
      <c r="D225" s="9" t="s">
        <v>19</v>
      </c>
      <c r="E225" s="10" t="s">
        <v>20</v>
      </c>
      <c r="F225" s="9" t="s">
        <v>16</v>
      </c>
      <c r="G225" s="39">
        <v>50</v>
      </c>
      <c r="H225" s="171">
        <v>88235.294117647063</v>
      </c>
      <c r="I225" s="179">
        <v>63025.210084033613</v>
      </c>
    </row>
    <row r="226" spans="3:9" ht="142.19999999999999" customHeight="1" x14ac:dyDescent="0.3">
      <c r="C226" s="8" t="s">
        <v>650</v>
      </c>
      <c r="D226" s="9" t="s">
        <v>119</v>
      </c>
      <c r="E226" s="10" t="s">
        <v>180</v>
      </c>
      <c r="F226" s="9" t="s">
        <v>16</v>
      </c>
      <c r="G226" s="39">
        <v>10</v>
      </c>
      <c r="H226" s="171">
        <v>229613.44537815126</v>
      </c>
      <c r="I226" s="179">
        <v>191344.53781512607</v>
      </c>
    </row>
    <row r="227" spans="3:9" ht="142.19999999999999" customHeight="1" x14ac:dyDescent="0.3">
      <c r="C227" s="8" t="s">
        <v>651</v>
      </c>
      <c r="D227" s="9" t="s">
        <v>29</v>
      </c>
      <c r="E227" s="10" t="s">
        <v>30</v>
      </c>
      <c r="F227" s="9" t="s">
        <v>16</v>
      </c>
      <c r="G227" s="39">
        <v>1</v>
      </c>
      <c r="H227" s="171">
        <v>3025210.0840336136</v>
      </c>
      <c r="I227" s="179">
        <v>2521008.4033613447</v>
      </c>
    </row>
    <row r="228" spans="3:9" s="2" customFormat="1" ht="142.19999999999999" customHeight="1" x14ac:dyDescent="0.3">
      <c r="C228" s="8" t="s">
        <v>652</v>
      </c>
      <c r="D228" s="9" t="s">
        <v>14</v>
      </c>
      <c r="E228" s="10" t="s">
        <v>15</v>
      </c>
      <c r="F228" s="9" t="s">
        <v>16</v>
      </c>
      <c r="G228" s="39">
        <v>4</v>
      </c>
      <c r="H228" s="171">
        <v>335798.31932773109</v>
      </c>
      <c r="I228" s="180">
        <v>279831.93277310923</v>
      </c>
    </row>
    <row r="229" spans="3:9" ht="142.19999999999999" customHeight="1" x14ac:dyDescent="0.3">
      <c r="C229" s="8" t="s">
        <v>653</v>
      </c>
      <c r="D229" s="9" t="s">
        <v>75</v>
      </c>
      <c r="E229" s="10" t="s">
        <v>76</v>
      </c>
      <c r="F229" s="9" t="s">
        <v>16</v>
      </c>
      <c r="G229" s="39">
        <v>1</v>
      </c>
      <c r="H229" s="171">
        <v>682184.87394957989</v>
      </c>
      <c r="I229" s="179">
        <v>568487.39495798317</v>
      </c>
    </row>
    <row r="230" spans="3:9" ht="142.19999999999999" customHeight="1" x14ac:dyDescent="0.3">
      <c r="C230" s="8" t="s">
        <v>654</v>
      </c>
      <c r="D230" s="9" t="s">
        <v>73</v>
      </c>
      <c r="E230" s="10" t="s">
        <v>74</v>
      </c>
      <c r="F230" s="9" t="s">
        <v>16</v>
      </c>
      <c r="G230" s="39">
        <v>3</v>
      </c>
      <c r="H230" s="171">
        <v>1660336.1344537816</v>
      </c>
      <c r="I230" s="179">
        <v>1383613.4453781513</v>
      </c>
    </row>
    <row r="231" spans="3:9" ht="142.19999999999999" customHeight="1" x14ac:dyDescent="0.3">
      <c r="C231" s="8" t="s">
        <v>655</v>
      </c>
      <c r="D231" s="9" t="s">
        <v>87</v>
      </c>
      <c r="E231" s="10" t="s">
        <v>88</v>
      </c>
      <c r="F231" s="9" t="s">
        <v>16</v>
      </c>
      <c r="G231" s="39">
        <v>1</v>
      </c>
      <c r="H231" s="171">
        <v>4326050.4201680673</v>
      </c>
      <c r="I231" s="179">
        <v>3605042.0168067226</v>
      </c>
    </row>
    <row r="232" spans="3:9" s="2" customFormat="1" ht="142.19999999999999" customHeight="1" x14ac:dyDescent="0.3">
      <c r="C232" s="8" t="s">
        <v>656</v>
      </c>
      <c r="D232" s="9" t="s">
        <v>56</v>
      </c>
      <c r="E232" s="10" t="s">
        <v>57</v>
      </c>
      <c r="F232" s="9" t="s">
        <v>16</v>
      </c>
      <c r="G232" s="39">
        <v>1</v>
      </c>
      <c r="H232" s="171">
        <v>4638655.4621848743</v>
      </c>
      <c r="I232" s="180">
        <v>3865546.218487395</v>
      </c>
    </row>
    <row r="233" spans="3:9" s="2" customFormat="1" ht="142.19999999999999" customHeight="1" x14ac:dyDescent="0.3">
      <c r="C233" s="8" t="s">
        <v>657</v>
      </c>
      <c r="D233" s="9" t="s">
        <v>91</v>
      </c>
      <c r="E233" s="10" t="s">
        <v>92</v>
      </c>
      <c r="F233" s="9" t="s">
        <v>16</v>
      </c>
      <c r="G233" s="39">
        <v>1</v>
      </c>
      <c r="H233" s="171">
        <v>5064201.6806722693</v>
      </c>
      <c r="I233" s="179">
        <v>4220168.0672268914</v>
      </c>
    </row>
    <row r="234" spans="3:9" s="2" customFormat="1" ht="142.19999999999999" customHeight="1" x14ac:dyDescent="0.3">
      <c r="C234" s="8" t="s">
        <v>658</v>
      </c>
      <c r="D234" s="9" t="s">
        <v>59</v>
      </c>
      <c r="E234" s="10" t="s">
        <v>60</v>
      </c>
      <c r="F234" s="9" t="s">
        <v>16</v>
      </c>
      <c r="G234" s="39">
        <v>1</v>
      </c>
      <c r="H234" s="171">
        <v>3826890.7563025211</v>
      </c>
      <c r="I234" s="179">
        <v>3189075.630252101</v>
      </c>
    </row>
    <row r="235" spans="3:9" s="2" customFormat="1" ht="142.19999999999999" customHeight="1" x14ac:dyDescent="0.3">
      <c r="C235" s="8" t="s">
        <v>659</v>
      </c>
      <c r="D235" s="9" t="s">
        <v>134</v>
      </c>
      <c r="E235" s="10" t="s">
        <v>135</v>
      </c>
      <c r="F235" s="9" t="s">
        <v>16</v>
      </c>
      <c r="G235" s="39">
        <v>1</v>
      </c>
      <c r="H235" s="171">
        <v>2944875.630252101</v>
      </c>
      <c r="I235" s="179">
        <v>2454063.0252100839</v>
      </c>
    </row>
    <row r="236" spans="3:9" s="2" customFormat="1" ht="142.19999999999999" customHeight="1" x14ac:dyDescent="0.3">
      <c r="C236" s="8" t="s">
        <v>660</v>
      </c>
      <c r="D236" s="9" t="s">
        <v>121</v>
      </c>
      <c r="E236" s="10" t="s">
        <v>122</v>
      </c>
      <c r="F236" s="9" t="s">
        <v>16</v>
      </c>
      <c r="G236" s="39">
        <v>1</v>
      </c>
      <c r="H236" s="171">
        <v>8485714.2857142854</v>
      </c>
      <c r="I236" s="179">
        <v>7071428.5714285718</v>
      </c>
    </row>
    <row r="237" spans="3:9" s="2" customFormat="1" ht="142.19999999999999" customHeight="1" x14ac:dyDescent="0.3">
      <c r="C237" s="8" t="s">
        <v>661</v>
      </c>
      <c r="D237" s="35" t="s">
        <v>136</v>
      </c>
      <c r="E237" s="36" t="s">
        <v>137</v>
      </c>
      <c r="F237" s="35" t="s">
        <v>16</v>
      </c>
      <c r="G237" s="37">
        <v>1</v>
      </c>
      <c r="H237" s="171">
        <v>3525731.0924369749</v>
      </c>
      <c r="I237" s="179">
        <v>2938109.2436974789</v>
      </c>
    </row>
    <row r="238" spans="3:9" ht="142.19999999999999" customHeight="1" x14ac:dyDescent="0.3">
      <c r="C238" s="8" t="s">
        <v>662</v>
      </c>
      <c r="D238" s="9" t="s">
        <v>213</v>
      </c>
      <c r="E238" s="10" t="s">
        <v>214</v>
      </c>
      <c r="F238" s="9" t="s">
        <v>16</v>
      </c>
      <c r="G238" s="39">
        <v>1</v>
      </c>
      <c r="H238" s="171">
        <v>1417815.1260504203</v>
      </c>
      <c r="I238" s="179">
        <v>1181512.6050420168</v>
      </c>
    </row>
    <row r="239" spans="3:9" ht="142.19999999999999" customHeight="1" x14ac:dyDescent="0.3">
      <c r="C239" s="8" t="s">
        <v>663</v>
      </c>
      <c r="D239" s="9" t="s">
        <v>176</v>
      </c>
      <c r="E239" s="10" t="s">
        <v>177</v>
      </c>
      <c r="F239" s="9" t="s">
        <v>16</v>
      </c>
      <c r="G239" s="39">
        <v>5</v>
      </c>
      <c r="H239" s="171">
        <v>21352.941176470587</v>
      </c>
      <c r="I239" s="179">
        <v>15252.100840336136</v>
      </c>
    </row>
    <row r="240" spans="3:9" ht="142.19999999999999" customHeight="1" thickBot="1" x14ac:dyDescent="0.35">
      <c r="C240" s="8" t="s">
        <v>664</v>
      </c>
      <c r="D240" s="9" t="s">
        <v>178</v>
      </c>
      <c r="E240" s="10" t="s">
        <v>179</v>
      </c>
      <c r="F240" s="9" t="s">
        <v>16</v>
      </c>
      <c r="G240" s="39">
        <v>5</v>
      </c>
      <c r="H240" s="171">
        <v>94804.411764705888</v>
      </c>
      <c r="I240" s="179">
        <v>67717.436974789918</v>
      </c>
    </row>
    <row r="241" spans="1:9" ht="13.2" customHeight="1" thickBot="1" x14ac:dyDescent="0.35">
      <c r="C241" s="280" t="s">
        <v>665</v>
      </c>
      <c r="D241" s="281"/>
      <c r="E241" s="281"/>
      <c r="F241" s="281"/>
      <c r="G241" s="281"/>
      <c r="H241" s="181"/>
      <c r="I241" s="176"/>
    </row>
    <row r="242" spans="1:9" ht="13.2" customHeight="1" thickBot="1" x14ac:dyDescent="0.35">
      <c r="C242" s="306" t="s">
        <v>216</v>
      </c>
      <c r="D242" s="307"/>
      <c r="E242" s="307"/>
      <c r="F242" s="307"/>
      <c r="G242" s="307"/>
      <c r="H242" s="164"/>
      <c r="I242" s="183"/>
    </row>
    <row r="243" spans="1:9" ht="64.95" customHeight="1" thickBot="1" x14ac:dyDescent="0.35">
      <c r="A243" s="3"/>
      <c r="B243" s="3"/>
      <c r="C243" s="106" t="s">
        <v>4</v>
      </c>
      <c r="D243" s="107" t="s">
        <v>5</v>
      </c>
      <c r="E243" s="107" t="s">
        <v>6</v>
      </c>
      <c r="F243" s="107" t="s">
        <v>7</v>
      </c>
      <c r="G243" s="165" t="s">
        <v>8</v>
      </c>
      <c r="H243" s="170" t="s">
        <v>9</v>
      </c>
      <c r="I243" s="170" t="s">
        <v>9</v>
      </c>
    </row>
    <row r="244" spans="1:9" s="2" customFormat="1" ht="26.4" x14ac:dyDescent="0.3">
      <c r="C244" s="110" t="s">
        <v>666</v>
      </c>
      <c r="D244" s="111" t="s">
        <v>14</v>
      </c>
      <c r="E244" s="112" t="s">
        <v>15</v>
      </c>
      <c r="F244" s="111" t="s">
        <v>16</v>
      </c>
      <c r="G244" s="120">
        <v>4</v>
      </c>
      <c r="H244" s="171">
        <v>335798.31932773109</v>
      </c>
      <c r="I244" s="180">
        <v>279831.93277310923</v>
      </c>
    </row>
    <row r="245" spans="1:9" ht="26.4" x14ac:dyDescent="0.3">
      <c r="C245" s="8" t="s">
        <v>667</v>
      </c>
      <c r="D245" s="9" t="s">
        <v>19</v>
      </c>
      <c r="E245" s="10" t="s">
        <v>20</v>
      </c>
      <c r="F245" s="9" t="s">
        <v>16</v>
      </c>
      <c r="G245" s="39">
        <v>30</v>
      </c>
      <c r="H245" s="171">
        <v>88235.294117647063</v>
      </c>
      <c r="I245" s="179">
        <v>63025.210084033613</v>
      </c>
    </row>
    <row r="246" spans="1:9" ht="39.6" x14ac:dyDescent="0.3">
      <c r="C246" s="8" t="s">
        <v>668</v>
      </c>
      <c r="D246" s="9" t="s">
        <v>73</v>
      </c>
      <c r="E246" s="10" t="s">
        <v>74</v>
      </c>
      <c r="F246" s="9" t="s">
        <v>16</v>
      </c>
      <c r="G246" s="39">
        <v>1</v>
      </c>
      <c r="H246" s="171">
        <v>1660336.1344537816</v>
      </c>
      <c r="I246" s="179">
        <v>1383613.4453781513</v>
      </c>
    </row>
    <row r="247" spans="1:9" ht="105.6" x14ac:dyDescent="0.3">
      <c r="C247" s="8" t="s">
        <v>669</v>
      </c>
      <c r="D247" s="9" t="s">
        <v>63</v>
      </c>
      <c r="E247" s="10" t="s">
        <v>64</v>
      </c>
      <c r="F247" s="9" t="s">
        <v>16</v>
      </c>
      <c r="G247" s="39">
        <v>2</v>
      </c>
      <c r="H247" s="171">
        <v>3825343.3613445377</v>
      </c>
      <c r="I247" s="179">
        <v>3187786.1344537819</v>
      </c>
    </row>
    <row r="248" spans="1:9" ht="39.6" x14ac:dyDescent="0.3">
      <c r="C248" s="8" t="s">
        <v>670</v>
      </c>
      <c r="D248" s="9" t="s">
        <v>69</v>
      </c>
      <c r="E248" s="10" t="s">
        <v>70</v>
      </c>
      <c r="F248" s="9" t="s">
        <v>16</v>
      </c>
      <c r="G248" s="39">
        <v>2</v>
      </c>
      <c r="H248" s="171">
        <v>1769747.8991596641</v>
      </c>
      <c r="I248" s="179">
        <v>1474789.9159663867</v>
      </c>
    </row>
    <row r="249" spans="1:9" ht="66" x14ac:dyDescent="0.3">
      <c r="C249" s="8" t="s">
        <v>671</v>
      </c>
      <c r="D249" s="9" t="s">
        <v>71</v>
      </c>
      <c r="E249" s="10" t="s">
        <v>72</v>
      </c>
      <c r="F249" s="9" t="s">
        <v>16</v>
      </c>
      <c r="G249" s="39">
        <v>2</v>
      </c>
      <c r="H249" s="171">
        <v>993403.36134453781</v>
      </c>
      <c r="I249" s="179">
        <v>827836.13445378153</v>
      </c>
    </row>
    <row r="250" spans="1:9" ht="39.6" x14ac:dyDescent="0.3">
      <c r="C250" s="8" t="s">
        <v>672</v>
      </c>
      <c r="D250" s="9" t="s">
        <v>65</v>
      </c>
      <c r="E250" s="10" t="s">
        <v>66</v>
      </c>
      <c r="F250" s="9" t="s">
        <v>16</v>
      </c>
      <c r="G250" s="39">
        <v>1</v>
      </c>
      <c r="H250" s="171">
        <v>2984743.3613445382</v>
      </c>
      <c r="I250" s="179">
        <v>2487286.1344537814</v>
      </c>
    </row>
    <row r="251" spans="1:9" ht="52.8" x14ac:dyDescent="0.3">
      <c r="C251" s="8" t="s">
        <v>673</v>
      </c>
      <c r="D251" s="9" t="s">
        <v>26</v>
      </c>
      <c r="E251" s="10" t="s">
        <v>27</v>
      </c>
      <c r="F251" s="9" t="s">
        <v>16</v>
      </c>
      <c r="G251" s="39">
        <v>1</v>
      </c>
      <c r="H251" s="171">
        <v>4159663.8655462186</v>
      </c>
      <c r="I251" s="179">
        <v>3466386.5546218487</v>
      </c>
    </row>
    <row r="252" spans="1:9" s="2" customFormat="1" ht="26.4" x14ac:dyDescent="0.3">
      <c r="C252" s="8" t="s">
        <v>674</v>
      </c>
      <c r="D252" s="9" t="s">
        <v>123</v>
      </c>
      <c r="E252" s="10" t="s">
        <v>124</v>
      </c>
      <c r="F252" s="9" t="s">
        <v>16</v>
      </c>
      <c r="G252" s="39">
        <v>2</v>
      </c>
      <c r="H252" s="171">
        <v>4440000</v>
      </c>
      <c r="I252" s="179">
        <v>3700000</v>
      </c>
    </row>
    <row r="253" spans="1:9" ht="79.2" x14ac:dyDescent="0.3">
      <c r="C253" s="8" t="s">
        <v>675</v>
      </c>
      <c r="D253" s="9" t="s">
        <v>67</v>
      </c>
      <c r="E253" s="10" t="s">
        <v>68</v>
      </c>
      <c r="F253" s="9" t="s">
        <v>16</v>
      </c>
      <c r="G253" s="39">
        <v>1</v>
      </c>
      <c r="H253" s="171">
        <v>2475680.6722689075</v>
      </c>
      <c r="I253" s="179">
        <v>2063067.2268907563</v>
      </c>
    </row>
    <row r="254" spans="1:9" ht="26.4" x14ac:dyDescent="0.3">
      <c r="C254" s="8" t="s">
        <v>676</v>
      </c>
      <c r="D254" s="9" t="s">
        <v>87</v>
      </c>
      <c r="E254" s="10" t="s">
        <v>88</v>
      </c>
      <c r="F254" s="9" t="s">
        <v>16</v>
      </c>
      <c r="G254" s="39">
        <v>1</v>
      </c>
      <c r="H254" s="171">
        <v>4326050.4201680673</v>
      </c>
      <c r="I254" s="179">
        <v>3605042.0168067226</v>
      </c>
    </row>
    <row r="255" spans="1:9" s="2" customFormat="1" ht="26.4" x14ac:dyDescent="0.3">
      <c r="C255" s="8" t="s">
        <v>677</v>
      </c>
      <c r="D255" s="9" t="s">
        <v>56</v>
      </c>
      <c r="E255" s="10" t="s">
        <v>57</v>
      </c>
      <c r="F255" s="9" t="s">
        <v>16</v>
      </c>
      <c r="G255" s="39">
        <v>1</v>
      </c>
      <c r="H255" s="171">
        <v>4638655.4621848743</v>
      </c>
      <c r="I255" s="180">
        <v>3865546.218487395</v>
      </c>
    </row>
    <row r="256" spans="1:9" s="2" customFormat="1" ht="26.4" x14ac:dyDescent="0.3">
      <c r="C256" s="8" t="s">
        <v>678</v>
      </c>
      <c r="D256" s="9" t="s">
        <v>91</v>
      </c>
      <c r="E256" s="10" t="s">
        <v>92</v>
      </c>
      <c r="F256" s="9" t="s">
        <v>16</v>
      </c>
      <c r="G256" s="39">
        <v>1</v>
      </c>
      <c r="H256" s="171">
        <v>5064201.6806722693</v>
      </c>
      <c r="I256" s="179">
        <v>4220168.0672268914</v>
      </c>
    </row>
    <row r="257" spans="1:9" s="2" customFormat="1" ht="39.6" x14ac:dyDescent="0.3">
      <c r="C257" s="8" t="s">
        <v>679</v>
      </c>
      <c r="D257" s="9" t="s">
        <v>59</v>
      </c>
      <c r="E257" s="10" t="s">
        <v>60</v>
      </c>
      <c r="F257" s="9" t="s">
        <v>16</v>
      </c>
      <c r="G257" s="39">
        <v>1</v>
      </c>
      <c r="H257" s="171">
        <v>3826890.7563025211</v>
      </c>
      <c r="I257" s="179">
        <v>3189075.630252101</v>
      </c>
    </row>
    <row r="258" spans="1:9" s="2" customFormat="1" ht="26.4" x14ac:dyDescent="0.3">
      <c r="C258" s="8" t="s">
        <v>680</v>
      </c>
      <c r="D258" s="9" t="s">
        <v>134</v>
      </c>
      <c r="E258" s="10" t="s">
        <v>135</v>
      </c>
      <c r="F258" s="9" t="s">
        <v>16</v>
      </c>
      <c r="G258" s="39">
        <v>1</v>
      </c>
      <c r="H258" s="171">
        <v>2944875.630252101</v>
      </c>
      <c r="I258" s="179">
        <v>2454063.0252100839</v>
      </c>
    </row>
    <row r="259" spans="1:9" s="2" customFormat="1" ht="66" x14ac:dyDescent="0.3">
      <c r="C259" s="8" t="s">
        <v>681</v>
      </c>
      <c r="D259" s="9" t="s">
        <v>121</v>
      </c>
      <c r="E259" s="10" t="s">
        <v>122</v>
      </c>
      <c r="F259" s="9" t="s">
        <v>16</v>
      </c>
      <c r="G259" s="39">
        <v>1</v>
      </c>
      <c r="H259" s="171">
        <v>8485714.2857142854</v>
      </c>
      <c r="I259" s="179">
        <v>7071428.5714285718</v>
      </c>
    </row>
    <row r="260" spans="1:9" s="2" customFormat="1" ht="92.4" x14ac:dyDescent="0.3">
      <c r="C260" s="8" t="s">
        <v>682</v>
      </c>
      <c r="D260" s="35" t="s">
        <v>136</v>
      </c>
      <c r="E260" s="36" t="s">
        <v>137</v>
      </c>
      <c r="F260" s="35" t="s">
        <v>16</v>
      </c>
      <c r="G260" s="37">
        <v>1</v>
      </c>
      <c r="H260" s="171">
        <v>3525731.0924369749</v>
      </c>
      <c r="I260" s="179">
        <v>2938109.2436974789</v>
      </c>
    </row>
    <row r="261" spans="1:9" ht="39.6" x14ac:dyDescent="0.3">
      <c r="C261" s="8" t="s">
        <v>683</v>
      </c>
      <c r="D261" s="9" t="s">
        <v>77</v>
      </c>
      <c r="E261" s="10" t="s">
        <v>78</v>
      </c>
      <c r="F261" s="9" t="s">
        <v>16</v>
      </c>
      <c r="G261" s="39">
        <v>1</v>
      </c>
      <c r="H261" s="171">
        <v>3403361.3445378151</v>
      </c>
      <c r="I261" s="179">
        <v>2836134.4537815126</v>
      </c>
    </row>
    <row r="262" spans="1:9" ht="39.6" x14ac:dyDescent="0.3">
      <c r="C262" s="8" t="s">
        <v>684</v>
      </c>
      <c r="D262" s="9" t="s">
        <v>140</v>
      </c>
      <c r="E262" s="38" t="s">
        <v>141</v>
      </c>
      <c r="F262" s="9" t="s">
        <v>16</v>
      </c>
      <c r="G262" s="39">
        <v>1</v>
      </c>
      <c r="H262" s="171">
        <v>1231094.1176470588</v>
      </c>
      <c r="I262" s="179">
        <v>1025911.7647058824</v>
      </c>
    </row>
    <row r="263" spans="1:9" ht="52.8" x14ac:dyDescent="0.3">
      <c r="C263" s="8" t="s">
        <v>685</v>
      </c>
      <c r="D263" s="9" t="s">
        <v>150</v>
      </c>
      <c r="E263" s="38" t="s">
        <v>151</v>
      </c>
      <c r="F263" s="9" t="s">
        <v>16</v>
      </c>
      <c r="G263" s="39">
        <v>1</v>
      </c>
      <c r="H263" s="171">
        <v>1384235.2941176472</v>
      </c>
      <c r="I263" s="179">
        <v>1153529.411764706</v>
      </c>
    </row>
    <row r="264" spans="1:9" ht="51.75" customHeight="1" x14ac:dyDescent="0.3">
      <c r="C264" s="8" t="s">
        <v>686</v>
      </c>
      <c r="D264" s="9" t="s">
        <v>75</v>
      </c>
      <c r="E264" s="10" t="s">
        <v>76</v>
      </c>
      <c r="F264" s="9" t="s">
        <v>16</v>
      </c>
      <c r="G264" s="39">
        <v>1</v>
      </c>
      <c r="H264" s="171">
        <v>682184.87394957989</v>
      </c>
      <c r="I264" s="179">
        <v>568487.39495798317</v>
      </c>
    </row>
    <row r="265" spans="1:9" ht="53.4" thickBot="1" x14ac:dyDescent="0.35">
      <c r="C265" s="8" t="s">
        <v>687</v>
      </c>
      <c r="D265" s="9" t="s">
        <v>217</v>
      </c>
      <c r="E265" s="10" t="s">
        <v>218</v>
      </c>
      <c r="F265" s="9" t="s">
        <v>16</v>
      </c>
      <c r="G265" s="39">
        <v>2</v>
      </c>
      <c r="H265" s="171">
        <v>4663865.5462184874</v>
      </c>
      <c r="I265" s="179">
        <v>3886554.6218487397</v>
      </c>
    </row>
    <row r="266" spans="1:9" ht="13.2" customHeight="1" thickBot="1" x14ac:dyDescent="0.35">
      <c r="C266" s="280" t="s">
        <v>688</v>
      </c>
      <c r="D266" s="281"/>
      <c r="E266" s="281"/>
      <c r="F266" s="281"/>
      <c r="G266" s="281"/>
      <c r="H266" s="181"/>
      <c r="I266" s="176"/>
    </row>
    <row r="267" spans="1:9" ht="13.2" customHeight="1" thickBot="1" x14ac:dyDescent="0.35">
      <c r="C267" s="306" t="s">
        <v>220</v>
      </c>
      <c r="D267" s="307"/>
      <c r="E267" s="307"/>
      <c r="F267" s="307"/>
      <c r="G267" s="307"/>
      <c r="H267" s="164"/>
      <c r="I267" s="183"/>
    </row>
    <row r="268" spans="1:9" ht="66" customHeight="1" thickBot="1" x14ac:dyDescent="0.35">
      <c r="A268" s="3"/>
      <c r="B268" s="3"/>
      <c r="C268" s="106" t="s">
        <v>4</v>
      </c>
      <c r="D268" s="107" t="s">
        <v>5</v>
      </c>
      <c r="E268" s="107" t="s">
        <v>6</v>
      </c>
      <c r="F268" s="107" t="s">
        <v>7</v>
      </c>
      <c r="G268" s="165" t="s">
        <v>8</v>
      </c>
      <c r="H268" s="170" t="s">
        <v>9</v>
      </c>
      <c r="I268" s="170" t="s">
        <v>9</v>
      </c>
    </row>
    <row r="269" spans="1:9" ht="183.6" customHeight="1" x14ac:dyDescent="0.3">
      <c r="C269" s="110" t="s">
        <v>689</v>
      </c>
      <c r="D269" s="111" t="s">
        <v>221</v>
      </c>
      <c r="E269" s="112" t="s">
        <v>222</v>
      </c>
      <c r="F269" s="111" t="s">
        <v>223</v>
      </c>
      <c r="G269" s="120">
        <v>5</v>
      </c>
      <c r="H269" s="171">
        <v>545485.71428571432</v>
      </c>
      <c r="I269" s="179">
        <v>454571.42857142858</v>
      </c>
    </row>
    <row r="270" spans="1:9" ht="183.6" customHeight="1" x14ac:dyDescent="0.3">
      <c r="C270" s="110" t="s">
        <v>690</v>
      </c>
      <c r="D270" s="9" t="s">
        <v>84</v>
      </c>
      <c r="E270" s="10" t="s">
        <v>85</v>
      </c>
      <c r="F270" s="9" t="s">
        <v>223</v>
      </c>
      <c r="G270" s="39">
        <v>4</v>
      </c>
      <c r="H270" s="171">
        <v>1865542.4873949578</v>
      </c>
      <c r="I270" s="179">
        <v>1554618.7394957982</v>
      </c>
    </row>
    <row r="271" spans="1:9" ht="183.6" customHeight="1" x14ac:dyDescent="0.3">
      <c r="C271" s="110" t="s">
        <v>691</v>
      </c>
      <c r="D271" s="9" t="s">
        <v>224</v>
      </c>
      <c r="E271" s="10" t="s">
        <v>225</v>
      </c>
      <c r="F271" s="9" t="s">
        <v>223</v>
      </c>
      <c r="G271" s="39">
        <v>4</v>
      </c>
      <c r="H271" s="171">
        <v>316134.45378151262</v>
      </c>
      <c r="I271" s="179">
        <v>263445.37815126049</v>
      </c>
    </row>
    <row r="272" spans="1:9" ht="183.6" customHeight="1" x14ac:dyDescent="0.3">
      <c r="C272" s="110" t="s">
        <v>692</v>
      </c>
      <c r="D272" s="9" t="s">
        <v>226</v>
      </c>
      <c r="E272" s="10" t="s">
        <v>227</v>
      </c>
      <c r="F272" s="9" t="s">
        <v>223</v>
      </c>
      <c r="G272" s="39">
        <v>4</v>
      </c>
      <c r="H272" s="171">
        <v>107268.90756302522</v>
      </c>
      <c r="I272" s="179">
        <v>89390.756302521011</v>
      </c>
    </row>
    <row r="273" spans="3:9" ht="183.6" customHeight="1" x14ac:dyDescent="0.3">
      <c r="C273" s="110" t="s">
        <v>693</v>
      </c>
      <c r="D273" s="9" t="s">
        <v>228</v>
      </c>
      <c r="E273" s="10" t="s">
        <v>229</v>
      </c>
      <c r="F273" s="9" t="s">
        <v>223</v>
      </c>
      <c r="G273" s="39">
        <v>4</v>
      </c>
      <c r="H273" s="171">
        <v>707899.15966386558</v>
      </c>
      <c r="I273" s="179">
        <v>589915.96638655465</v>
      </c>
    </row>
    <row r="274" spans="3:9" ht="183.6" customHeight="1" x14ac:dyDescent="0.3">
      <c r="C274" s="110" t="s">
        <v>694</v>
      </c>
      <c r="D274" s="9" t="s">
        <v>230</v>
      </c>
      <c r="E274" s="10" t="s">
        <v>231</v>
      </c>
      <c r="F274" s="9" t="s">
        <v>223</v>
      </c>
      <c r="G274" s="39">
        <v>2</v>
      </c>
      <c r="H274" s="171">
        <v>289346.21848739497</v>
      </c>
      <c r="I274" s="179">
        <v>241121.84873949582</v>
      </c>
    </row>
    <row r="275" spans="3:9" ht="183.6" customHeight="1" x14ac:dyDescent="0.3">
      <c r="C275" s="110" t="s">
        <v>695</v>
      </c>
      <c r="D275" s="9" t="s">
        <v>232</v>
      </c>
      <c r="E275" s="10" t="s">
        <v>233</v>
      </c>
      <c r="F275" s="9" t="s">
        <v>223</v>
      </c>
      <c r="G275" s="39">
        <v>3</v>
      </c>
      <c r="H275" s="171">
        <v>598991.59663865552</v>
      </c>
      <c r="I275" s="179">
        <v>499159.66386554623</v>
      </c>
    </row>
    <row r="276" spans="3:9" ht="183.6" customHeight="1" x14ac:dyDescent="0.3">
      <c r="C276" s="110" t="s">
        <v>696</v>
      </c>
      <c r="D276" s="9" t="s">
        <v>234</v>
      </c>
      <c r="E276" s="10" t="s">
        <v>235</v>
      </c>
      <c r="F276" s="9" t="s">
        <v>223</v>
      </c>
      <c r="G276" s="39">
        <v>2</v>
      </c>
      <c r="H276" s="171">
        <v>884873.94957983203</v>
      </c>
      <c r="I276" s="179">
        <v>737394.95798319334</v>
      </c>
    </row>
    <row r="277" spans="3:9" ht="183.6" customHeight="1" x14ac:dyDescent="0.3">
      <c r="C277" s="110" t="s">
        <v>697</v>
      </c>
      <c r="D277" s="9" t="s">
        <v>236</v>
      </c>
      <c r="E277" s="10" t="s">
        <v>237</v>
      </c>
      <c r="F277" s="9" t="s">
        <v>223</v>
      </c>
      <c r="G277" s="39">
        <v>4</v>
      </c>
      <c r="H277" s="171">
        <v>529442.01680672274</v>
      </c>
      <c r="I277" s="179">
        <v>441201.68067226891</v>
      </c>
    </row>
    <row r="278" spans="3:9" ht="183.6" customHeight="1" x14ac:dyDescent="0.3">
      <c r="C278" s="110" t="s">
        <v>698</v>
      </c>
      <c r="D278" s="9" t="s">
        <v>238</v>
      </c>
      <c r="E278" s="10" t="s">
        <v>239</v>
      </c>
      <c r="F278" s="9" t="s">
        <v>223</v>
      </c>
      <c r="G278" s="39">
        <v>1</v>
      </c>
      <c r="H278" s="171">
        <v>6767924.3697478995</v>
      </c>
      <c r="I278" s="179">
        <v>5639936.9747899165</v>
      </c>
    </row>
    <row r="279" spans="3:9" ht="183.6" customHeight="1" x14ac:dyDescent="0.3">
      <c r="C279" s="110" t="s">
        <v>699</v>
      </c>
      <c r="D279" s="9" t="s">
        <v>240</v>
      </c>
      <c r="E279" s="10" t="s">
        <v>241</v>
      </c>
      <c r="F279" s="9" t="s">
        <v>223</v>
      </c>
      <c r="G279" s="39">
        <v>2</v>
      </c>
      <c r="H279" s="171">
        <v>127274.82352941178</v>
      </c>
      <c r="I279" s="179">
        <v>106062.35294117648</v>
      </c>
    </row>
    <row r="280" spans="3:9" ht="183.6" customHeight="1" x14ac:dyDescent="0.3">
      <c r="C280" s="110" t="s">
        <v>700</v>
      </c>
      <c r="D280" s="9" t="s">
        <v>242</v>
      </c>
      <c r="E280" s="10" t="s">
        <v>243</v>
      </c>
      <c r="F280" s="9" t="s">
        <v>223</v>
      </c>
      <c r="G280" s="39">
        <v>2</v>
      </c>
      <c r="H280" s="171">
        <v>363594.95798319328</v>
      </c>
      <c r="I280" s="179">
        <v>302995.79831932776</v>
      </c>
    </row>
    <row r="281" spans="3:9" ht="183.6" customHeight="1" x14ac:dyDescent="0.3">
      <c r="C281" s="110" t="s">
        <v>701</v>
      </c>
      <c r="D281" s="9" t="s">
        <v>63</v>
      </c>
      <c r="E281" s="10" t="s">
        <v>64</v>
      </c>
      <c r="F281" s="9" t="s">
        <v>16</v>
      </c>
      <c r="G281" s="39">
        <v>4</v>
      </c>
      <c r="H281" s="171">
        <v>3825343.3613445377</v>
      </c>
      <c r="I281" s="179">
        <v>3187786.1344537819</v>
      </c>
    </row>
    <row r="282" spans="3:9" ht="183.6" customHeight="1" x14ac:dyDescent="0.3">
      <c r="C282" s="110" t="s">
        <v>702</v>
      </c>
      <c r="D282" s="9" t="s">
        <v>71</v>
      </c>
      <c r="E282" s="10" t="s">
        <v>72</v>
      </c>
      <c r="F282" s="9" t="s">
        <v>16</v>
      </c>
      <c r="G282" s="39">
        <v>6</v>
      </c>
      <c r="H282" s="171">
        <v>993403.36134453781</v>
      </c>
      <c r="I282" s="179">
        <v>827836.13445378153</v>
      </c>
    </row>
    <row r="283" spans="3:9" ht="183.6" customHeight="1" x14ac:dyDescent="0.3">
      <c r="C283" s="110" t="s">
        <v>703</v>
      </c>
      <c r="D283" s="9" t="s">
        <v>244</v>
      </c>
      <c r="E283" s="10" t="s">
        <v>245</v>
      </c>
      <c r="F283" s="9" t="s">
        <v>16</v>
      </c>
      <c r="G283" s="39">
        <v>22</v>
      </c>
      <c r="H283" s="171">
        <v>294957.98319327732</v>
      </c>
      <c r="I283" s="179">
        <v>245798.31932773109</v>
      </c>
    </row>
    <row r="284" spans="3:9" ht="183.6" customHeight="1" x14ac:dyDescent="0.3">
      <c r="C284" s="110" t="s">
        <v>704</v>
      </c>
      <c r="D284" s="9" t="s">
        <v>246</v>
      </c>
      <c r="E284" s="10" t="s">
        <v>247</v>
      </c>
      <c r="F284" s="9" t="s">
        <v>16</v>
      </c>
      <c r="G284" s="39">
        <v>1</v>
      </c>
      <c r="H284" s="171">
        <v>7060905.8823529417</v>
      </c>
      <c r="I284" s="179">
        <v>5884088.2352941176</v>
      </c>
    </row>
    <row r="285" spans="3:9" ht="183.6" customHeight="1" x14ac:dyDescent="0.3">
      <c r="C285" s="110" t="s">
        <v>705</v>
      </c>
      <c r="D285" s="9" t="s">
        <v>65</v>
      </c>
      <c r="E285" s="10" t="s">
        <v>66</v>
      </c>
      <c r="F285" s="9" t="s">
        <v>16</v>
      </c>
      <c r="G285" s="39">
        <v>1</v>
      </c>
      <c r="H285" s="171">
        <v>2984743.3613445382</v>
      </c>
      <c r="I285" s="179">
        <v>2487286.1344537814</v>
      </c>
    </row>
    <row r="286" spans="3:9" ht="183.6" customHeight="1" thickBot="1" x14ac:dyDescent="0.35">
      <c r="C286" s="110" t="s">
        <v>706</v>
      </c>
      <c r="D286" s="9" t="s">
        <v>248</v>
      </c>
      <c r="E286" s="10" t="s">
        <v>249</v>
      </c>
      <c r="F286" s="9" t="s">
        <v>16</v>
      </c>
      <c r="G286" s="39">
        <v>1</v>
      </c>
      <c r="H286" s="171">
        <v>2997000</v>
      </c>
      <c r="I286" s="179">
        <v>2497500</v>
      </c>
    </row>
    <row r="287" spans="3:9" ht="13.2" customHeight="1" thickBot="1" x14ac:dyDescent="0.35">
      <c r="C287" s="280" t="s">
        <v>707</v>
      </c>
      <c r="D287" s="281"/>
      <c r="E287" s="281"/>
      <c r="F287" s="281"/>
      <c r="G287" s="281"/>
      <c r="H287" s="181"/>
      <c r="I287" s="176"/>
    </row>
    <row r="288" spans="3:9" ht="13.2" customHeight="1" thickBot="1" x14ac:dyDescent="0.35">
      <c r="C288" s="306" t="s">
        <v>251</v>
      </c>
      <c r="D288" s="307"/>
      <c r="E288" s="307"/>
      <c r="F288" s="307"/>
      <c r="G288" s="307"/>
      <c r="H288" s="164"/>
      <c r="I288" s="183"/>
    </row>
    <row r="289" spans="1:9" ht="73.95" customHeight="1" thickBot="1" x14ac:dyDescent="0.35">
      <c r="A289" s="3"/>
      <c r="B289" s="3"/>
      <c r="C289" s="106" t="s">
        <v>4</v>
      </c>
      <c r="D289" s="107" t="s">
        <v>5</v>
      </c>
      <c r="E289" s="107" t="s">
        <v>6</v>
      </c>
      <c r="F289" s="107" t="s">
        <v>7</v>
      </c>
      <c r="G289" s="165" t="s">
        <v>8</v>
      </c>
      <c r="H289" s="170" t="s">
        <v>9</v>
      </c>
      <c r="I289" s="170" t="s">
        <v>9</v>
      </c>
    </row>
    <row r="290" spans="1:9" ht="351.6" customHeight="1" x14ac:dyDescent="0.3">
      <c r="C290" s="110" t="s">
        <v>708</v>
      </c>
      <c r="D290" s="111" t="s">
        <v>252</v>
      </c>
      <c r="E290" s="112" t="s">
        <v>253</v>
      </c>
      <c r="F290" s="111" t="s">
        <v>16</v>
      </c>
      <c r="G290" s="120">
        <v>4</v>
      </c>
      <c r="H290" s="171">
        <v>484855.46218487399</v>
      </c>
      <c r="I290" s="179">
        <v>404046.21848739497</v>
      </c>
    </row>
    <row r="291" spans="1:9" ht="351.6" customHeight="1" x14ac:dyDescent="0.3">
      <c r="C291" s="110" t="s">
        <v>709</v>
      </c>
      <c r="D291" s="9" t="s">
        <v>254</v>
      </c>
      <c r="E291" s="10" t="s">
        <v>255</v>
      </c>
      <c r="F291" s="9" t="s">
        <v>16</v>
      </c>
      <c r="G291" s="39">
        <v>4</v>
      </c>
      <c r="H291" s="171">
        <v>5969747.8991596643</v>
      </c>
      <c r="I291" s="179">
        <v>4974789.9159663869</v>
      </c>
    </row>
    <row r="292" spans="1:9" ht="351.6" customHeight="1" x14ac:dyDescent="0.3">
      <c r="C292" s="110" t="s">
        <v>710</v>
      </c>
      <c r="D292" s="9" t="s">
        <v>256</v>
      </c>
      <c r="E292" s="10" t="s">
        <v>257</v>
      </c>
      <c r="F292" s="9" t="s">
        <v>16</v>
      </c>
      <c r="G292" s="39">
        <v>4</v>
      </c>
      <c r="H292" s="171">
        <v>410233.61344537814</v>
      </c>
      <c r="I292" s="179">
        <v>341861.34453781514</v>
      </c>
    </row>
    <row r="293" spans="1:9" ht="351.6" customHeight="1" x14ac:dyDescent="0.3">
      <c r="C293" s="110" t="s">
        <v>711</v>
      </c>
      <c r="D293" s="9" t="s">
        <v>258</v>
      </c>
      <c r="E293" s="10" t="s">
        <v>259</v>
      </c>
      <c r="F293" s="9" t="s">
        <v>16</v>
      </c>
      <c r="G293" s="39">
        <v>4</v>
      </c>
      <c r="H293" s="171">
        <v>116304.20168067227</v>
      </c>
      <c r="I293" s="179">
        <v>96920.168067226899</v>
      </c>
    </row>
    <row r="294" spans="1:9" ht="351.6" customHeight="1" x14ac:dyDescent="0.3">
      <c r="C294" s="110" t="s">
        <v>712</v>
      </c>
      <c r="D294" s="9" t="s">
        <v>260</v>
      </c>
      <c r="E294" s="10" t="s">
        <v>261</v>
      </c>
      <c r="F294" s="9" t="s">
        <v>16</v>
      </c>
      <c r="G294" s="39">
        <v>4</v>
      </c>
      <c r="H294" s="171">
        <v>485042.01680672274</v>
      </c>
      <c r="I294" s="179">
        <v>404201.68067226891</v>
      </c>
    </row>
    <row r="295" spans="1:9" ht="351.6" customHeight="1" x14ac:dyDescent="0.3">
      <c r="C295" s="110" t="s">
        <v>713</v>
      </c>
      <c r="D295" s="9" t="s">
        <v>228</v>
      </c>
      <c r="E295" s="10" t="s">
        <v>229</v>
      </c>
      <c r="F295" s="9" t="s">
        <v>223</v>
      </c>
      <c r="G295" s="39">
        <v>4</v>
      </c>
      <c r="H295" s="171">
        <v>707899.15966386558</v>
      </c>
      <c r="I295" s="179">
        <v>589915.96638655465</v>
      </c>
    </row>
    <row r="296" spans="1:9" ht="351.6" customHeight="1" x14ac:dyDescent="0.3">
      <c r="C296" s="110" t="s">
        <v>714</v>
      </c>
      <c r="D296" s="9" t="s">
        <v>224</v>
      </c>
      <c r="E296" s="10" t="s">
        <v>225</v>
      </c>
      <c r="F296" s="9" t="s">
        <v>223</v>
      </c>
      <c r="G296" s="39">
        <v>4</v>
      </c>
      <c r="H296" s="171">
        <v>316134.45378151262</v>
      </c>
      <c r="I296" s="179">
        <v>263445.37815126049</v>
      </c>
    </row>
    <row r="297" spans="1:9" ht="351.6" customHeight="1" x14ac:dyDescent="0.3">
      <c r="C297" s="110" t="s">
        <v>715</v>
      </c>
      <c r="D297" s="9" t="s">
        <v>226</v>
      </c>
      <c r="E297" s="10" t="s">
        <v>227</v>
      </c>
      <c r="F297" s="9" t="s">
        <v>223</v>
      </c>
      <c r="G297" s="39">
        <v>4</v>
      </c>
      <c r="H297" s="171">
        <v>107268.90756302522</v>
      </c>
      <c r="I297" s="179">
        <v>89390.756302521011</v>
      </c>
    </row>
    <row r="298" spans="1:9" ht="351.6" customHeight="1" x14ac:dyDescent="0.3">
      <c r="C298" s="110" t="s">
        <v>716</v>
      </c>
      <c r="D298" s="9" t="s">
        <v>262</v>
      </c>
      <c r="E298" s="10" t="s">
        <v>263</v>
      </c>
      <c r="F298" s="9" t="s">
        <v>16</v>
      </c>
      <c r="G298" s="39">
        <v>2</v>
      </c>
      <c r="H298" s="171">
        <v>40208.999999999993</v>
      </c>
      <c r="I298" s="179">
        <v>28720.714285714283</v>
      </c>
    </row>
    <row r="299" spans="1:9" ht="351.6" customHeight="1" x14ac:dyDescent="0.3">
      <c r="C299" s="110" t="s">
        <v>717</v>
      </c>
      <c r="D299" s="9" t="s">
        <v>264</v>
      </c>
      <c r="E299" s="10" t="s">
        <v>265</v>
      </c>
      <c r="F299" s="9" t="s">
        <v>16</v>
      </c>
      <c r="G299" s="39">
        <v>16</v>
      </c>
      <c r="H299" s="171">
        <v>23319.327731092439</v>
      </c>
      <c r="I299" s="179">
        <v>19432.773109243699</v>
      </c>
    </row>
    <row r="300" spans="1:9" ht="351.6" customHeight="1" x14ac:dyDescent="0.3">
      <c r="C300" s="110" t="s">
        <v>718</v>
      </c>
      <c r="D300" s="9" t="s">
        <v>266</v>
      </c>
      <c r="E300" s="10" t="s">
        <v>267</v>
      </c>
      <c r="F300" s="9" t="s">
        <v>16</v>
      </c>
      <c r="G300" s="39">
        <v>6</v>
      </c>
      <c r="H300" s="171">
        <v>417857.1428571429</v>
      </c>
      <c r="I300" s="179">
        <v>348214.28571428574</v>
      </c>
    </row>
    <row r="301" spans="1:9" ht="351.6" customHeight="1" x14ac:dyDescent="0.3">
      <c r="C301" s="110" t="s">
        <v>719</v>
      </c>
      <c r="D301" s="9" t="s">
        <v>268</v>
      </c>
      <c r="E301" s="10" t="s">
        <v>269</v>
      </c>
      <c r="F301" s="9" t="s">
        <v>16</v>
      </c>
      <c r="G301" s="39">
        <v>6</v>
      </c>
      <c r="H301" s="171">
        <v>449243.69747899164</v>
      </c>
      <c r="I301" s="179">
        <v>374369.74789915967</v>
      </c>
    </row>
    <row r="302" spans="1:9" ht="351.6" customHeight="1" x14ac:dyDescent="0.3">
      <c r="C302" s="110" t="s">
        <v>720</v>
      </c>
      <c r="D302" s="9" t="s">
        <v>270</v>
      </c>
      <c r="E302" s="10" t="s">
        <v>271</v>
      </c>
      <c r="F302" s="9" t="s">
        <v>16</v>
      </c>
      <c r="G302" s="39">
        <v>6</v>
      </c>
      <c r="H302" s="171">
        <v>891952.9411764706</v>
      </c>
      <c r="I302" s="179">
        <v>743294.11764705891</v>
      </c>
    </row>
    <row r="303" spans="1:9" ht="351.6" customHeight="1" x14ac:dyDescent="0.3">
      <c r="C303" s="110" t="s">
        <v>721</v>
      </c>
      <c r="D303" s="9" t="s">
        <v>272</v>
      </c>
      <c r="E303" s="10" t="s">
        <v>273</v>
      </c>
      <c r="F303" s="9" t="s">
        <v>16</v>
      </c>
      <c r="G303" s="39">
        <v>4</v>
      </c>
      <c r="H303" s="171">
        <v>182470.58823529413</v>
      </c>
      <c r="I303" s="179">
        <v>130336.13445378152</v>
      </c>
    </row>
    <row r="304" spans="1:9" ht="351.6" customHeight="1" x14ac:dyDescent="0.3">
      <c r="C304" s="110" t="s">
        <v>722</v>
      </c>
      <c r="D304" s="9" t="s">
        <v>274</v>
      </c>
      <c r="E304" s="10" t="s">
        <v>275</v>
      </c>
      <c r="F304" s="9" t="s">
        <v>16</v>
      </c>
      <c r="G304" s="39">
        <v>4</v>
      </c>
      <c r="H304" s="171">
        <v>16288.235294117649</v>
      </c>
      <c r="I304" s="179">
        <v>11634.453781512606</v>
      </c>
    </row>
    <row r="305" spans="1:9" ht="351.6" customHeight="1" x14ac:dyDescent="0.3">
      <c r="C305" s="110" t="s">
        <v>723</v>
      </c>
      <c r="D305" s="9" t="s">
        <v>276</v>
      </c>
      <c r="E305" s="10" t="s">
        <v>277</v>
      </c>
      <c r="F305" s="9" t="s">
        <v>16</v>
      </c>
      <c r="G305" s="39">
        <v>4</v>
      </c>
      <c r="H305" s="171">
        <v>117311.76470588236</v>
      </c>
      <c r="I305" s="179">
        <v>83794.117647058825</v>
      </c>
    </row>
    <row r="306" spans="1:9" ht="351.6" customHeight="1" x14ac:dyDescent="0.3">
      <c r="C306" s="110" t="s">
        <v>724</v>
      </c>
      <c r="D306" s="9" t="s">
        <v>278</v>
      </c>
      <c r="E306" s="10" t="s">
        <v>279</v>
      </c>
      <c r="F306" s="9" t="s">
        <v>16</v>
      </c>
      <c r="G306" s="39">
        <v>4</v>
      </c>
      <c r="H306" s="171">
        <v>2922689.0756302522</v>
      </c>
      <c r="I306" s="179">
        <v>2435574.229691877</v>
      </c>
    </row>
    <row r="307" spans="1:9" ht="351.6" customHeight="1" x14ac:dyDescent="0.3">
      <c r="C307" s="110" t="s">
        <v>725</v>
      </c>
      <c r="D307" s="9" t="s">
        <v>242</v>
      </c>
      <c r="E307" s="10" t="s">
        <v>243</v>
      </c>
      <c r="F307" s="9" t="s">
        <v>223</v>
      </c>
      <c r="G307" s="39">
        <v>4</v>
      </c>
      <c r="H307" s="171">
        <v>363594.95798319328</v>
      </c>
      <c r="I307" s="179">
        <v>302995.79831932776</v>
      </c>
    </row>
    <row r="308" spans="1:9" ht="351.6" customHeight="1" x14ac:dyDescent="0.3">
      <c r="C308" s="110" t="s">
        <v>726</v>
      </c>
      <c r="D308" s="9" t="s">
        <v>84</v>
      </c>
      <c r="E308" s="10" t="s">
        <v>85</v>
      </c>
      <c r="F308" s="9" t="s">
        <v>223</v>
      </c>
      <c r="G308" s="39">
        <v>2</v>
      </c>
      <c r="H308" s="171">
        <v>1865542.4873949578</v>
      </c>
      <c r="I308" s="179">
        <v>1554618.7394957982</v>
      </c>
    </row>
    <row r="309" spans="1:9" ht="351.6" customHeight="1" x14ac:dyDescent="0.3">
      <c r="C309" s="110" t="s">
        <v>727</v>
      </c>
      <c r="D309" s="9" t="s">
        <v>280</v>
      </c>
      <c r="E309" s="10" t="s">
        <v>281</v>
      </c>
      <c r="F309" s="9" t="s">
        <v>16</v>
      </c>
      <c r="G309" s="39">
        <v>2</v>
      </c>
      <c r="H309" s="171">
        <v>932773.10924369749</v>
      </c>
      <c r="I309" s="179">
        <v>777310.92436974798</v>
      </c>
    </row>
    <row r="310" spans="1:9" ht="351.6" customHeight="1" x14ac:dyDescent="0.3">
      <c r="C310" s="110" t="s">
        <v>728</v>
      </c>
      <c r="D310" s="9" t="s">
        <v>81</v>
      </c>
      <c r="E310" s="10" t="s">
        <v>82</v>
      </c>
      <c r="F310" s="9" t="s">
        <v>16</v>
      </c>
      <c r="G310" s="39">
        <v>6</v>
      </c>
      <c r="H310" s="171">
        <v>184689.0756302521</v>
      </c>
      <c r="I310" s="179">
        <v>153907.56302521008</v>
      </c>
    </row>
    <row r="311" spans="1:9" ht="351.6" customHeight="1" x14ac:dyDescent="0.3">
      <c r="C311" s="110" t="s">
        <v>729</v>
      </c>
      <c r="D311" s="9" t="s">
        <v>221</v>
      </c>
      <c r="E311" s="10" t="s">
        <v>222</v>
      </c>
      <c r="F311" s="9" t="s">
        <v>223</v>
      </c>
      <c r="G311" s="39">
        <v>2</v>
      </c>
      <c r="H311" s="171">
        <v>545485.71428571432</v>
      </c>
      <c r="I311" s="179">
        <v>454571.42857142858</v>
      </c>
    </row>
    <row r="312" spans="1:9" ht="351.6" customHeight="1" x14ac:dyDescent="0.3">
      <c r="C312" s="110" t="s">
        <v>730</v>
      </c>
      <c r="D312" s="9" t="s">
        <v>282</v>
      </c>
      <c r="E312" s="10" t="s">
        <v>283</v>
      </c>
      <c r="F312" s="9" t="s">
        <v>16</v>
      </c>
      <c r="G312" s="39">
        <v>4</v>
      </c>
      <c r="H312" s="171">
        <v>2042773.1092436975</v>
      </c>
      <c r="I312" s="179">
        <v>1702310.924369748</v>
      </c>
    </row>
    <row r="313" spans="1:9" ht="351.6" customHeight="1" thickBot="1" x14ac:dyDescent="0.35">
      <c r="C313" s="110" t="s">
        <v>731</v>
      </c>
      <c r="D313" s="9" t="s">
        <v>284</v>
      </c>
      <c r="E313" s="10" t="s">
        <v>285</v>
      </c>
      <c r="F313" s="9" t="s">
        <v>16</v>
      </c>
      <c r="G313" s="39">
        <v>4</v>
      </c>
      <c r="H313" s="171">
        <v>447731.09243697481</v>
      </c>
      <c r="I313" s="179">
        <v>373109.24369747902</v>
      </c>
    </row>
    <row r="314" spans="1:9" ht="14.55" customHeight="1" thickBot="1" x14ac:dyDescent="0.35">
      <c r="C314" s="280" t="s">
        <v>732</v>
      </c>
      <c r="D314" s="281"/>
      <c r="E314" s="281"/>
      <c r="F314" s="281"/>
      <c r="G314" s="281"/>
      <c r="H314" s="181"/>
      <c r="I314" s="176"/>
    </row>
    <row r="315" spans="1:9" ht="13.2" customHeight="1" thickBot="1" x14ac:dyDescent="0.35">
      <c r="C315" s="306" t="s">
        <v>287</v>
      </c>
      <c r="D315" s="307"/>
      <c r="E315" s="307"/>
      <c r="F315" s="307"/>
      <c r="G315" s="307"/>
      <c r="H315" s="164"/>
      <c r="I315" s="183"/>
    </row>
    <row r="316" spans="1:9" ht="47.25" customHeight="1" thickBot="1" x14ac:dyDescent="0.35">
      <c r="A316" s="3"/>
      <c r="B316" s="3"/>
      <c r="C316" s="106" t="s">
        <v>4</v>
      </c>
      <c r="D316" s="107" t="s">
        <v>5</v>
      </c>
      <c r="E316" s="107" t="s">
        <v>6</v>
      </c>
      <c r="F316" s="107" t="s">
        <v>7</v>
      </c>
      <c r="G316" s="165" t="s">
        <v>8</v>
      </c>
      <c r="H316" s="170" t="s">
        <v>9</v>
      </c>
      <c r="I316" s="170" t="s">
        <v>9</v>
      </c>
    </row>
    <row r="317" spans="1:9" ht="124.2" customHeight="1" x14ac:dyDescent="0.3">
      <c r="C317" s="110" t="s">
        <v>733</v>
      </c>
      <c r="D317" s="111" t="s">
        <v>69</v>
      </c>
      <c r="E317" s="112" t="s">
        <v>70</v>
      </c>
      <c r="F317" s="111" t="s">
        <v>16</v>
      </c>
      <c r="G317" s="120">
        <v>2</v>
      </c>
      <c r="H317" s="171">
        <v>1769747.8991596641</v>
      </c>
      <c r="I317" s="179">
        <v>1474789.9159663867</v>
      </c>
    </row>
    <row r="318" spans="1:9" ht="124.2" customHeight="1" x14ac:dyDescent="0.3">
      <c r="C318" s="110" t="s">
        <v>734</v>
      </c>
      <c r="D318" s="9" t="s">
        <v>71</v>
      </c>
      <c r="E318" s="10" t="s">
        <v>72</v>
      </c>
      <c r="F318" s="9" t="s">
        <v>16</v>
      </c>
      <c r="G318" s="39">
        <v>2</v>
      </c>
      <c r="H318" s="171">
        <v>993403.36134453781</v>
      </c>
      <c r="I318" s="179">
        <v>827836.13445378153</v>
      </c>
    </row>
    <row r="319" spans="1:9" ht="124.2" customHeight="1" x14ac:dyDescent="0.3">
      <c r="C319" s="110" t="s">
        <v>735</v>
      </c>
      <c r="D319" s="9" t="s">
        <v>166</v>
      </c>
      <c r="E319" s="10" t="s">
        <v>167</v>
      </c>
      <c r="F319" s="9" t="s">
        <v>16</v>
      </c>
      <c r="G319" s="39">
        <v>1</v>
      </c>
      <c r="H319" s="171">
        <v>13613445.37815126</v>
      </c>
      <c r="I319" s="179">
        <v>11344537.81512605</v>
      </c>
    </row>
    <row r="320" spans="1:9" ht="124.2" customHeight="1" x14ac:dyDescent="0.3">
      <c r="C320" s="110" t="s">
        <v>736</v>
      </c>
      <c r="D320" s="9" t="s">
        <v>73</v>
      </c>
      <c r="E320" s="10" t="s">
        <v>74</v>
      </c>
      <c r="F320" s="9" t="s">
        <v>16</v>
      </c>
      <c r="G320" s="39">
        <v>3</v>
      </c>
      <c r="H320" s="171">
        <v>1660336.1344537816</v>
      </c>
      <c r="I320" s="179">
        <v>1383613.4453781513</v>
      </c>
    </row>
    <row r="321" spans="1:9" ht="124.2" customHeight="1" x14ac:dyDescent="0.3">
      <c r="C321" s="110" t="s">
        <v>737</v>
      </c>
      <c r="D321" s="9" t="s">
        <v>244</v>
      </c>
      <c r="E321" s="10" t="s">
        <v>245</v>
      </c>
      <c r="F321" s="9" t="s">
        <v>16</v>
      </c>
      <c r="G321" s="39">
        <v>16</v>
      </c>
      <c r="H321" s="171">
        <v>294957.98319327732</v>
      </c>
      <c r="I321" s="179">
        <v>245798.31932773109</v>
      </c>
    </row>
    <row r="322" spans="1:9" ht="124.2" customHeight="1" x14ac:dyDescent="0.3">
      <c r="C322" s="110" t="s">
        <v>738</v>
      </c>
      <c r="D322" s="9" t="s">
        <v>63</v>
      </c>
      <c r="E322" s="10" t="s">
        <v>64</v>
      </c>
      <c r="F322" s="9" t="s">
        <v>16</v>
      </c>
      <c r="G322" s="39">
        <v>3</v>
      </c>
      <c r="H322" s="171">
        <v>3825343.3613445377</v>
      </c>
      <c r="I322" s="179">
        <v>3187786.1344537819</v>
      </c>
    </row>
    <row r="323" spans="1:9" ht="124.2" customHeight="1" x14ac:dyDescent="0.3">
      <c r="C323" s="110" t="s">
        <v>739</v>
      </c>
      <c r="D323" s="9" t="s">
        <v>67</v>
      </c>
      <c r="E323" s="10" t="s">
        <v>68</v>
      </c>
      <c r="F323" s="9" t="s">
        <v>16</v>
      </c>
      <c r="G323" s="39">
        <v>2</v>
      </c>
      <c r="H323" s="171">
        <v>2475680.6722689075</v>
      </c>
      <c r="I323" s="179">
        <v>2063067.2268907563</v>
      </c>
    </row>
    <row r="324" spans="1:9" ht="124.2" customHeight="1" x14ac:dyDescent="0.3">
      <c r="C324" s="110" t="s">
        <v>740</v>
      </c>
      <c r="D324" s="9" t="s">
        <v>22</v>
      </c>
      <c r="E324" s="10" t="s">
        <v>23</v>
      </c>
      <c r="F324" s="9" t="s">
        <v>16</v>
      </c>
      <c r="G324" s="39">
        <v>1</v>
      </c>
      <c r="H324" s="171">
        <v>4011428.5714285718</v>
      </c>
      <c r="I324" s="179">
        <v>3342857.1428571432</v>
      </c>
    </row>
    <row r="325" spans="1:9" ht="124.2" customHeight="1" x14ac:dyDescent="0.3">
      <c r="C325" s="110" t="s">
        <v>741</v>
      </c>
      <c r="D325" s="9" t="s">
        <v>26</v>
      </c>
      <c r="E325" s="10" t="s">
        <v>27</v>
      </c>
      <c r="F325" s="9" t="s">
        <v>16</v>
      </c>
      <c r="G325" s="39">
        <v>1</v>
      </c>
      <c r="H325" s="171">
        <v>4159663.8655462186</v>
      </c>
      <c r="I325" s="179">
        <v>3466386.5546218487</v>
      </c>
    </row>
    <row r="326" spans="1:9" ht="124.2" customHeight="1" x14ac:dyDescent="0.3">
      <c r="C326" s="110" t="s">
        <v>742</v>
      </c>
      <c r="D326" s="9" t="s">
        <v>87</v>
      </c>
      <c r="E326" s="10" t="s">
        <v>88</v>
      </c>
      <c r="F326" s="9" t="s">
        <v>16</v>
      </c>
      <c r="G326" s="39">
        <v>6</v>
      </c>
      <c r="H326" s="171">
        <v>4326050.4201680673</v>
      </c>
      <c r="I326" s="179">
        <v>3605042.0168067226</v>
      </c>
    </row>
    <row r="327" spans="1:9" s="2" customFormat="1" ht="124.2" customHeight="1" x14ac:dyDescent="0.3">
      <c r="C327" s="110" t="s">
        <v>743</v>
      </c>
      <c r="D327" s="9" t="s">
        <v>59</v>
      </c>
      <c r="E327" s="10" t="s">
        <v>60</v>
      </c>
      <c r="F327" s="9" t="s">
        <v>16</v>
      </c>
      <c r="G327" s="39">
        <v>2</v>
      </c>
      <c r="H327" s="171">
        <v>3826890.7563025211</v>
      </c>
      <c r="I327" s="179">
        <v>3189075.630252101</v>
      </c>
    </row>
    <row r="328" spans="1:9" ht="124.2" customHeight="1" x14ac:dyDescent="0.3">
      <c r="C328" s="110" t="s">
        <v>744</v>
      </c>
      <c r="D328" s="9" t="s">
        <v>174</v>
      </c>
      <c r="E328" s="10" t="s">
        <v>175</v>
      </c>
      <c r="F328" s="9" t="s">
        <v>16</v>
      </c>
      <c r="G328" s="39">
        <v>12</v>
      </c>
      <c r="H328" s="171">
        <v>195882.35294117648</v>
      </c>
      <c r="I328" s="179">
        <v>139915.96638655462</v>
      </c>
    </row>
    <row r="329" spans="1:9" ht="124.2" customHeight="1" x14ac:dyDescent="0.3">
      <c r="C329" s="110" t="s">
        <v>745</v>
      </c>
      <c r="D329" s="9" t="s">
        <v>288</v>
      </c>
      <c r="E329" s="10" t="s">
        <v>289</v>
      </c>
      <c r="F329" s="9" t="s">
        <v>16</v>
      </c>
      <c r="G329" s="39">
        <v>4</v>
      </c>
      <c r="H329" s="171">
        <v>28449.579831932773</v>
      </c>
      <c r="I329" s="179">
        <v>23707.983193277312</v>
      </c>
    </row>
    <row r="330" spans="1:9" ht="124.2" customHeight="1" x14ac:dyDescent="0.3">
      <c r="C330" s="110" t="s">
        <v>746</v>
      </c>
      <c r="D330" s="9" t="s">
        <v>178</v>
      </c>
      <c r="E330" s="10" t="s">
        <v>179</v>
      </c>
      <c r="F330" s="9" t="s">
        <v>16</v>
      </c>
      <c r="G330" s="39">
        <v>12</v>
      </c>
      <c r="H330" s="171">
        <v>94804.411764705888</v>
      </c>
      <c r="I330" s="179">
        <v>67717.436974789918</v>
      </c>
    </row>
    <row r="331" spans="1:9" ht="124.2" customHeight="1" x14ac:dyDescent="0.3">
      <c r="C331" s="110" t="s">
        <v>747</v>
      </c>
      <c r="D331" s="9" t="s">
        <v>290</v>
      </c>
      <c r="E331" s="10" t="s">
        <v>291</v>
      </c>
      <c r="F331" s="9" t="s">
        <v>16</v>
      </c>
      <c r="G331" s="39">
        <v>12</v>
      </c>
      <c r="H331" s="171">
        <v>39176.470588235294</v>
      </c>
      <c r="I331" s="179">
        <v>27983.193277310926</v>
      </c>
    </row>
    <row r="332" spans="1:9" ht="124.2" customHeight="1" thickBot="1" x14ac:dyDescent="0.35">
      <c r="C332" s="110" t="s">
        <v>748</v>
      </c>
      <c r="D332" s="9" t="s">
        <v>176</v>
      </c>
      <c r="E332" s="10" t="s">
        <v>177</v>
      </c>
      <c r="F332" s="9" t="s">
        <v>16</v>
      </c>
      <c r="G332" s="39">
        <v>10</v>
      </c>
      <c r="H332" s="171">
        <v>21352.941176470587</v>
      </c>
      <c r="I332" s="179">
        <v>15252.100840336136</v>
      </c>
    </row>
    <row r="333" spans="1:9" ht="13.2" customHeight="1" thickBot="1" x14ac:dyDescent="0.35">
      <c r="C333" s="280" t="s">
        <v>749</v>
      </c>
      <c r="D333" s="281"/>
      <c r="E333" s="281"/>
      <c r="F333" s="281"/>
      <c r="G333" s="281"/>
      <c r="H333" s="181"/>
      <c r="I333" s="176"/>
    </row>
    <row r="334" spans="1:9" ht="13.2" customHeight="1" thickBot="1" x14ac:dyDescent="0.35">
      <c r="C334" s="268" t="s">
        <v>293</v>
      </c>
      <c r="D334" s="269"/>
      <c r="E334" s="269"/>
      <c r="F334" s="269"/>
      <c r="G334" s="269"/>
      <c r="H334" s="201"/>
      <c r="I334" s="186"/>
    </row>
    <row r="335" spans="1:9" ht="47.25" customHeight="1" thickBot="1" x14ac:dyDescent="0.35">
      <c r="A335" s="3"/>
      <c r="B335" s="3"/>
      <c r="C335" s="106" t="s">
        <v>4</v>
      </c>
      <c r="D335" s="107" t="s">
        <v>5</v>
      </c>
      <c r="E335" s="107" t="s">
        <v>6</v>
      </c>
      <c r="F335" s="107" t="s">
        <v>7</v>
      </c>
      <c r="G335" s="108" t="s">
        <v>8</v>
      </c>
      <c r="H335" s="197" t="s">
        <v>9</v>
      </c>
      <c r="I335" s="31" t="s">
        <v>9</v>
      </c>
    </row>
    <row r="336" spans="1:9" ht="97.95" customHeight="1" x14ac:dyDescent="0.3">
      <c r="C336" s="110" t="s">
        <v>750</v>
      </c>
      <c r="D336" s="111" t="s">
        <v>87</v>
      </c>
      <c r="E336" s="112" t="s">
        <v>88</v>
      </c>
      <c r="F336" s="111" t="s">
        <v>16</v>
      </c>
      <c r="G336" s="120">
        <v>10</v>
      </c>
      <c r="H336" s="171">
        <v>4326050.4201680673</v>
      </c>
      <c r="I336" s="179">
        <v>3605042.0168067226</v>
      </c>
    </row>
    <row r="337" spans="1:9" s="2" customFormat="1" ht="97.95" customHeight="1" x14ac:dyDescent="0.3">
      <c r="C337" s="110" t="s">
        <v>751</v>
      </c>
      <c r="D337" s="9" t="s">
        <v>121</v>
      </c>
      <c r="E337" s="10" t="s">
        <v>122</v>
      </c>
      <c r="F337" s="9" t="s">
        <v>16</v>
      </c>
      <c r="G337" s="39">
        <v>1</v>
      </c>
      <c r="H337" s="171">
        <v>8485714.2857142854</v>
      </c>
      <c r="I337" s="179">
        <v>7071428.5714285718</v>
      </c>
    </row>
    <row r="338" spans="1:9" ht="97.95" customHeight="1" x14ac:dyDescent="0.3">
      <c r="C338" s="110" t="s">
        <v>752</v>
      </c>
      <c r="D338" s="9" t="s">
        <v>65</v>
      </c>
      <c r="E338" s="10" t="s">
        <v>66</v>
      </c>
      <c r="F338" s="9" t="s">
        <v>16</v>
      </c>
      <c r="G338" s="39">
        <v>1</v>
      </c>
      <c r="H338" s="171">
        <v>2984743.3613445382</v>
      </c>
      <c r="I338" s="179">
        <v>2487286.1344537814</v>
      </c>
    </row>
    <row r="339" spans="1:9" ht="97.95" customHeight="1" x14ac:dyDescent="0.3">
      <c r="C339" s="110" t="s">
        <v>753</v>
      </c>
      <c r="D339" s="9" t="s">
        <v>26</v>
      </c>
      <c r="E339" s="10" t="s">
        <v>27</v>
      </c>
      <c r="F339" s="9" t="s">
        <v>16</v>
      </c>
      <c r="G339" s="39">
        <v>1</v>
      </c>
      <c r="H339" s="171">
        <v>4159663.8655462186</v>
      </c>
      <c r="I339" s="179">
        <v>3466386.5546218487</v>
      </c>
    </row>
    <row r="340" spans="1:9" ht="97.95" customHeight="1" x14ac:dyDescent="0.3">
      <c r="C340" s="110" t="s">
        <v>754</v>
      </c>
      <c r="D340" s="9" t="s">
        <v>19</v>
      </c>
      <c r="E340" s="10" t="s">
        <v>20</v>
      </c>
      <c r="F340" s="9" t="s">
        <v>16</v>
      </c>
      <c r="G340" s="39">
        <v>100</v>
      </c>
      <c r="H340" s="171">
        <v>88235.294117647063</v>
      </c>
      <c r="I340" s="179">
        <v>63025.210084033613</v>
      </c>
    </row>
    <row r="341" spans="1:9" ht="97.95" customHeight="1" x14ac:dyDescent="0.3">
      <c r="C341" s="110" t="s">
        <v>755</v>
      </c>
      <c r="D341" s="9" t="s">
        <v>119</v>
      </c>
      <c r="E341" s="10" t="s">
        <v>180</v>
      </c>
      <c r="F341" s="9" t="s">
        <v>16</v>
      </c>
      <c r="G341" s="39">
        <v>10</v>
      </c>
      <c r="H341" s="171">
        <v>229613.44537815126</v>
      </c>
      <c r="I341" s="179">
        <v>191344.53781512607</v>
      </c>
    </row>
    <row r="342" spans="1:9" ht="97.95" customHeight="1" thickBot="1" x14ac:dyDescent="0.35">
      <c r="C342" s="110" t="s">
        <v>756</v>
      </c>
      <c r="D342" s="9" t="s">
        <v>146</v>
      </c>
      <c r="E342" s="10" t="s">
        <v>147</v>
      </c>
      <c r="F342" s="9" t="s">
        <v>16</v>
      </c>
      <c r="G342" s="39">
        <v>5</v>
      </c>
      <c r="H342" s="171">
        <v>3538229.7478991603</v>
      </c>
      <c r="I342" s="179">
        <v>2948524.7899159663</v>
      </c>
    </row>
    <row r="343" spans="1:9" ht="13.2" customHeight="1" thickBot="1" x14ac:dyDescent="0.35">
      <c r="C343" s="280" t="s">
        <v>757</v>
      </c>
      <c r="D343" s="281"/>
      <c r="E343" s="281"/>
      <c r="F343" s="281"/>
      <c r="G343" s="281"/>
      <c r="H343" s="181"/>
      <c r="I343" s="176"/>
    </row>
    <row r="344" spans="1:9" ht="13.2" customHeight="1" thickBot="1" x14ac:dyDescent="0.35">
      <c r="C344" s="268" t="s">
        <v>295</v>
      </c>
      <c r="D344" s="269"/>
      <c r="E344" s="269"/>
      <c r="F344" s="269"/>
      <c r="G344" s="269"/>
      <c r="H344" s="201"/>
      <c r="I344" s="183"/>
    </row>
    <row r="345" spans="1:9" ht="47.25" customHeight="1" thickBot="1" x14ac:dyDescent="0.35">
      <c r="A345" s="3"/>
      <c r="B345" s="3"/>
      <c r="C345" s="106" t="s">
        <v>4</v>
      </c>
      <c r="D345" s="107" t="s">
        <v>5</v>
      </c>
      <c r="E345" s="107" t="s">
        <v>6</v>
      </c>
      <c r="F345" s="107" t="s">
        <v>7</v>
      </c>
      <c r="G345" s="165" t="s">
        <v>8</v>
      </c>
      <c r="H345" s="170" t="s">
        <v>9</v>
      </c>
      <c r="I345" s="170" t="s">
        <v>9</v>
      </c>
    </row>
    <row r="346" spans="1:9" s="2" customFormat="1" ht="172.95" customHeight="1" x14ac:dyDescent="0.3">
      <c r="C346" s="110" t="s">
        <v>758</v>
      </c>
      <c r="D346" s="111" t="s">
        <v>14</v>
      </c>
      <c r="E346" s="112" t="s">
        <v>15</v>
      </c>
      <c r="F346" s="111" t="s">
        <v>16</v>
      </c>
      <c r="G346" s="120">
        <v>4</v>
      </c>
      <c r="H346" s="171">
        <v>335798.31932773109</v>
      </c>
      <c r="I346" s="180">
        <v>279831.93277310923</v>
      </c>
    </row>
    <row r="347" spans="1:9" ht="172.95" customHeight="1" x14ac:dyDescent="0.3">
      <c r="C347" s="110" t="s">
        <v>759</v>
      </c>
      <c r="D347" s="9" t="s">
        <v>19</v>
      </c>
      <c r="E347" s="10" t="s">
        <v>20</v>
      </c>
      <c r="F347" s="9" t="s">
        <v>16</v>
      </c>
      <c r="G347" s="39">
        <v>30</v>
      </c>
      <c r="H347" s="171">
        <v>88235.294117647063</v>
      </c>
      <c r="I347" s="179">
        <v>63025.210084033613</v>
      </c>
    </row>
    <row r="348" spans="1:9" ht="172.95" customHeight="1" x14ac:dyDescent="0.3">
      <c r="C348" s="110" t="s">
        <v>760</v>
      </c>
      <c r="D348" s="9" t="s">
        <v>73</v>
      </c>
      <c r="E348" s="10" t="s">
        <v>74</v>
      </c>
      <c r="F348" s="9" t="s">
        <v>16</v>
      </c>
      <c r="G348" s="39">
        <v>1</v>
      </c>
      <c r="H348" s="171">
        <v>1660336.1344537816</v>
      </c>
      <c r="I348" s="179">
        <v>1383613.4453781513</v>
      </c>
    </row>
    <row r="349" spans="1:9" ht="172.95" customHeight="1" x14ac:dyDescent="0.3">
      <c r="C349" s="110" t="s">
        <v>761</v>
      </c>
      <c r="D349" s="9" t="s">
        <v>63</v>
      </c>
      <c r="E349" s="10" t="s">
        <v>64</v>
      </c>
      <c r="F349" s="9" t="s">
        <v>16</v>
      </c>
      <c r="G349" s="39">
        <v>2</v>
      </c>
      <c r="H349" s="171">
        <v>3825343.3613445377</v>
      </c>
      <c r="I349" s="179">
        <v>3187786.1344537819</v>
      </c>
    </row>
    <row r="350" spans="1:9" ht="172.95" customHeight="1" x14ac:dyDescent="0.3">
      <c r="C350" s="110" t="s">
        <v>762</v>
      </c>
      <c r="D350" s="9" t="s">
        <v>69</v>
      </c>
      <c r="E350" s="10" t="s">
        <v>70</v>
      </c>
      <c r="F350" s="9" t="s">
        <v>16</v>
      </c>
      <c r="G350" s="39">
        <v>2</v>
      </c>
      <c r="H350" s="171">
        <v>1769747.8991596641</v>
      </c>
      <c r="I350" s="179">
        <v>1474789.9159663867</v>
      </c>
    </row>
    <row r="351" spans="1:9" ht="172.95" customHeight="1" x14ac:dyDescent="0.3">
      <c r="C351" s="110" t="s">
        <v>763</v>
      </c>
      <c r="D351" s="9" t="s">
        <v>71</v>
      </c>
      <c r="E351" s="10" t="s">
        <v>72</v>
      </c>
      <c r="F351" s="9" t="s">
        <v>16</v>
      </c>
      <c r="G351" s="39">
        <v>2</v>
      </c>
      <c r="H351" s="171">
        <v>993403.36134453781</v>
      </c>
      <c r="I351" s="179">
        <v>827836.13445378153</v>
      </c>
    </row>
    <row r="352" spans="1:9" ht="172.95" customHeight="1" x14ac:dyDescent="0.3">
      <c r="C352" s="110" t="s">
        <v>764</v>
      </c>
      <c r="D352" s="9" t="s">
        <v>65</v>
      </c>
      <c r="E352" s="10" t="s">
        <v>66</v>
      </c>
      <c r="F352" s="9" t="s">
        <v>16</v>
      </c>
      <c r="G352" s="39">
        <v>1</v>
      </c>
      <c r="H352" s="171">
        <v>2984743.3613445382</v>
      </c>
      <c r="I352" s="179">
        <v>2487286.1344537814</v>
      </c>
    </row>
    <row r="353" spans="3:9" ht="172.95" customHeight="1" x14ac:dyDescent="0.3">
      <c r="C353" s="110" t="s">
        <v>765</v>
      </c>
      <c r="D353" s="9" t="s">
        <v>26</v>
      </c>
      <c r="E353" s="10" t="s">
        <v>27</v>
      </c>
      <c r="F353" s="9" t="s">
        <v>16</v>
      </c>
      <c r="G353" s="39">
        <v>1</v>
      </c>
      <c r="H353" s="171">
        <v>4159663.8655462186</v>
      </c>
      <c r="I353" s="179">
        <v>3466386.5546218487</v>
      </c>
    </row>
    <row r="354" spans="3:9" s="2" customFormat="1" ht="172.95" customHeight="1" x14ac:dyDescent="0.3">
      <c r="C354" s="110" t="s">
        <v>766</v>
      </c>
      <c r="D354" s="9" t="s">
        <v>123</v>
      </c>
      <c r="E354" s="10" t="s">
        <v>124</v>
      </c>
      <c r="F354" s="9" t="s">
        <v>16</v>
      </c>
      <c r="G354" s="39">
        <v>2</v>
      </c>
      <c r="H354" s="171">
        <v>4440000</v>
      </c>
      <c r="I354" s="179">
        <v>3700000</v>
      </c>
    </row>
    <row r="355" spans="3:9" ht="172.95" customHeight="1" x14ac:dyDescent="0.3">
      <c r="C355" s="110" t="s">
        <v>767</v>
      </c>
      <c r="D355" s="9" t="s">
        <v>67</v>
      </c>
      <c r="E355" s="10" t="s">
        <v>68</v>
      </c>
      <c r="F355" s="9" t="s">
        <v>16</v>
      </c>
      <c r="G355" s="39">
        <v>1</v>
      </c>
      <c r="H355" s="171">
        <v>2475680.6722689075</v>
      </c>
      <c r="I355" s="179">
        <v>2063067.2268907563</v>
      </c>
    </row>
    <row r="356" spans="3:9" ht="172.95" customHeight="1" x14ac:dyDescent="0.3">
      <c r="C356" s="110" t="s">
        <v>768</v>
      </c>
      <c r="D356" s="9" t="s">
        <v>87</v>
      </c>
      <c r="E356" s="10" t="s">
        <v>88</v>
      </c>
      <c r="F356" s="9" t="s">
        <v>16</v>
      </c>
      <c r="G356" s="39">
        <v>2</v>
      </c>
      <c r="H356" s="171">
        <v>4326050.4201680673</v>
      </c>
      <c r="I356" s="179">
        <v>3605042.0168067226</v>
      </c>
    </row>
    <row r="357" spans="3:9" s="2" customFormat="1" ht="172.95" customHeight="1" x14ac:dyDescent="0.3">
      <c r="C357" s="110" t="s">
        <v>769</v>
      </c>
      <c r="D357" s="9" t="s">
        <v>56</v>
      </c>
      <c r="E357" s="10" t="s">
        <v>57</v>
      </c>
      <c r="F357" s="9" t="s">
        <v>16</v>
      </c>
      <c r="G357" s="39">
        <v>2</v>
      </c>
      <c r="H357" s="171">
        <v>4638655.4621848743</v>
      </c>
      <c r="I357" s="180">
        <v>3865546.218487395</v>
      </c>
    </row>
    <row r="358" spans="3:9" s="2" customFormat="1" ht="172.95" customHeight="1" x14ac:dyDescent="0.3">
      <c r="C358" s="110" t="s">
        <v>770</v>
      </c>
      <c r="D358" s="9" t="s">
        <v>91</v>
      </c>
      <c r="E358" s="10" t="s">
        <v>92</v>
      </c>
      <c r="F358" s="9" t="s">
        <v>16</v>
      </c>
      <c r="G358" s="39">
        <v>1</v>
      </c>
      <c r="H358" s="171">
        <v>5064201.6806722693</v>
      </c>
      <c r="I358" s="179">
        <v>4220168.0672268914</v>
      </c>
    </row>
    <row r="359" spans="3:9" s="2" customFormat="1" ht="172.95" customHeight="1" x14ac:dyDescent="0.3">
      <c r="C359" s="110" t="s">
        <v>771</v>
      </c>
      <c r="D359" s="9" t="s">
        <v>59</v>
      </c>
      <c r="E359" s="10" t="s">
        <v>60</v>
      </c>
      <c r="F359" s="9" t="s">
        <v>16</v>
      </c>
      <c r="G359" s="39">
        <v>1</v>
      </c>
      <c r="H359" s="171">
        <v>3826890.7563025211</v>
      </c>
      <c r="I359" s="179">
        <v>3189075.630252101</v>
      </c>
    </row>
    <row r="360" spans="3:9" s="2" customFormat="1" ht="172.95" customHeight="1" x14ac:dyDescent="0.3">
      <c r="C360" s="110" t="s">
        <v>772</v>
      </c>
      <c r="D360" s="9" t="s">
        <v>134</v>
      </c>
      <c r="E360" s="10" t="s">
        <v>135</v>
      </c>
      <c r="F360" s="9" t="s">
        <v>16</v>
      </c>
      <c r="G360" s="39">
        <v>1</v>
      </c>
      <c r="H360" s="171">
        <v>2944875.630252101</v>
      </c>
      <c r="I360" s="179">
        <v>2454063.0252100839</v>
      </c>
    </row>
    <row r="361" spans="3:9" s="2" customFormat="1" ht="172.95" customHeight="1" x14ac:dyDescent="0.3">
      <c r="C361" s="110" t="s">
        <v>773</v>
      </c>
      <c r="D361" s="9" t="s">
        <v>121</v>
      </c>
      <c r="E361" s="10" t="s">
        <v>122</v>
      </c>
      <c r="F361" s="9" t="s">
        <v>16</v>
      </c>
      <c r="G361" s="39">
        <v>1</v>
      </c>
      <c r="H361" s="171">
        <v>8485714.2857142854</v>
      </c>
      <c r="I361" s="179">
        <v>7071428.5714285718</v>
      </c>
    </row>
    <row r="362" spans="3:9" s="2" customFormat="1" ht="172.95" customHeight="1" x14ac:dyDescent="0.3">
      <c r="C362" s="110" t="s">
        <v>774</v>
      </c>
      <c r="D362" s="35" t="s">
        <v>136</v>
      </c>
      <c r="E362" s="36" t="s">
        <v>137</v>
      </c>
      <c r="F362" s="35" t="s">
        <v>16</v>
      </c>
      <c r="G362" s="37">
        <v>1</v>
      </c>
      <c r="H362" s="171">
        <v>3525731.0924369749</v>
      </c>
      <c r="I362" s="179">
        <v>2938109.2436974789</v>
      </c>
    </row>
    <row r="363" spans="3:9" ht="172.95" customHeight="1" x14ac:dyDescent="0.3">
      <c r="C363" s="110" t="s">
        <v>775</v>
      </c>
      <c r="D363" s="9" t="s">
        <v>77</v>
      </c>
      <c r="E363" s="10" t="s">
        <v>78</v>
      </c>
      <c r="F363" s="9" t="s">
        <v>16</v>
      </c>
      <c r="G363" s="39">
        <v>1</v>
      </c>
      <c r="H363" s="171">
        <v>3403361.3445378151</v>
      </c>
      <c r="I363" s="179">
        <v>2836134.4537815126</v>
      </c>
    </row>
    <row r="364" spans="3:9" ht="172.95" customHeight="1" x14ac:dyDescent="0.3">
      <c r="C364" s="110" t="s">
        <v>776</v>
      </c>
      <c r="D364" s="9" t="s">
        <v>140</v>
      </c>
      <c r="E364" s="38" t="s">
        <v>141</v>
      </c>
      <c r="F364" s="9" t="s">
        <v>16</v>
      </c>
      <c r="G364" s="39">
        <v>1</v>
      </c>
      <c r="H364" s="171">
        <v>1231094.1176470588</v>
      </c>
      <c r="I364" s="179">
        <v>1025911.7647058824</v>
      </c>
    </row>
    <row r="365" spans="3:9" ht="172.95" customHeight="1" x14ac:dyDescent="0.3">
      <c r="C365" s="110" t="s">
        <v>777</v>
      </c>
      <c r="D365" s="9" t="s">
        <v>150</v>
      </c>
      <c r="E365" s="38" t="s">
        <v>151</v>
      </c>
      <c r="F365" s="9" t="s">
        <v>16</v>
      </c>
      <c r="G365" s="39">
        <v>1</v>
      </c>
      <c r="H365" s="171">
        <v>1384235.2941176472</v>
      </c>
      <c r="I365" s="179">
        <v>1153529.411764706</v>
      </c>
    </row>
    <row r="366" spans="3:9" ht="172.95" customHeight="1" x14ac:dyDescent="0.3">
      <c r="C366" s="110" t="s">
        <v>778</v>
      </c>
      <c r="D366" s="9" t="s">
        <v>75</v>
      </c>
      <c r="E366" s="10" t="s">
        <v>76</v>
      </c>
      <c r="F366" s="9" t="s">
        <v>16</v>
      </c>
      <c r="G366" s="39">
        <v>1</v>
      </c>
      <c r="H366" s="171">
        <v>682184.87394957989</v>
      </c>
      <c r="I366" s="179">
        <v>568487.39495798317</v>
      </c>
    </row>
    <row r="367" spans="3:9" ht="172.95" customHeight="1" thickBot="1" x14ac:dyDescent="0.35">
      <c r="C367" s="110" t="s">
        <v>779</v>
      </c>
      <c r="D367" s="9" t="s">
        <v>217</v>
      </c>
      <c r="E367" s="10" t="s">
        <v>218</v>
      </c>
      <c r="F367" s="9" t="s">
        <v>16</v>
      </c>
      <c r="G367" s="39">
        <v>1</v>
      </c>
      <c r="H367" s="171">
        <v>4663865.5462184874</v>
      </c>
      <c r="I367" s="179">
        <v>3886554.6218487397</v>
      </c>
    </row>
    <row r="368" spans="3:9" ht="13.2" customHeight="1" thickBot="1" x14ac:dyDescent="0.35">
      <c r="C368" s="280" t="s">
        <v>780</v>
      </c>
      <c r="D368" s="281"/>
      <c r="E368" s="281"/>
      <c r="F368" s="281"/>
      <c r="G368" s="281"/>
      <c r="H368" s="181"/>
      <c r="I368" s="176"/>
    </row>
    <row r="369" spans="1:9" ht="13.2" customHeight="1" thickBot="1" x14ac:dyDescent="0.35">
      <c r="C369" s="268" t="s">
        <v>297</v>
      </c>
      <c r="D369" s="269"/>
      <c r="E369" s="269"/>
      <c r="F369" s="269"/>
      <c r="G369" s="269"/>
      <c r="H369" s="201"/>
      <c r="I369" s="183"/>
    </row>
    <row r="370" spans="1:9" ht="47.25" customHeight="1" thickBot="1" x14ac:dyDescent="0.35">
      <c r="A370" s="3"/>
      <c r="B370" s="3"/>
      <c r="C370" s="106" t="s">
        <v>4</v>
      </c>
      <c r="D370" s="107" t="s">
        <v>5</v>
      </c>
      <c r="E370" s="107" t="s">
        <v>6</v>
      </c>
      <c r="F370" s="107" t="s">
        <v>7</v>
      </c>
      <c r="G370" s="165" t="s">
        <v>8</v>
      </c>
      <c r="H370" s="170" t="s">
        <v>9</v>
      </c>
      <c r="I370" s="170" t="s">
        <v>9</v>
      </c>
    </row>
    <row r="371" spans="1:9" ht="117" customHeight="1" x14ac:dyDescent="0.3">
      <c r="C371" s="110" t="s">
        <v>781</v>
      </c>
      <c r="D371" s="111" t="s">
        <v>69</v>
      </c>
      <c r="E371" s="112" t="s">
        <v>70</v>
      </c>
      <c r="F371" s="111" t="s">
        <v>16</v>
      </c>
      <c r="G371" s="120">
        <v>1</v>
      </c>
      <c r="H371" s="171">
        <v>1769747.8991596641</v>
      </c>
      <c r="I371" s="179">
        <v>1474789.9159663867</v>
      </c>
    </row>
    <row r="372" spans="1:9" ht="117" customHeight="1" x14ac:dyDescent="0.3">
      <c r="C372" s="110" t="s">
        <v>782</v>
      </c>
      <c r="D372" s="9" t="s">
        <v>63</v>
      </c>
      <c r="E372" s="10" t="s">
        <v>64</v>
      </c>
      <c r="F372" s="9" t="s">
        <v>16</v>
      </c>
      <c r="G372" s="39">
        <v>1</v>
      </c>
      <c r="H372" s="171">
        <v>3825343.3613445377</v>
      </c>
      <c r="I372" s="179">
        <v>3187786.1344537819</v>
      </c>
    </row>
    <row r="373" spans="1:9" ht="117" customHeight="1" x14ac:dyDescent="0.3">
      <c r="C373" s="110" t="s">
        <v>783</v>
      </c>
      <c r="D373" s="9" t="s">
        <v>298</v>
      </c>
      <c r="E373" s="10" t="s">
        <v>299</v>
      </c>
      <c r="F373" s="9" t="s">
        <v>16</v>
      </c>
      <c r="G373" s="39">
        <v>5</v>
      </c>
      <c r="H373" s="171">
        <v>746218.48739495804</v>
      </c>
      <c r="I373" s="179">
        <v>621848.73949579836</v>
      </c>
    </row>
    <row r="374" spans="1:9" ht="117" customHeight="1" x14ac:dyDescent="0.3">
      <c r="C374" s="110" t="s">
        <v>784</v>
      </c>
      <c r="D374" s="9" t="s">
        <v>26</v>
      </c>
      <c r="E374" s="10" t="s">
        <v>27</v>
      </c>
      <c r="F374" s="9" t="s">
        <v>16</v>
      </c>
      <c r="G374" s="39">
        <v>1</v>
      </c>
      <c r="H374" s="171">
        <v>4159663.8655462186</v>
      </c>
      <c r="I374" s="179">
        <v>3466386.5546218487</v>
      </c>
    </row>
    <row r="375" spans="1:9" ht="117" customHeight="1" x14ac:dyDescent="0.3">
      <c r="C375" s="110" t="s">
        <v>785</v>
      </c>
      <c r="D375" s="9" t="s">
        <v>73</v>
      </c>
      <c r="E375" s="10" t="s">
        <v>74</v>
      </c>
      <c r="F375" s="9" t="s">
        <v>16</v>
      </c>
      <c r="G375" s="39">
        <v>1</v>
      </c>
      <c r="H375" s="171">
        <v>1660336.1344537816</v>
      </c>
      <c r="I375" s="179">
        <v>1383613.4453781513</v>
      </c>
    </row>
    <row r="376" spans="1:9" ht="117" customHeight="1" x14ac:dyDescent="0.3">
      <c r="C376" s="110" t="s">
        <v>786</v>
      </c>
      <c r="D376" s="9" t="s">
        <v>19</v>
      </c>
      <c r="E376" s="10" t="s">
        <v>20</v>
      </c>
      <c r="F376" s="9" t="s">
        <v>16</v>
      </c>
      <c r="G376" s="39">
        <f>20+32</f>
        <v>52</v>
      </c>
      <c r="H376" s="171">
        <v>88235.294117647063</v>
      </c>
      <c r="I376" s="179">
        <v>63025.210084033613</v>
      </c>
    </row>
    <row r="377" spans="1:9" ht="117" customHeight="1" x14ac:dyDescent="0.3">
      <c r="C377" s="110" t="s">
        <v>787</v>
      </c>
      <c r="D377" s="9" t="s">
        <v>119</v>
      </c>
      <c r="E377" s="10" t="s">
        <v>180</v>
      </c>
      <c r="F377" s="9" t="s">
        <v>16</v>
      </c>
      <c r="G377" s="39">
        <f>5+8</f>
        <v>13</v>
      </c>
      <c r="H377" s="171">
        <v>229613.44537815126</v>
      </c>
      <c r="I377" s="179">
        <v>191344.53781512607</v>
      </c>
    </row>
    <row r="378" spans="1:9" ht="117" customHeight="1" x14ac:dyDescent="0.3">
      <c r="C378" s="110" t="s">
        <v>788</v>
      </c>
      <c r="D378" s="9" t="s">
        <v>67</v>
      </c>
      <c r="E378" s="10" t="s">
        <v>68</v>
      </c>
      <c r="F378" s="9" t="s">
        <v>16</v>
      </c>
      <c r="G378" s="39">
        <v>1</v>
      </c>
      <c r="H378" s="171">
        <v>2475680.6722689075</v>
      </c>
      <c r="I378" s="179">
        <v>2063067.2268907563</v>
      </c>
    </row>
    <row r="379" spans="1:9" ht="117" customHeight="1" x14ac:dyDescent="0.3">
      <c r="C379" s="110" t="s">
        <v>789</v>
      </c>
      <c r="D379" s="9" t="s">
        <v>71</v>
      </c>
      <c r="E379" s="10" t="s">
        <v>72</v>
      </c>
      <c r="F379" s="9" t="s">
        <v>16</v>
      </c>
      <c r="G379" s="39">
        <v>1</v>
      </c>
      <c r="H379" s="171">
        <v>993403.36134453781</v>
      </c>
      <c r="I379" s="179">
        <v>827836.13445378153</v>
      </c>
    </row>
    <row r="380" spans="1:9" ht="117" customHeight="1" x14ac:dyDescent="0.3">
      <c r="C380" s="110" t="s">
        <v>790</v>
      </c>
      <c r="D380" s="9" t="s">
        <v>300</v>
      </c>
      <c r="E380" s="10" t="s">
        <v>301</v>
      </c>
      <c r="F380" s="9" t="s">
        <v>16</v>
      </c>
      <c r="G380" s="39">
        <v>1</v>
      </c>
      <c r="H380" s="171">
        <v>2611764.7058823532</v>
      </c>
      <c r="I380" s="179">
        <v>2176470.5882352944</v>
      </c>
    </row>
    <row r="381" spans="1:9" s="2" customFormat="1" ht="117" customHeight="1" x14ac:dyDescent="0.3">
      <c r="C381" s="110" t="s">
        <v>791</v>
      </c>
      <c r="D381" s="35" t="s">
        <v>136</v>
      </c>
      <c r="E381" s="36" t="s">
        <v>137</v>
      </c>
      <c r="F381" s="35" t="s">
        <v>16</v>
      </c>
      <c r="G381" s="37">
        <v>1</v>
      </c>
      <c r="H381" s="171">
        <v>3525731.0924369749</v>
      </c>
      <c r="I381" s="179">
        <v>2938109.2436974789</v>
      </c>
    </row>
    <row r="382" spans="1:9" s="2" customFormat="1" ht="117" customHeight="1" x14ac:dyDescent="0.3">
      <c r="C382" s="110" t="s">
        <v>792</v>
      </c>
      <c r="D382" s="35" t="s">
        <v>302</v>
      </c>
      <c r="E382" s="36" t="s">
        <v>303</v>
      </c>
      <c r="F382" s="35" t="s">
        <v>16</v>
      </c>
      <c r="G382" s="37">
        <v>1</v>
      </c>
      <c r="H382" s="171">
        <v>2577327.7310924372</v>
      </c>
      <c r="I382" s="179">
        <v>2147773.1092436975</v>
      </c>
    </row>
    <row r="383" spans="1:9" s="2" customFormat="1" ht="117" customHeight="1" x14ac:dyDescent="0.3">
      <c r="C383" s="110" t="s">
        <v>793</v>
      </c>
      <c r="D383" s="9" t="s">
        <v>148</v>
      </c>
      <c r="E383" s="10" t="s">
        <v>149</v>
      </c>
      <c r="F383" s="9" t="s">
        <v>16</v>
      </c>
      <c r="G383" s="39">
        <v>2</v>
      </c>
      <c r="H383" s="171">
        <v>1742521.0084033613</v>
      </c>
      <c r="I383" s="180">
        <v>1452100.8403361344</v>
      </c>
    </row>
    <row r="384" spans="1:9" s="2" customFormat="1" ht="117" customHeight="1" x14ac:dyDescent="0.3">
      <c r="C384" s="110" t="s">
        <v>794</v>
      </c>
      <c r="D384" s="9" t="s">
        <v>38</v>
      </c>
      <c r="E384" s="10" t="s">
        <v>39</v>
      </c>
      <c r="F384" s="9" t="s">
        <v>16</v>
      </c>
      <c r="G384" s="39">
        <v>1</v>
      </c>
      <c r="H384" s="171">
        <v>2677242.8571428573</v>
      </c>
      <c r="I384" s="180">
        <v>2231035.7142857146</v>
      </c>
    </row>
    <row r="385" spans="1:9" s="2" customFormat="1" ht="117" customHeight="1" x14ac:dyDescent="0.3">
      <c r="C385" s="110" t="s">
        <v>795</v>
      </c>
      <c r="D385" s="9" t="s">
        <v>32</v>
      </c>
      <c r="E385" s="10" t="s">
        <v>33</v>
      </c>
      <c r="F385" s="9" t="s">
        <v>16</v>
      </c>
      <c r="G385" s="39">
        <v>1</v>
      </c>
      <c r="H385" s="171">
        <v>10159507.56302521</v>
      </c>
      <c r="I385" s="180">
        <v>8466256.302521009</v>
      </c>
    </row>
    <row r="386" spans="1:9" s="2" customFormat="1" ht="117" customHeight="1" x14ac:dyDescent="0.3">
      <c r="C386" s="110" t="s">
        <v>796</v>
      </c>
      <c r="D386" s="9" t="s">
        <v>103</v>
      </c>
      <c r="E386" s="10" t="s">
        <v>104</v>
      </c>
      <c r="F386" s="9" t="s">
        <v>16</v>
      </c>
      <c r="G386" s="39">
        <v>2</v>
      </c>
      <c r="H386" s="171">
        <v>2607247.0588235296</v>
      </c>
      <c r="I386" s="179">
        <v>2172705.8823529412</v>
      </c>
    </row>
    <row r="387" spans="1:9" s="2" customFormat="1" ht="117" customHeight="1" x14ac:dyDescent="0.3">
      <c r="C387" s="110" t="s">
        <v>797</v>
      </c>
      <c r="D387" s="9" t="s">
        <v>94</v>
      </c>
      <c r="E387" s="10" t="s">
        <v>95</v>
      </c>
      <c r="F387" s="9" t="s">
        <v>16</v>
      </c>
      <c r="G387" s="39">
        <v>1</v>
      </c>
      <c r="H387" s="171">
        <v>5673781.5126050422</v>
      </c>
      <c r="I387" s="179">
        <v>4728151.260504202</v>
      </c>
    </row>
    <row r="388" spans="1:9" s="2" customFormat="1" ht="117" customHeight="1" x14ac:dyDescent="0.3">
      <c r="C388" s="110" t="s">
        <v>798</v>
      </c>
      <c r="D388" s="9" t="s">
        <v>41</v>
      </c>
      <c r="E388" s="10" t="s">
        <v>42</v>
      </c>
      <c r="F388" s="9" t="s">
        <v>16</v>
      </c>
      <c r="G388" s="39">
        <v>1</v>
      </c>
      <c r="H388" s="171">
        <v>1063174.7899159663</v>
      </c>
      <c r="I388" s="180">
        <v>885978.99159663869</v>
      </c>
    </row>
    <row r="389" spans="1:9" ht="117" customHeight="1" x14ac:dyDescent="0.3">
      <c r="C389" s="110" t="s">
        <v>799</v>
      </c>
      <c r="D389" s="9" t="s">
        <v>304</v>
      </c>
      <c r="E389" s="10" t="s">
        <v>305</v>
      </c>
      <c r="F389" s="9" t="s">
        <v>16</v>
      </c>
      <c r="G389" s="39">
        <v>1</v>
      </c>
      <c r="H389" s="171">
        <v>762262.18487394962</v>
      </c>
      <c r="I389" s="179">
        <v>635218.48739495804</v>
      </c>
    </row>
    <row r="390" spans="1:9" ht="117" customHeight="1" x14ac:dyDescent="0.3">
      <c r="C390" s="110" t="s">
        <v>800</v>
      </c>
      <c r="D390" s="9" t="s">
        <v>306</v>
      </c>
      <c r="E390" s="10" t="s">
        <v>307</v>
      </c>
      <c r="F390" s="9" t="s">
        <v>16</v>
      </c>
      <c r="G390" s="39">
        <v>1</v>
      </c>
      <c r="H390" s="171">
        <v>2495798.3193277312</v>
      </c>
      <c r="I390" s="179">
        <v>2079831.9327731093</v>
      </c>
    </row>
    <row r="391" spans="1:9" ht="117" customHeight="1" x14ac:dyDescent="0.3">
      <c r="C391" s="110" t="s">
        <v>801</v>
      </c>
      <c r="D391" s="9" t="s">
        <v>308</v>
      </c>
      <c r="E391" s="10" t="s">
        <v>309</v>
      </c>
      <c r="F391" s="9" t="s">
        <v>16</v>
      </c>
      <c r="G391" s="39">
        <v>1</v>
      </c>
      <c r="H391" s="171">
        <v>11314285.714285715</v>
      </c>
      <c r="I391" s="179">
        <v>9428571.4285714291</v>
      </c>
    </row>
    <row r="392" spans="1:9" ht="117" customHeight="1" x14ac:dyDescent="0.3">
      <c r="C392" s="110" t="s">
        <v>802</v>
      </c>
      <c r="D392" s="9" t="s">
        <v>310</v>
      </c>
      <c r="E392" s="10" t="s">
        <v>311</v>
      </c>
      <c r="F392" s="9" t="s">
        <v>16</v>
      </c>
      <c r="G392" s="39">
        <v>1</v>
      </c>
      <c r="H392" s="171">
        <v>5445242.0168067226</v>
      </c>
      <c r="I392" s="179">
        <v>4537701.6806722693</v>
      </c>
    </row>
    <row r="393" spans="1:9" s="2" customFormat="1" ht="117" customHeight="1" x14ac:dyDescent="0.3">
      <c r="C393" s="110" t="s">
        <v>803</v>
      </c>
      <c r="D393" s="9" t="s">
        <v>156</v>
      </c>
      <c r="E393" s="10" t="s">
        <v>157</v>
      </c>
      <c r="F393" s="9" t="s">
        <v>16</v>
      </c>
      <c r="G393" s="39">
        <v>1</v>
      </c>
      <c r="H393" s="171">
        <v>2163025.2100840337</v>
      </c>
      <c r="I393" s="179">
        <v>1802521.0084033613</v>
      </c>
    </row>
    <row r="394" spans="1:9" ht="117" customHeight="1" thickBot="1" x14ac:dyDescent="0.35">
      <c r="C394" s="110" t="s">
        <v>804</v>
      </c>
      <c r="D394" s="9" t="s">
        <v>22</v>
      </c>
      <c r="E394" s="10" t="s">
        <v>23</v>
      </c>
      <c r="F394" s="9" t="s">
        <v>16</v>
      </c>
      <c r="G394" s="39">
        <v>1</v>
      </c>
      <c r="H394" s="171">
        <v>4011428.5714285718</v>
      </c>
      <c r="I394" s="179">
        <v>3342857.1428571432</v>
      </c>
    </row>
    <row r="395" spans="1:9" ht="13.2" customHeight="1" thickBot="1" x14ac:dyDescent="0.35">
      <c r="C395" s="280" t="s">
        <v>805</v>
      </c>
      <c r="D395" s="281"/>
      <c r="E395" s="281"/>
      <c r="F395" s="281"/>
      <c r="G395" s="281"/>
      <c r="H395" s="181"/>
      <c r="I395" s="176"/>
    </row>
    <row r="396" spans="1:9" ht="13.2" customHeight="1" thickBot="1" x14ac:dyDescent="0.35">
      <c r="C396" s="268" t="s">
        <v>313</v>
      </c>
      <c r="D396" s="269"/>
      <c r="E396" s="269"/>
      <c r="F396" s="269"/>
      <c r="G396" s="269"/>
      <c r="H396" s="201"/>
      <c r="I396" s="183"/>
    </row>
    <row r="397" spans="1:9" ht="47.25" customHeight="1" thickBot="1" x14ac:dyDescent="0.35">
      <c r="A397" s="3"/>
      <c r="B397" s="3"/>
      <c r="C397" s="106" t="s">
        <v>4</v>
      </c>
      <c r="D397" s="107" t="s">
        <v>5</v>
      </c>
      <c r="E397" s="107" t="s">
        <v>6</v>
      </c>
      <c r="F397" s="107" t="s">
        <v>7</v>
      </c>
      <c r="G397" s="165" t="s">
        <v>8</v>
      </c>
      <c r="H397" s="170" t="s">
        <v>9</v>
      </c>
      <c r="I397" s="170" t="s">
        <v>9</v>
      </c>
    </row>
    <row r="398" spans="1:9" ht="122.55" customHeight="1" x14ac:dyDescent="0.3">
      <c r="C398" s="110" t="s">
        <v>806</v>
      </c>
      <c r="D398" s="111" t="s">
        <v>140</v>
      </c>
      <c r="E398" s="126" t="s">
        <v>141</v>
      </c>
      <c r="F398" s="111" t="s">
        <v>16</v>
      </c>
      <c r="G398" s="120">
        <v>1</v>
      </c>
      <c r="H398" s="171">
        <v>1231094.1176470588</v>
      </c>
      <c r="I398" s="179">
        <v>1025911.7647058824</v>
      </c>
    </row>
    <row r="399" spans="1:9" ht="122.55" customHeight="1" x14ac:dyDescent="0.3">
      <c r="C399" s="110" t="s">
        <v>807</v>
      </c>
      <c r="D399" s="9" t="s">
        <v>75</v>
      </c>
      <c r="E399" s="10" t="s">
        <v>76</v>
      </c>
      <c r="F399" s="9" t="s">
        <v>16</v>
      </c>
      <c r="G399" s="39">
        <v>1</v>
      </c>
      <c r="H399" s="171">
        <v>682184.87394957989</v>
      </c>
      <c r="I399" s="179">
        <v>568487.39495798317</v>
      </c>
    </row>
    <row r="400" spans="1:9" ht="122.55" customHeight="1" x14ac:dyDescent="0.3">
      <c r="C400" s="110" t="s">
        <v>808</v>
      </c>
      <c r="D400" s="9" t="s">
        <v>314</v>
      </c>
      <c r="E400" s="10" t="s">
        <v>315</v>
      </c>
      <c r="F400" s="9" t="s">
        <v>16</v>
      </c>
      <c r="G400" s="39">
        <v>1</v>
      </c>
      <c r="H400" s="171">
        <v>3979210.0840336136</v>
      </c>
      <c r="I400" s="179">
        <v>3316008.4033613447</v>
      </c>
    </row>
    <row r="401" spans="3:9" ht="122.55" customHeight="1" x14ac:dyDescent="0.3">
      <c r="C401" s="110" t="s">
        <v>809</v>
      </c>
      <c r="D401" s="9" t="s">
        <v>19</v>
      </c>
      <c r="E401" s="10" t="s">
        <v>20</v>
      </c>
      <c r="F401" s="9" t="s">
        <v>16</v>
      </c>
      <c r="G401" s="39">
        <v>20</v>
      </c>
      <c r="H401" s="171">
        <v>88235.294117647063</v>
      </c>
      <c r="I401" s="179">
        <v>63025.210084033613</v>
      </c>
    </row>
    <row r="402" spans="3:9" ht="122.55" customHeight="1" x14ac:dyDescent="0.3">
      <c r="C402" s="110" t="s">
        <v>810</v>
      </c>
      <c r="D402" s="9" t="s">
        <v>119</v>
      </c>
      <c r="E402" s="10" t="s">
        <v>180</v>
      </c>
      <c r="F402" s="9" t="s">
        <v>16</v>
      </c>
      <c r="G402" s="39">
        <v>10</v>
      </c>
      <c r="H402" s="171">
        <v>229613.44537815126</v>
      </c>
      <c r="I402" s="179">
        <v>191344.53781512607</v>
      </c>
    </row>
    <row r="403" spans="3:9" ht="122.55" customHeight="1" x14ac:dyDescent="0.3">
      <c r="C403" s="110" t="s">
        <v>811</v>
      </c>
      <c r="D403" s="9" t="s">
        <v>316</v>
      </c>
      <c r="E403" s="10" t="s">
        <v>317</v>
      </c>
      <c r="F403" s="9" t="s">
        <v>16</v>
      </c>
      <c r="G403" s="39">
        <v>1</v>
      </c>
      <c r="H403" s="171">
        <v>457563.02521008404</v>
      </c>
      <c r="I403" s="179">
        <v>381302.52100840339</v>
      </c>
    </row>
    <row r="404" spans="3:9" s="2" customFormat="1" ht="122.55" customHeight="1" x14ac:dyDescent="0.3">
      <c r="C404" s="110" t="s">
        <v>812</v>
      </c>
      <c r="D404" s="9" t="s">
        <v>121</v>
      </c>
      <c r="E404" s="10" t="s">
        <v>122</v>
      </c>
      <c r="F404" s="9" t="s">
        <v>16</v>
      </c>
      <c r="G404" s="39">
        <v>1</v>
      </c>
      <c r="H404" s="171">
        <v>8485714.2857142854</v>
      </c>
      <c r="I404" s="179">
        <v>7071428.5714285718</v>
      </c>
    </row>
    <row r="405" spans="3:9" ht="122.55" customHeight="1" x14ac:dyDescent="0.3">
      <c r="C405" s="110" t="s">
        <v>813</v>
      </c>
      <c r="D405" s="9" t="s">
        <v>213</v>
      </c>
      <c r="E405" s="10" t="s">
        <v>214</v>
      </c>
      <c r="F405" s="9" t="s">
        <v>16</v>
      </c>
      <c r="G405" s="39">
        <v>1</v>
      </c>
      <c r="H405" s="171">
        <v>1417815.1260504203</v>
      </c>
      <c r="I405" s="179">
        <v>1181512.6050420168</v>
      </c>
    </row>
    <row r="406" spans="3:9" s="2" customFormat="1" ht="122.55" customHeight="1" x14ac:dyDescent="0.3">
      <c r="C406" s="110" t="s">
        <v>814</v>
      </c>
      <c r="D406" s="9" t="s">
        <v>134</v>
      </c>
      <c r="E406" s="10" t="s">
        <v>135</v>
      </c>
      <c r="F406" s="9" t="s">
        <v>16</v>
      </c>
      <c r="G406" s="39">
        <v>1</v>
      </c>
      <c r="H406" s="171">
        <v>2944875.630252101</v>
      </c>
      <c r="I406" s="179">
        <v>2454063.0252100839</v>
      </c>
    </row>
    <row r="407" spans="3:9" s="2" customFormat="1" ht="122.55" customHeight="1" x14ac:dyDescent="0.3">
      <c r="C407" s="110" t="s">
        <v>815</v>
      </c>
      <c r="D407" s="9" t="s">
        <v>156</v>
      </c>
      <c r="E407" s="10" t="s">
        <v>157</v>
      </c>
      <c r="F407" s="9" t="s">
        <v>16</v>
      </c>
      <c r="G407" s="39">
        <v>1</v>
      </c>
      <c r="H407" s="171">
        <v>2163025.2100840337</v>
      </c>
      <c r="I407" s="179">
        <v>1802521.0084033613</v>
      </c>
    </row>
    <row r="408" spans="3:9" s="2" customFormat="1" ht="122.55" customHeight="1" x14ac:dyDescent="0.3">
      <c r="C408" s="110" t="s">
        <v>816</v>
      </c>
      <c r="D408" s="35" t="s">
        <v>318</v>
      </c>
      <c r="E408" s="36" t="s">
        <v>319</v>
      </c>
      <c r="F408" s="35" t="s">
        <v>16</v>
      </c>
      <c r="G408" s="37">
        <v>4</v>
      </c>
      <c r="H408" s="171">
        <v>55739.495798319331</v>
      </c>
      <c r="I408" s="179">
        <v>46449.579831932773</v>
      </c>
    </row>
    <row r="409" spans="3:9" s="2" customFormat="1" ht="122.55" customHeight="1" x14ac:dyDescent="0.3">
      <c r="C409" s="110" t="s">
        <v>817</v>
      </c>
      <c r="D409" s="35" t="s">
        <v>320</v>
      </c>
      <c r="E409" s="36" t="s">
        <v>321</v>
      </c>
      <c r="F409" s="35" t="s">
        <v>16</v>
      </c>
      <c r="G409" s="37">
        <v>4</v>
      </c>
      <c r="H409" s="171">
        <v>59899.159663865546</v>
      </c>
      <c r="I409" s="179">
        <v>49915.966386554624</v>
      </c>
    </row>
    <row r="410" spans="3:9" s="2" customFormat="1" ht="122.55" customHeight="1" x14ac:dyDescent="0.3">
      <c r="C410" s="110" t="s">
        <v>818</v>
      </c>
      <c r="D410" s="35" t="s">
        <v>322</v>
      </c>
      <c r="E410" s="36" t="s">
        <v>323</v>
      </c>
      <c r="F410" s="9" t="s">
        <v>16</v>
      </c>
      <c r="G410" s="39">
        <v>4</v>
      </c>
      <c r="H410" s="171">
        <v>108151.26050420168</v>
      </c>
      <c r="I410" s="180">
        <v>90126.050420168074</v>
      </c>
    </row>
    <row r="411" spans="3:9" s="2" customFormat="1" ht="122.55" customHeight="1" x14ac:dyDescent="0.3">
      <c r="C411" s="110" t="s">
        <v>819</v>
      </c>
      <c r="D411" s="9" t="s">
        <v>324</v>
      </c>
      <c r="E411" s="10" t="s">
        <v>325</v>
      </c>
      <c r="F411" s="9" t="s">
        <v>16</v>
      </c>
      <c r="G411" s="39">
        <v>3</v>
      </c>
      <c r="H411" s="171">
        <v>335611.76470588235</v>
      </c>
      <c r="I411" s="180">
        <v>279676.4705882353</v>
      </c>
    </row>
    <row r="412" spans="3:9" ht="122.55" customHeight="1" x14ac:dyDescent="0.3">
      <c r="C412" s="110" t="s">
        <v>820</v>
      </c>
      <c r="D412" s="9" t="s">
        <v>63</v>
      </c>
      <c r="E412" s="10" t="s">
        <v>64</v>
      </c>
      <c r="F412" s="9" t="s">
        <v>16</v>
      </c>
      <c r="G412" s="39">
        <v>6</v>
      </c>
      <c r="H412" s="171">
        <v>3825343.3613445377</v>
      </c>
      <c r="I412" s="179">
        <v>3187786.1344537819</v>
      </c>
    </row>
    <row r="413" spans="3:9" ht="122.55" customHeight="1" x14ac:dyDescent="0.3">
      <c r="C413" s="110" t="s">
        <v>821</v>
      </c>
      <c r="D413" s="9" t="s">
        <v>69</v>
      </c>
      <c r="E413" s="10" t="s">
        <v>70</v>
      </c>
      <c r="F413" s="9" t="s">
        <v>16</v>
      </c>
      <c r="G413" s="39">
        <v>6</v>
      </c>
      <c r="H413" s="171">
        <v>1769747.8991596641</v>
      </c>
      <c r="I413" s="179">
        <v>1474789.9159663867</v>
      </c>
    </row>
    <row r="414" spans="3:9" ht="122.55" customHeight="1" x14ac:dyDescent="0.3">
      <c r="C414" s="110" t="s">
        <v>822</v>
      </c>
      <c r="D414" s="9" t="s">
        <v>221</v>
      </c>
      <c r="E414" s="10" t="s">
        <v>222</v>
      </c>
      <c r="F414" s="9" t="s">
        <v>223</v>
      </c>
      <c r="G414" s="39">
        <v>2</v>
      </c>
      <c r="H414" s="171">
        <v>545485.71428571432</v>
      </c>
      <c r="I414" s="179">
        <v>454571.42857142858</v>
      </c>
    </row>
    <row r="415" spans="3:9" ht="122.55" customHeight="1" x14ac:dyDescent="0.3">
      <c r="C415" s="110" t="s">
        <v>823</v>
      </c>
      <c r="D415" s="9" t="s">
        <v>84</v>
      </c>
      <c r="E415" s="10" t="s">
        <v>85</v>
      </c>
      <c r="F415" s="9" t="s">
        <v>16</v>
      </c>
      <c r="G415" s="39">
        <v>1</v>
      </c>
      <c r="H415" s="171">
        <v>1865542.4873949578</v>
      </c>
      <c r="I415" s="179">
        <v>1554618.7394957982</v>
      </c>
    </row>
    <row r="416" spans="3:9" ht="122.55" customHeight="1" x14ac:dyDescent="0.3">
      <c r="C416" s="110" t="s">
        <v>824</v>
      </c>
      <c r="D416" s="9" t="s">
        <v>252</v>
      </c>
      <c r="E416" s="10" t="s">
        <v>253</v>
      </c>
      <c r="F416" s="9" t="s">
        <v>16</v>
      </c>
      <c r="G416" s="39">
        <v>2</v>
      </c>
      <c r="H416" s="171">
        <v>484855.46218487399</v>
      </c>
      <c r="I416" s="179">
        <v>404046.21848739497</v>
      </c>
    </row>
    <row r="417" spans="3:9" ht="122.55" customHeight="1" thickBot="1" x14ac:dyDescent="0.35">
      <c r="C417" s="110" t="s">
        <v>825</v>
      </c>
      <c r="D417" s="9" t="s">
        <v>326</v>
      </c>
      <c r="E417" s="10" t="s">
        <v>327</v>
      </c>
      <c r="F417" s="9" t="s">
        <v>16</v>
      </c>
      <c r="G417" s="39">
        <v>3</v>
      </c>
      <c r="H417" s="171">
        <v>354453.78151260508</v>
      </c>
      <c r="I417" s="179">
        <v>295378.15126050421</v>
      </c>
    </row>
    <row r="418" spans="3:9" ht="13.2" customHeight="1" thickBot="1" x14ac:dyDescent="0.35">
      <c r="C418" s="280" t="s">
        <v>826</v>
      </c>
      <c r="D418" s="281"/>
      <c r="E418" s="281"/>
      <c r="F418" s="281"/>
      <c r="G418" s="281"/>
      <c r="H418" s="181"/>
      <c r="I418" s="176"/>
    </row>
    <row r="419" spans="3:9" ht="13.5" customHeight="1" thickBot="1" x14ac:dyDescent="0.35">
      <c r="C419" s="268" t="s">
        <v>329</v>
      </c>
      <c r="D419" s="269"/>
      <c r="E419" s="269"/>
      <c r="F419" s="269"/>
      <c r="G419" s="269"/>
      <c r="H419" s="201"/>
      <c r="I419" s="183"/>
    </row>
    <row r="420" spans="3:9" ht="13.5" customHeight="1" thickBot="1" x14ac:dyDescent="0.35">
      <c r="C420" s="306" t="s">
        <v>827</v>
      </c>
      <c r="D420" s="307"/>
      <c r="E420" s="307"/>
      <c r="F420" s="307"/>
      <c r="G420" s="307"/>
      <c r="H420" s="164"/>
      <c r="I420" s="183"/>
    </row>
    <row r="421" spans="3:9" ht="27" thickBot="1" x14ac:dyDescent="0.35">
      <c r="C421" s="106" t="s">
        <v>4</v>
      </c>
      <c r="D421" s="118" t="s">
        <v>5</v>
      </c>
      <c r="E421" s="106" t="s">
        <v>6</v>
      </c>
      <c r="F421" s="107" t="s">
        <v>7</v>
      </c>
      <c r="G421" s="165" t="s">
        <v>8</v>
      </c>
      <c r="H421" s="170" t="s">
        <v>9</v>
      </c>
      <c r="I421" s="170" t="s">
        <v>9</v>
      </c>
    </row>
    <row r="422" spans="3:9" s="2" customFormat="1" ht="94.95" customHeight="1" x14ac:dyDescent="0.3">
      <c r="C422" s="110" t="s">
        <v>828</v>
      </c>
      <c r="D422" s="111" t="s">
        <v>59</v>
      </c>
      <c r="E422" s="112" t="s">
        <v>60</v>
      </c>
      <c r="F422" s="111" t="s">
        <v>16</v>
      </c>
      <c r="G422" s="120">
        <v>1</v>
      </c>
      <c r="H422" s="171">
        <v>3826890.7563025211</v>
      </c>
      <c r="I422" s="179">
        <v>3189075.630252101</v>
      </c>
    </row>
    <row r="423" spans="3:9" s="2" customFormat="1" ht="94.95" customHeight="1" x14ac:dyDescent="0.3">
      <c r="C423" s="110" t="s">
        <v>829</v>
      </c>
      <c r="D423" s="9" t="s">
        <v>121</v>
      </c>
      <c r="E423" s="10" t="s">
        <v>122</v>
      </c>
      <c r="F423" s="9" t="s">
        <v>16</v>
      </c>
      <c r="G423" s="39">
        <v>1</v>
      </c>
      <c r="H423" s="171">
        <v>8485714.2857142854</v>
      </c>
      <c r="I423" s="179">
        <v>7071428.5714285718</v>
      </c>
    </row>
    <row r="424" spans="3:9" ht="94.95" customHeight="1" x14ac:dyDescent="0.3">
      <c r="C424" s="110" t="s">
        <v>830</v>
      </c>
      <c r="D424" s="9" t="s">
        <v>63</v>
      </c>
      <c r="E424" s="10" t="s">
        <v>64</v>
      </c>
      <c r="F424" s="9" t="s">
        <v>16</v>
      </c>
      <c r="G424" s="39">
        <v>1</v>
      </c>
      <c r="H424" s="171">
        <v>3825343.3613445377</v>
      </c>
      <c r="I424" s="179">
        <v>3187786.1344537819</v>
      </c>
    </row>
    <row r="425" spans="3:9" ht="94.95" customHeight="1" x14ac:dyDescent="0.3">
      <c r="C425" s="110" t="s">
        <v>831</v>
      </c>
      <c r="D425" s="9" t="s">
        <v>67</v>
      </c>
      <c r="E425" s="10" t="s">
        <v>68</v>
      </c>
      <c r="F425" s="9" t="s">
        <v>16</v>
      </c>
      <c r="G425" s="39">
        <v>1</v>
      </c>
      <c r="H425" s="171">
        <v>2475680.6722689075</v>
      </c>
      <c r="I425" s="179">
        <v>2063067.2268907563</v>
      </c>
    </row>
    <row r="426" spans="3:9" ht="94.95" customHeight="1" x14ac:dyDescent="0.3">
      <c r="C426" s="110" t="s">
        <v>832</v>
      </c>
      <c r="D426" s="9" t="s">
        <v>65</v>
      </c>
      <c r="E426" s="10" t="s">
        <v>66</v>
      </c>
      <c r="F426" s="9" t="s">
        <v>16</v>
      </c>
      <c r="G426" s="39">
        <v>1</v>
      </c>
      <c r="H426" s="171">
        <v>2984743.3613445382</v>
      </c>
      <c r="I426" s="179">
        <v>2487286.1344537814</v>
      </c>
    </row>
    <row r="427" spans="3:9" ht="94.95" customHeight="1" x14ac:dyDescent="0.3">
      <c r="C427" s="110" t="s">
        <v>833</v>
      </c>
      <c r="D427" s="9" t="s">
        <v>71</v>
      </c>
      <c r="E427" s="10" t="s">
        <v>72</v>
      </c>
      <c r="F427" s="9" t="s">
        <v>16</v>
      </c>
      <c r="G427" s="39">
        <v>1</v>
      </c>
      <c r="H427" s="171">
        <v>993403.36134453781</v>
      </c>
      <c r="I427" s="179">
        <v>827836.13445378153</v>
      </c>
    </row>
    <row r="428" spans="3:9" s="2" customFormat="1" ht="94.95" customHeight="1" x14ac:dyDescent="0.3">
      <c r="C428" s="110" t="s">
        <v>834</v>
      </c>
      <c r="D428" s="9" t="s">
        <v>97</v>
      </c>
      <c r="E428" s="10" t="s">
        <v>98</v>
      </c>
      <c r="F428" s="9" t="s">
        <v>16</v>
      </c>
      <c r="G428" s="39">
        <v>1</v>
      </c>
      <c r="H428" s="171">
        <v>2420168.0672268909</v>
      </c>
      <c r="I428" s="179">
        <v>2016806.7226890756</v>
      </c>
    </row>
    <row r="429" spans="3:9" ht="94.95" customHeight="1" x14ac:dyDescent="0.3">
      <c r="C429" s="110" t="s">
        <v>835</v>
      </c>
      <c r="D429" s="9" t="s">
        <v>150</v>
      </c>
      <c r="E429" s="38" t="s">
        <v>151</v>
      </c>
      <c r="F429" s="9" t="s">
        <v>16</v>
      </c>
      <c r="G429" s="39">
        <v>1</v>
      </c>
      <c r="H429" s="171">
        <v>1384235.2941176472</v>
      </c>
      <c r="I429" s="179">
        <v>1153529.411764706</v>
      </c>
    </row>
    <row r="430" spans="3:9" s="2" customFormat="1" ht="43.2" customHeight="1" x14ac:dyDescent="0.3">
      <c r="C430" s="110" t="s">
        <v>836</v>
      </c>
      <c r="D430" s="9" t="s">
        <v>103</v>
      </c>
      <c r="E430" s="10" t="s">
        <v>104</v>
      </c>
      <c r="F430" s="9" t="s">
        <v>16</v>
      </c>
      <c r="G430" s="39">
        <v>1</v>
      </c>
      <c r="H430" s="171">
        <v>2607247.0588235296</v>
      </c>
      <c r="I430" s="179">
        <v>2172705.8823529412</v>
      </c>
    </row>
    <row r="431" spans="3:9" ht="43.2" customHeight="1" thickBot="1" x14ac:dyDescent="0.35">
      <c r="C431" s="127" t="s">
        <v>837</v>
      </c>
      <c r="D431" s="128" t="s">
        <v>19</v>
      </c>
      <c r="E431" s="129" t="s">
        <v>20</v>
      </c>
      <c r="F431" s="128" t="s">
        <v>16</v>
      </c>
      <c r="G431" s="187">
        <v>60</v>
      </c>
      <c r="H431" s="171">
        <v>88235.294117647063</v>
      </c>
      <c r="I431" s="179">
        <v>63025.210084033613</v>
      </c>
    </row>
    <row r="432" spans="3:9" ht="13.2" customHeight="1" thickBot="1" x14ac:dyDescent="0.35">
      <c r="C432" s="309" t="s">
        <v>838</v>
      </c>
      <c r="D432" s="310"/>
      <c r="E432" s="310"/>
      <c r="F432" s="310"/>
      <c r="G432" s="310"/>
      <c r="H432" s="176"/>
      <c r="I432" s="176"/>
    </row>
    <row r="433" spans="3:9" ht="13.2" customHeight="1" thickBot="1" x14ac:dyDescent="0.35">
      <c r="C433" s="312" t="s">
        <v>839</v>
      </c>
      <c r="D433" s="313"/>
      <c r="E433" s="313"/>
      <c r="F433" s="313"/>
      <c r="G433" s="313"/>
      <c r="H433" s="164"/>
      <c r="I433" s="183"/>
    </row>
    <row r="434" spans="3:9" ht="27" thickBot="1" x14ac:dyDescent="0.35">
      <c r="C434" s="106" t="s">
        <v>4</v>
      </c>
      <c r="D434" s="118" t="s">
        <v>5</v>
      </c>
      <c r="E434" s="106" t="s">
        <v>6</v>
      </c>
      <c r="F434" s="107" t="s">
        <v>7</v>
      </c>
      <c r="G434" s="165" t="s">
        <v>8</v>
      </c>
      <c r="H434" s="170" t="s">
        <v>331</v>
      </c>
      <c r="I434" s="170" t="s">
        <v>331</v>
      </c>
    </row>
    <row r="435" spans="3:9" ht="31.2" customHeight="1" x14ac:dyDescent="0.3">
      <c r="C435" s="110" t="s">
        <v>842</v>
      </c>
      <c r="D435" s="111" t="s">
        <v>336</v>
      </c>
      <c r="E435" s="112" t="s">
        <v>336</v>
      </c>
      <c r="F435" s="111" t="s">
        <v>337</v>
      </c>
      <c r="G435" s="188">
        <v>2.7</v>
      </c>
      <c r="H435" s="198">
        <v>18933.599999999999</v>
      </c>
      <c r="I435" s="179">
        <v>16464</v>
      </c>
    </row>
    <row r="436" spans="3:9" ht="31.2" customHeight="1" x14ac:dyDescent="0.3">
      <c r="C436" s="8" t="s">
        <v>843</v>
      </c>
      <c r="D436" s="9" t="s">
        <v>339</v>
      </c>
      <c r="E436" s="10" t="s">
        <v>340</v>
      </c>
      <c r="F436" s="9" t="s">
        <v>337</v>
      </c>
      <c r="G436" s="189">
        <v>0.75</v>
      </c>
      <c r="H436" s="198">
        <v>32199.999999999996</v>
      </c>
      <c r="I436" s="179">
        <v>28000</v>
      </c>
    </row>
    <row r="437" spans="3:9" ht="31.2" customHeight="1" x14ac:dyDescent="0.3">
      <c r="C437" s="8" t="s">
        <v>844</v>
      </c>
      <c r="D437" s="9" t="s">
        <v>341</v>
      </c>
      <c r="E437" s="10" t="s">
        <v>341</v>
      </c>
      <c r="F437" s="9" t="s">
        <v>223</v>
      </c>
      <c r="G437" s="189">
        <v>4</v>
      </c>
      <c r="H437" s="198">
        <v>20200.899999999998</v>
      </c>
      <c r="I437" s="179">
        <v>17566</v>
      </c>
    </row>
    <row r="438" spans="3:9" ht="31.2" customHeight="1" x14ac:dyDescent="0.3">
      <c r="C438" s="8" t="s">
        <v>845</v>
      </c>
      <c r="D438" s="9" t="s">
        <v>342</v>
      </c>
      <c r="E438" s="10" t="s">
        <v>343</v>
      </c>
      <c r="F438" s="9" t="s">
        <v>344</v>
      </c>
      <c r="G438" s="190">
        <v>0.7</v>
      </c>
      <c r="H438" s="198">
        <v>85100</v>
      </c>
      <c r="I438" s="179">
        <v>74000</v>
      </c>
    </row>
    <row r="439" spans="3:9" ht="31.2" customHeight="1" x14ac:dyDescent="0.3">
      <c r="C439" s="8" t="s">
        <v>846</v>
      </c>
      <c r="D439" s="9" t="s">
        <v>345</v>
      </c>
      <c r="E439" s="10" t="s">
        <v>346</v>
      </c>
      <c r="F439" s="9" t="s">
        <v>344</v>
      </c>
      <c r="G439" s="190">
        <v>1.2</v>
      </c>
      <c r="H439" s="198">
        <v>1092500</v>
      </c>
      <c r="I439" s="179">
        <v>950000</v>
      </c>
    </row>
    <row r="440" spans="3:9" ht="31.2" customHeight="1" x14ac:dyDescent="0.3">
      <c r="C440" s="8" t="s">
        <v>847</v>
      </c>
      <c r="D440" s="75" t="s">
        <v>347</v>
      </c>
      <c r="E440" s="76" t="s">
        <v>348</v>
      </c>
      <c r="F440" s="9" t="s">
        <v>337</v>
      </c>
      <c r="G440" s="189">
        <v>56.15</v>
      </c>
      <c r="H440" s="198">
        <v>82167.5</v>
      </c>
      <c r="I440" s="179">
        <v>71450</v>
      </c>
    </row>
    <row r="441" spans="3:9" ht="31.2" customHeight="1" x14ac:dyDescent="0.3">
      <c r="C441" s="8" t="s">
        <v>848</v>
      </c>
      <c r="D441" s="9" t="s">
        <v>349</v>
      </c>
      <c r="E441" s="10" t="s">
        <v>350</v>
      </c>
      <c r="F441" s="9" t="s">
        <v>337</v>
      </c>
      <c r="G441" s="190">
        <v>112.29</v>
      </c>
      <c r="H441" s="198">
        <v>48587.499999999993</v>
      </c>
      <c r="I441" s="179">
        <v>42250</v>
      </c>
    </row>
    <row r="442" spans="3:9" ht="31.2" customHeight="1" x14ac:dyDescent="0.3">
      <c r="C442" s="8" t="s">
        <v>849</v>
      </c>
      <c r="D442" s="75" t="s">
        <v>351</v>
      </c>
      <c r="E442" s="10" t="s">
        <v>352</v>
      </c>
      <c r="F442" s="9" t="s">
        <v>337</v>
      </c>
      <c r="G442" s="189">
        <v>152.29</v>
      </c>
      <c r="H442" s="198">
        <v>23000</v>
      </c>
      <c r="I442" s="179">
        <v>20000</v>
      </c>
    </row>
    <row r="443" spans="3:9" ht="31.2" customHeight="1" x14ac:dyDescent="0.3">
      <c r="C443" s="8" t="s">
        <v>850</v>
      </c>
      <c r="D443" s="75" t="s">
        <v>353</v>
      </c>
      <c r="E443" s="76" t="s">
        <v>353</v>
      </c>
      <c r="F443" s="9" t="s">
        <v>223</v>
      </c>
      <c r="G443" s="189">
        <v>1</v>
      </c>
      <c r="H443" s="198">
        <v>272550</v>
      </c>
      <c r="I443" s="179">
        <v>237000</v>
      </c>
    </row>
    <row r="444" spans="3:9" ht="31.2" customHeight="1" x14ac:dyDescent="0.3">
      <c r="C444" s="8" t="s">
        <v>851</v>
      </c>
      <c r="D444" s="75" t="s">
        <v>354</v>
      </c>
      <c r="E444" s="76" t="s">
        <v>354</v>
      </c>
      <c r="F444" s="9" t="s">
        <v>223</v>
      </c>
      <c r="G444" s="189">
        <v>1</v>
      </c>
      <c r="H444" s="198">
        <v>402499.99999999994</v>
      </c>
      <c r="I444" s="179">
        <v>350000</v>
      </c>
    </row>
    <row r="445" spans="3:9" ht="31.2" customHeight="1" x14ac:dyDescent="0.3">
      <c r="C445" s="8" t="s">
        <v>852</v>
      </c>
      <c r="D445" s="75" t="s">
        <v>355</v>
      </c>
      <c r="E445" s="76" t="s">
        <v>355</v>
      </c>
      <c r="F445" s="9" t="s">
        <v>337</v>
      </c>
      <c r="G445" s="189">
        <v>3</v>
      </c>
      <c r="H445" s="198">
        <v>249549.99999999997</v>
      </c>
      <c r="I445" s="179">
        <v>217000</v>
      </c>
    </row>
    <row r="446" spans="3:9" ht="31.2" customHeight="1" x14ac:dyDescent="0.3">
      <c r="C446" s="8" t="s">
        <v>853</v>
      </c>
      <c r="D446" s="75" t="s">
        <v>356</v>
      </c>
      <c r="E446" s="76" t="s">
        <v>357</v>
      </c>
      <c r="F446" s="9" t="s">
        <v>337</v>
      </c>
      <c r="G446" s="189">
        <v>2.88</v>
      </c>
      <c r="H446" s="198">
        <v>187450</v>
      </c>
      <c r="I446" s="179">
        <v>163000</v>
      </c>
    </row>
    <row r="447" spans="3:9" ht="31.2" customHeight="1" x14ac:dyDescent="0.3">
      <c r="C447" s="8" t="s">
        <v>854</v>
      </c>
      <c r="D447" s="9" t="s">
        <v>358</v>
      </c>
      <c r="E447" s="10" t="s">
        <v>359</v>
      </c>
      <c r="F447" s="9" t="s">
        <v>337</v>
      </c>
      <c r="G447" s="189">
        <v>4.8</v>
      </c>
      <c r="H447" s="198">
        <v>92000</v>
      </c>
      <c r="I447" s="179">
        <v>80000</v>
      </c>
    </row>
    <row r="448" spans="3:9" ht="31.2" customHeight="1" x14ac:dyDescent="0.3">
      <c r="C448" s="8" t="s">
        <v>855</v>
      </c>
      <c r="D448" s="75" t="s">
        <v>360</v>
      </c>
      <c r="E448" s="10" t="s">
        <v>361</v>
      </c>
      <c r="F448" s="9" t="s">
        <v>223</v>
      </c>
      <c r="G448" s="189">
        <v>6</v>
      </c>
      <c r="H448" s="198">
        <v>144900</v>
      </c>
      <c r="I448" s="179">
        <v>126000</v>
      </c>
    </row>
    <row r="449" spans="3:9" ht="31.2" customHeight="1" x14ac:dyDescent="0.3">
      <c r="C449" s="8" t="s">
        <v>856</v>
      </c>
      <c r="D449" s="75" t="s">
        <v>362</v>
      </c>
      <c r="E449" s="10" t="s">
        <v>363</v>
      </c>
      <c r="F449" s="9" t="s">
        <v>223</v>
      </c>
      <c r="G449" s="189">
        <v>5</v>
      </c>
      <c r="H449" s="198">
        <v>23000</v>
      </c>
      <c r="I449" s="179">
        <v>20000</v>
      </c>
    </row>
    <row r="450" spans="3:9" ht="31.2" customHeight="1" x14ac:dyDescent="0.3">
      <c r="C450" s="8" t="s">
        <v>857</v>
      </c>
      <c r="D450" s="75" t="s">
        <v>364</v>
      </c>
      <c r="E450" s="76" t="s">
        <v>365</v>
      </c>
      <c r="F450" s="9" t="s">
        <v>223</v>
      </c>
      <c r="G450" s="189">
        <v>1</v>
      </c>
      <c r="H450" s="198">
        <v>138000</v>
      </c>
      <c r="I450" s="179">
        <v>120000</v>
      </c>
    </row>
    <row r="451" spans="3:9" ht="31.2" customHeight="1" thickBot="1" x14ac:dyDescent="0.35">
      <c r="C451" s="140" t="s">
        <v>858</v>
      </c>
      <c r="D451" s="141" t="s">
        <v>366</v>
      </c>
      <c r="E451" s="129" t="s">
        <v>367</v>
      </c>
      <c r="F451" s="142" t="s">
        <v>368</v>
      </c>
      <c r="G451" s="191">
        <v>10</v>
      </c>
      <c r="H451" s="198">
        <v>25000</v>
      </c>
      <c r="I451" s="179">
        <v>20000</v>
      </c>
    </row>
    <row r="452" spans="3:9" ht="15.75" customHeight="1" thickBot="1" x14ac:dyDescent="0.35">
      <c r="C452" s="280" t="s">
        <v>859</v>
      </c>
      <c r="D452" s="281"/>
      <c r="E452" s="281"/>
      <c r="F452" s="281"/>
      <c r="G452" s="281"/>
      <c r="H452" s="176"/>
      <c r="I452" s="176"/>
    </row>
    <row r="453" spans="3:9" ht="13.2" customHeight="1" thickBot="1" x14ac:dyDescent="0.35">
      <c r="C453" s="280" t="s">
        <v>370</v>
      </c>
      <c r="D453" s="281"/>
      <c r="E453" s="281"/>
      <c r="F453" s="281"/>
      <c r="G453" s="281"/>
      <c r="H453" s="199"/>
      <c r="I453" s="176"/>
    </row>
    <row r="454" spans="3:9" ht="13.5" customHeight="1" thickBot="1" x14ac:dyDescent="0.35">
      <c r="C454" s="268" t="s">
        <v>371</v>
      </c>
      <c r="D454" s="269"/>
      <c r="E454" s="269"/>
      <c r="F454" s="269"/>
      <c r="G454" s="269"/>
      <c r="H454" s="201"/>
      <c r="I454" s="183"/>
    </row>
    <row r="455" spans="3:9" ht="27" thickBot="1" x14ac:dyDescent="0.35">
      <c r="C455" s="106" t="s">
        <v>4</v>
      </c>
      <c r="D455" s="118" t="s">
        <v>5</v>
      </c>
      <c r="E455" s="106" t="s">
        <v>6</v>
      </c>
      <c r="F455" s="107" t="s">
        <v>7</v>
      </c>
      <c r="G455" s="165" t="s">
        <v>8</v>
      </c>
      <c r="H455" s="170" t="s">
        <v>331</v>
      </c>
      <c r="I455" s="170" t="s">
        <v>331</v>
      </c>
    </row>
    <row r="456" spans="3:9" ht="30" customHeight="1" x14ac:dyDescent="0.3">
      <c r="C456" s="4" t="s">
        <v>860</v>
      </c>
      <c r="D456" s="60" t="s">
        <v>372</v>
      </c>
      <c r="E456" s="61" t="s">
        <v>373</v>
      </c>
      <c r="F456" s="60" t="s">
        <v>16</v>
      </c>
      <c r="G456" s="192">
        <v>2</v>
      </c>
      <c r="H456" s="198">
        <v>41842.75</v>
      </c>
      <c r="I456" s="179">
        <v>36385</v>
      </c>
    </row>
    <row r="457" spans="3:9" ht="30" customHeight="1" x14ac:dyDescent="0.3">
      <c r="C457" s="8" t="s">
        <v>861</v>
      </c>
      <c r="D457" s="9" t="s">
        <v>374</v>
      </c>
      <c r="E457" s="10" t="s">
        <v>375</v>
      </c>
      <c r="F457" s="9" t="s">
        <v>337</v>
      </c>
      <c r="G457" s="189">
        <v>16</v>
      </c>
      <c r="H457" s="198">
        <v>20700</v>
      </c>
      <c r="I457" s="179">
        <v>18000</v>
      </c>
    </row>
    <row r="458" spans="3:9" ht="30" customHeight="1" x14ac:dyDescent="0.3">
      <c r="C458" s="8" t="s">
        <v>862</v>
      </c>
      <c r="D458" s="9" t="s">
        <v>376</v>
      </c>
      <c r="E458" s="10" t="s">
        <v>377</v>
      </c>
      <c r="F458" s="9" t="s">
        <v>337</v>
      </c>
      <c r="G458" s="189">
        <v>6.4</v>
      </c>
      <c r="H458" s="198">
        <v>89700</v>
      </c>
      <c r="I458" s="179">
        <v>78000</v>
      </c>
    </row>
    <row r="459" spans="3:9" ht="30" customHeight="1" x14ac:dyDescent="0.3">
      <c r="C459" s="8" t="s">
        <v>863</v>
      </c>
      <c r="D459" s="9" t="s">
        <v>342</v>
      </c>
      <c r="E459" s="10" t="s">
        <v>343</v>
      </c>
      <c r="F459" s="9" t="s">
        <v>344</v>
      </c>
      <c r="G459" s="190">
        <v>2.9</v>
      </c>
      <c r="H459" s="198">
        <v>85100</v>
      </c>
      <c r="I459" s="179">
        <v>74000</v>
      </c>
    </row>
    <row r="460" spans="3:9" ht="30" customHeight="1" x14ac:dyDescent="0.3">
      <c r="C460" s="8" t="s">
        <v>864</v>
      </c>
      <c r="D460" s="9" t="s">
        <v>378</v>
      </c>
      <c r="E460" s="10" t="s">
        <v>379</v>
      </c>
      <c r="F460" s="9" t="s">
        <v>344</v>
      </c>
      <c r="G460" s="190">
        <v>3.8</v>
      </c>
      <c r="H460" s="198">
        <v>195499.99999999997</v>
      </c>
      <c r="I460" s="179">
        <v>170000</v>
      </c>
    </row>
    <row r="461" spans="3:9" ht="30" customHeight="1" x14ac:dyDescent="0.3">
      <c r="C461" s="8" t="s">
        <v>865</v>
      </c>
      <c r="D461" s="9" t="s">
        <v>345</v>
      </c>
      <c r="E461" s="10" t="s">
        <v>346</v>
      </c>
      <c r="F461" s="9" t="s">
        <v>344</v>
      </c>
      <c r="G461" s="190">
        <v>3.37</v>
      </c>
      <c r="H461" s="198">
        <v>1092500</v>
      </c>
      <c r="I461" s="179">
        <v>950000</v>
      </c>
    </row>
    <row r="462" spans="3:9" ht="30" customHeight="1" x14ac:dyDescent="0.3">
      <c r="C462" s="8" t="s">
        <v>866</v>
      </c>
      <c r="D462" s="75" t="s">
        <v>380</v>
      </c>
      <c r="E462" s="10" t="s">
        <v>381</v>
      </c>
      <c r="F462" s="9" t="s">
        <v>16</v>
      </c>
      <c r="G462" s="189">
        <v>2</v>
      </c>
      <c r="H462" s="198">
        <v>568100</v>
      </c>
      <c r="I462" s="179">
        <v>494000</v>
      </c>
    </row>
    <row r="463" spans="3:9" ht="30" customHeight="1" x14ac:dyDescent="0.3">
      <c r="C463" s="8" t="s">
        <v>867</v>
      </c>
      <c r="D463" s="75" t="s">
        <v>366</v>
      </c>
      <c r="E463" s="10" t="s">
        <v>367</v>
      </c>
      <c r="F463" s="77" t="s">
        <v>368</v>
      </c>
      <c r="G463" s="189">
        <v>35</v>
      </c>
      <c r="H463" s="198">
        <v>25000</v>
      </c>
      <c r="I463" s="179">
        <v>20000</v>
      </c>
    </row>
    <row r="464" spans="3:9" ht="30" customHeight="1" x14ac:dyDescent="0.3">
      <c r="C464" s="8" t="s">
        <v>868</v>
      </c>
      <c r="D464" s="75" t="s">
        <v>382</v>
      </c>
      <c r="E464" s="10" t="s">
        <v>383</v>
      </c>
      <c r="F464" s="9" t="s">
        <v>16</v>
      </c>
      <c r="G464" s="189">
        <v>3</v>
      </c>
      <c r="H464" s="198">
        <v>100682.49999999999</v>
      </c>
      <c r="I464" s="179">
        <v>87550</v>
      </c>
    </row>
    <row r="465" spans="3:9" ht="30" customHeight="1" x14ac:dyDescent="0.3">
      <c r="C465" s="8" t="s">
        <v>869</v>
      </c>
      <c r="D465" s="75" t="s">
        <v>384</v>
      </c>
      <c r="E465" s="10" t="s">
        <v>385</v>
      </c>
      <c r="F465" s="9" t="s">
        <v>16</v>
      </c>
      <c r="G465" s="189">
        <v>1</v>
      </c>
      <c r="H465" s="198">
        <v>337525</v>
      </c>
      <c r="I465" s="179">
        <v>293500</v>
      </c>
    </row>
    <row r="466" spans="3:9" ht="30" customHeight="1" x14ac:dyDescent="0.3">
      <c r="C466" s="8" t="s">
        <v>870</v>
      </c>
      <c r="D466" s="75" t="s">
        <v>386</v>
      </c>
      <c r="E466" s="10" t="s">
        <v>387</v>
      </c>
      <c r="F466" s="9" t="s">
        <v>337</v>
      </c>
      <c r="G466" s="190">
        <v>48.6</v>
      </c>
      <c r="H466" s="198">
        <v>62099.999999999993</v>
      </c>
      <c r="I466" s="179">
        <v>54000</v>
      </c>
    </row>
    <row r="467" spans="3:9" ht="30" customHeight="1" x14ac:dyDescent="0.3">
      <c r="C467" s="8" t="s">
        <v>871</v>
      </c>
      <c r="D467" s="9" t="s">
        <v>388</v>
      </c>
      <c r="E467" s="10" t="s">
        <v>389</v>
      </c>
      <c r="F467" s="9" t="s">
        <v>337</v>
      </c>
      <c r="G467" s="190">
        <v>48.6</v>
      </c>
      <c r="H467" s="198">
        <v>12158.949999999999</v>
      </c>
      <c r="I467" s="179">
        <v>10573</v>
      </c>
    </row>
    <row r="468" spans="3:9" ht="30" customHeight="1" x14ac:dyDescent="0.3">
      <c r="C468" s="8" t="s">
        <v>872</v>
      </c>
      <c r="D468" s="75" t="s">
        <v>390</v>
      </c>
      <c r="E468" s="10" t="s">
        <v>391</v>
      </c>
      <c r="F468" s="77" t="s">
        <v>368</v>
      </c>
      <c r="G468" s="190">
        <v>42.8</v>
      </c>
      <c r="H468" s="198">
        <v>103499.99999999999</v>
      </c>
      <c r="I468" s="179">
        <v>90000</v>
      </c>
    </row>
    <row r="469" spans="3:9" ht="30" customHeight="1" x14ac:dyDescent="0.3">
      <c r="C469" s="8" t="s">
        <v>873</v>
      </c>
      <c r="D469" s="9" t="s">
        <v>358</v>
      </c>
      <c r="E469" s="10" t="s">
        <v>392</v>
      </c>
      <c r="F469" s="9" t="s">
        <v>337</v>
      </c>
      <c r="G469" s="189">
        <v>28</v>
      </c>
      <c r="H469" s="198">
        <v>117299.99999999999</v>
      </c>
      <c r="I469" s="179">
        <v>102000</v>
      </c>
    </row>
    <row r="470" spans="3:9" ht="30" customHeight="1" x14ac:dyDescent="0.3">
      <c r="C470" s="8" t="s">
        <v>874</v>
      </c>
      <c r="D470" s="75" t="s">
        <v>351</v>
      </c>
      <c r="E470" s="10" t="s">
        <v>352</v>
      </c>
      <c r="F470" s="9" t="s">
        <v>337</v>
      </c>
      <c r="G470" s="189">
        <v>392</v>
      </c>
      <c r="H470" s="198">
        <v>23000</v>
      </c>
      <c r="I470" s="179">
        <v>20000</v>
      </c>
    </row>
    <row r="471" spans="3:9" ht="30" customHeight="1" x14ac:dyDescent="0.3">
      <c r="C471" s="8" t="s">
        <v>875</v>
      </c>
      <c r="D471" s="9" t="s">
        <v>393</v>
      </c>
      <c r="E471" s="10" t="s">
        <v>394</v>
      </c>
      <c r="F471" s="9" t="s">
        <v>337</v>
      </c>
      <c r="G471" s="189">
        <v>125</v>
      </c>
      <c r="H471" s="198">
        <v>46000</v>
      </c>
      <c r="I471" s="179">
        <v>40000</v>
      </c>
    </row>
    <row r="472" spans="3:9" ht="30" customHeight="1" x14ac:dyDescent="0.3">
      <c r="C472" s="8" t="s">
        <v>876</v>
      </c>
      <c r="D472" s="75" t="s">
        <v>395</v>
      </c>
      <c r="E472" s="10" t="s">
        <v>396</v>
      </c>
      <c r="F472" s="9" t="s">
        <v>337</v>
      </c>
      <c r="G472" s="189">
        <v>137</v>
      </c>
      <c r="H472" s="198">
        <v>28749.999999999996</v>
      </c>
      <c r="I472" s="179">
        <v>25000</v>
      </c>
    </row>
    <row r="473" spans="3:9" ht="30" customHeight="1" x14ac:dyDescent="0.3">
      <c r="C473" s="8" t="s">
        <v>877</v>
      </c>
      <c r="D473" s="9" t="s">
        <v>397</v>
      </c>
      <c r="E473" s="10" t="s">
        <v>350</v>
      </c>
      <c r="F473" s="9" t="s">
        <v>337</v>
      </c>
      <c r="G473" s="190">
        <v>38.36</v>
      </c>
      <c r="H473" s="198">
        <v>48587.499999999993</v>
      </c>
      <c r="I473" s="179">
        <v>42250</v>
      </c>
    </row>
    <row r="474" spans="3:9" ht="30" customHeight="1" x14ac:dyDescent="0.3">
      <c r="C474" s="8" t="s">
        <v>878</v>
      </c>
      <c r="D474" s="75" t="s">
        <v>360</v>
      </c>
      <c r="E474" s="10" t="s">
        <v>361</v>
      </c>
      <c r="F474" s="9" t="s">
        <v>223</v>
      </c>
      <c r="G474" s="189">
        <v>8</v>
      </c>
      <c r="H474" s="198">
        <v>144900</v>
      </c>
      <c r="I474" s="179">
        <v>126000</v>
      </c>
    </row>
    <row r="475" spans="3:9" ht="30" customHeight="1" x14ac:dyDescent="0.3">
      <c r="C475" s="8" t="s">
        <v>879</v>
      </c>
      <c r="D475" s="75" t="s">
        <v>362</v>
      </c>
      <c r="E475" s="10" t="s">
        <v>363</v>
      </c>
      <c r="F475" s="9" t="s">
        <v>223</v>
      </c>
      <c r="G475" s="189">
        <v>8</v>
      </c>
      <c r="H475" s="198">
        <v>23000</v>
      </c>
      <c r="I475" s="179">
        <v>20000</v>
      </c>
    </row>
    <row r="476" spans="3:9" ht="30" customHeight="1" x14ac:dyDescent="0.3">
      <c r="C476" s="8" t="s">
        <v>880</v>
      </c>
      <c r="D476" s="75" t="s">
        <v>398</v>
      </c>
      <c r="E476" s="10" t="s">
        <v>399</v>
      </c>
      <c r="F476" s="77" t="s">
        <v>368</v>
      </c>
      <c r="G476" s="189">
        <v>45</v>
      </c>
      <c r="H476" s="198">
        <v>8625</v>
      </c>
      <c r="I476" s="179">
        <v>7500</v>
      </c>
    </row>
    <row r="477" spans="3:9" ht="30" customHeight="1" x14ac:dyDescent="0.3">
      <c r="C477" s="8" t="s">
        <v>881</v>
      </c>
      <c r="D477" s="75" t="s">
        <v>400</v>
      </c>
      <c r="E477" s="10" t="s">
        <v>401</v>
      </c>
      <c r="F477" s="77" t="s">
        <v>368</v>
      </c>
      <c r="G477" s="189">
        <v>45</v>
      </c>
      <c r="H477" s="198">
        <v>11500</v>
      </c>
      <c r="I477" s="179">
        <v>10000</v>
      </c>
    </row>
    <row r="478" spans="3:9" ht="30" customHeight="1" thickBot="1" x14ac:dyDescent="0.35">
      <c r="C478" s="15" t="s">
        <v>882</v>
      </c>
      <c r="D478" s="87" t="s">
        <v>402</v>
      </c>
      <c r="E478" s="17" t="s">
        <v>403</v>
      </c>
      <c r="F478" s="88" t="s">
        <v>368</v>
      </c>
      <c r="G478" s="193">
        <v>80</v>
      </c>
      <c r="H478" s="198">
        <v>8574.4</v>
      </c>
      <c r="I478" s="179">
        <v>7456</v>
      </c>
    </row>
    <row r="479" spans="3:9" ht="14.55" customHeight="1" thickBot="1" x14ac:dyDescent="0.35">
      <c r="C479" s="280" t="s">
        <v>883</v>
      </c>
      <c r="D479" s="281"/>
      <c r="E479" s="281"/>
      <c r="F479" s="281"/>
      <c r="G479" s="281"/>
      <c r="H479" s="199"/>
      <c r="I479" s="176"/>
    </row>
    <row r="480" spans="3:9" ht="15.75" customHeight="1" thickBot="1" x14ac:dyDescent="0.35">
      <c r="C480" s="268" t="s">
        <v>405</v>
      </c>
      <c r="D480" s="269"/>
      <c r="E480" s="269"/>
      <c r="F480" s="269"/>
      <c r="G480" s="269"/>
      <c r="H480" s="201"/>
      <c r="I480" s="183"/>
    </row>
    <row r="481" spans="3:9" ht="27" thickBot="1" x14ac:dyDescent="0.35">
      <c r="C481" s="106" t="s">
        <v>4</v>
      </c>
      <c r="D481" s="118" t="s">
        <v>5</v>
      </c>
      <c r="E481" s="106" t="s">
        <v>6</v>
      </c>
      <c r="F481" s="107" t="s">
        <v>7</v>
      </c>
      <c r="G481" s="165" t="s">
        <v>8</v>
      </c>
      <c r="H481" s="170" t="s">
        <v>331</v>
      </c>
      <c r="I481" s="170" t="s">
        <v>331</v>
      </c>
    </row>
    <row r="482" spans="3:9" ht="48.6" customHeight="1" x14ac:dyDescent="0.3">
      <c r="C482" s="110" t="s">
        <v>884</v>
      </c>
      <c r="D482" s="111" t="s">
        <v>342</v>
      </c>
      <c r="E482" s="112" t="s">
        <v>343</v>
      </c>
      <c r="F482" s="111" t="s">
        <v>344</v>
      </c>
      <c r="G482" s="194">
        <v>10.71</v>
      </c>
      <c r="H482" s="198">
        <v>85100</v>
      </c>
      <c r="I482" s="179">
        <v>74000</v>
      </c>
    </row>
    <row r="483" spans="3:9" ht="48.6" customHeight="1" x14ac:dyDescent="0.3">
      <c r="C483" s="8" t="s">
        <v>885</v>
      </c>
      <c r="D483" s="9" t="s">
        <v>345</v>
      </c>
      <c r="E483" s="10" t="s">
        <v>346</v>
      </c>
      <c r="F483" s="9" t="s">
        <v>344</v>
      </c>
      <c r="G483" s="190">
        <v>10.86</v>
      </c>
      <c r="H483" s="198">
        <v>1092500</v>
      </c>
      <c r="I483" s="179">
        <v>950000</v>
      </c>
    </row>
    <row r="484" spans="3:9" ht="48.6" customHeight="1" x14ac:dyDescent="0.3">
      <c r="C484" s="8" t="s">
        <v>886</v>
      </c>
      <c r="D484" s="9" t="s">
        <v>393</v>
      </c>
      <c r="E484" s="10" t="s">
        <v>406</v>
      </c>
      <c r="F484" s="9" t="s">
        <v>337</v>
      </c>
      <c r="G484" s="189">
        <v>150</v>
      </c>
      <c r="H484" s="198">
        <v>41975</v>
      </c>
      <c r="I484" s="179">
        <v>36500</v>
      </c>
    </row>
    <row r="485" spans="3:9" ht="48.6" customHeight="1" x14ac:dyDescent="0.3">
      <c r="C485" s="8" t="s">
        <v>887</v>
      </c>
      <c r="D485" s="75" t="s">
        <v>407</v>
      </c>
      <c r="E485" s="94" t="s">
        <v>408</v>
      </c>
      <c r="F485" s="9" t="s">
        <v>337</v>
      </c>
      <c r="G485" s="189">
        <v>150</v>
      </c>
      <c r="H485" s="198">
        <v>36225</v>
      </c>
      <c r="I485" s="179">
        <v>31500</v>
      </c>
    </row>
    <row r="486" spans="3:9" ht="48.6" customHeight="1" x14ac:dyDescent="0.3">
      <c r="C486" s="8" t="s">
        <v>888</v>
      </c>
      <c r="D486" s="9" t="s">
        <v>409</v>
      </c>
      <c r="E486" s="94" t="s">
        <v>410</v>
      </c>
      <c r="F486" s="9" t="s">
        <v>337</v>
      </c>
      <c r="G486" s="190">
        <v>55</v>
      </c>
      <c r="H486" s="198">
        <v>82167.5</v>
      </c>
      <c r="I486" s="179">
        <v>71450</v>
      </c>
    </row>
    <row r="487" spans="3:9" ht="48.6" customHeight="1" x14ac:dyDescent="0.3">
      <c r="C487" s="8" t="s">
        <v>889</v>
      </c>
      <c r="D487" s="75" t="s">
        <v>390</v>
      </c>
      <c r="E487" s="10" t="s">
        <v>411</v>
      </c>
      <c r="F487" s="77" t="s">
        <v>368</v>
      </c>
      <c r="G487" s="190">
        <v>38</v>
      </c>
      <c r="H487" s="198">
        <v>139737.65</v>
      </c>
      <c r="I487" s="179">
        <v>121511</v>
      </c>
    </row>
    <row r="488" spans="3:9" ht="48.6" customHeight="1" x14ac:dyDescent="0.3">
      <c r="C488" s="8" t="s">
        <v>890</v>
      </c>
      <c r="D488" s="75" t="s">
        <v>412</v>
      </c>
      <c r="E488" s="10" t="s">
        <v>413</v>
      </c>
      <c r="F488" s="9" t="s">
        <v>368</v>
      </c>
      <c r="G488" s="189">
        <v>15</v>
      </c>
      <c r="H488" s="198">
        <v>39330</v>
      </c>
      <c r="I488" s="179">
        <v>34200</v>
      </c>
    </row>
    <row r="489" spans="3:9" ht="48.6" customHeight="1" x14ac:dyDescent="0.3">
      <c r="C489" s="8" t="s">
        <v>891</v>
      </c>
      <c r="D489" s="75" t="s">
        <v>414</v>
      </c>
      <c r="E489" s="76" t="s">
        <v>415</v>
      </c>
      <c r="F489" s="77" t="s">
        <v>223</v>
      </c>
      <c r="G489" s="189">
        <v>1</v>
      </c>
      <c r="H489" s="198">
        <v>276000</v>
      </c>
      <c r="I489" s="179">
        <v>240000</v>
      </c>
    </row>
    <row r="490" spans="3:9" ht="48.6" customHeight="1" x14ac:dyDescent="0.3">
      <c r="C490" s="8" t="s">
        <v>892</v>
      </c>
      <c r="D490" s="75" t="s">
        <v>416</v>
      </c>
      <c r="E490" s="76" t="s">
        <v>417</v>
      </c>
      <c r="F490" s="9" t="s">
        <v>337</v>
      </c>
      <c r="G490" s="189">
        <v>2.6</v>
      </c>
      <c r="H490" s="198">
        <v>899299.99999999988</v>
      </c>
      <c r="I490" s="179">
        <v>782000</v>
      </c>
    </row>
    <row r="491" spans="3:9" ht="48.6" customHeight="1" x14ac:dyDescent="0.3">
      <c r="C491" s="8" t="s">
        <v>893</v>
      </c>
      <c r="D491" s="75" t="s">
        <v>418</v>
      </c>
      <c r="E491" s="76" t="s">
        <v>419</v>
      </c>
      <c r="F491" s="9" t="s">
        <v>337</v>
      </c>
      <c r="G491" s="189">
        <v>3.4</v>
      </c>
      <c r="H491" s="198">
        <v>499099.99999999994</v>
      </c>
      <c r="I491" s="179">
        <v>434000</v>
      </c>
    </row>
    <row r="492" spans="3:9" ht="48.6" customHeight="1" x14ac:dyDescent="0.3">
      <c r="C492" s="8" t="s">
        <v>894</v>
      </c>
      <c r="D492" s="75" t="s">
        <v>420</v>
      </c>
      <c r="E492" s="76" t="s">
        <v>421</v>
      </c>
      <c r="F492" s="9" t="s">
        <v>337</v>
      </c>
      <c r="G492" s="190">
        <v>3.4</v>
      </c>
      <c r="H492" s="198">
        <v>258749.99999999997</v>
      </c>
      <c r="I492" s="179">
        <v>225000</v>
      </c>
    </row>
    <row r="493" spans="3:9" ht="48.6" customHeight="1" x14ac:dyDescent="0.3">
      <c r="C493" s="8" t="s">
        <v>895</v>
      </c>
      <c r="D493" s="75" t="s">
        <v>422</v>
      </c>
      <c r="E493" s="10" t="s">
        <v>423</v>
      </c>
      <c r="F493" s="9" t="s">
        <v>337</v>
      </c>
      <c r="G493" s="189">
        <v>16.3</v>
      </c>
      <c r="H493" s="198">
        <v>21850</v>
      </c>
      <c r="I493" s="179">
        <v>19000</v>
      </c>
    </row>
    <row r="494" spans="3:9" ht="48.6" customHeight="1" x14ac:dyDescent="0.3">
      <c r="C494" s="8" t="s">
        <v>896</v>
      </c>
      <c r="D494" s="75" t="s">
        <v>395</v>
      </c>
      <c r="E494" s="10" t="s">
        <v>396</v>
      </c>
      <c r="F494" s="9" t="s">
        <v>337</v>
      </c>
      <c r="G494" s="189">
        <v>16.3</v>
      </c>
      <c r="H494" s="198">
        <v>28749.999999999996</v>
      </c>
      <c r="I494" s="179">
        <v>25000</v>
      </c>
    </row>
    <row r="495" spans="3:9" ht="48.6" customHeight="1" x14ac:dyDescent="0.3">
      <c r="C495" s="8" t="s">
        <v>897</v>
      </c>
      <c r="D495" s="75" t="s">
        <v>386</v>
      </c>
      <c r="E495" s="10" t="s">
        <v>424</v>
      </c>
      <c r="F495" s="9" t="s">
        <v>337</v>
      </c>
      <c r="G495" s="190">
        <v>50</v>
      </c>
      <c r="H495" s="198">
        <v>138000</v>
      </c>
      <c r="I495" s="179">
        <v>120000</v>
      </c>
    </row>
    <row r="496" spans="3:9" ht="48.6" customHeight="1" x14ac:dyDescent="0.3">
      <c r="C496" s="8" t="s">
        <v>898</v>
      </c>
      <c r="D496" s="75" t="s">
        <v>425</v>
      </c>
      <c r="E496" s="10" t="s">
        <v>426</v>
      </c>
      <c r="F496" s="9" t="s">
        <v>337</v>
      </c>
      <c r="G496" s="190">
        <v>40</v>
      </c>
      <c r="H496" s="198">
        <v>111319.99999999999</v>
      </c>
      <c r="I496" s="179">
        <v>96800</v>
      </c>
    </row>
    <row r="497" spans="3:9" ht="48.6" customHeight="1" x14ac:dyDescent="0.3">
      <c r="C497" s="8" t="s">
        <v>899</v>
      </c>
      <c r="D497" s="75" t="s">
        <v>362</v>
      </c>
      <c r="E497" s="10" t="s">
        <v>363</v>
      </c>
      <c r="F497" s="9" t="s">
        <v>223</v>
      </c>
      <c r="G497" s="189">
        <v>6</v>
      </c>
      <c r="H497" s="198">
        <v>23000</v>
      </c>
      <c r="I497" s="179">
        <v>20000</v>
      </c>
    </row>
    <row r="498" spans="3:9" ht="48.6" customHeight="1" x14ac:dyDescent="0.3">
      <c r="C498" s="8" t="s">
        <v>900</v>
      </c>
      <c r="D498" s="75" t="s">
        <v>360</v>
      </c>
      <c r="E498" s="10" t="s">
        <v>361</v>
      </c>
      <c r="F498" s="9" t="s">
        <v>223</v>
      </c>
      <c r="G498" s="189">
        <v>4</v>
      </c>
      <c r="H498" s="198">
        <v>144900</v>
      </c>
      <c r="I498" s="179">
        <v>126000</v>
      </c>
    </row>
    <row r="499" spans="3:9" ht="48.6" customHeight="1" thickBot="1" x14ac:dyDescent="0.35">
      <c r="C499" s="8" t="s">
        <v>901</v>
      </c>
      <c r="D499" s="75" t="s">
        <v>398</v>
      </c>
      <c r="E499" s="10" t="s">
        <v>399</v>
      </c>
      <c r="F499" s="77" t="s">
        <v>368</v>
      </c>
      <c r="G499" s="189">
        <v>10</v>
      </c>
      <c r="H499" s="198">
        <v>8625</v>
      </c>
      <c r="I499" s="179">
        <v>7500</v>
      </c>
    </row>
    <row r="500" spans="3:9" ht="14.55" customHeight="1" thickBot="1" x14ac:dyDescent="0.35">
      <c r="C500" s="280" t="s">
        <v>902</v>
      </c>
      <c r="D500" s="281"/>
      <c r="E500" s="281"/>
      <c r="F500" s="281"/>
      <c r="G500" s="281"/>
      <c r="H500" s="199"/>
      <c r="I500" s="176"/>
    </row>
    <row r="501" spans="3:9" ht="15.75" customHeight="1" thickBot="1" x14ac:dyDescent="0.35">
      <c r="C501" s="268" t="s">
        <v>428</v>
      </c>
      <c r="D501" s="269"/>
      <c r="E501" s="269"/>
      <c r="F501" s="269"/>
      <c r="G501" s="269"/>
      <c r="H501" s="201"/>
      <c r="I501" s="183"/>
    </row>
    <row r="502" spans="3:9" ht="27" thickBot="1" x14ac:dyDescent="0.35">
      <c r="C502" s="106" t="s">
        <v>4</v>
      </c>
      <c r="D502" s="118" t="s">
        <v>5</v>
      </c>
      <c r="E502" s="106" t="s">
        <v>6</v>
      </c>
      <c r="F502" s="107" t="s">
        <v>7</v>
      </c>
      <c r="G502" s="165" t="s">
        <v>8</v>
      </c>
      <c r="H502" s="170" t="s">
        <v>331</v>
      </c>
      <c r="I502" s="170" t="s">
        <v>331</v>
      </c>
    </row>
    <row r="503" spans="3:9" x14ac:dyDescent="0.3">
      <c r="C503" s="110" t="s">
        <v>903</v>
      </c>
      <c r="D503" s="111" t="s">
        <v>429</v>
      </c>
      <c r="E503" s="112" t="s">
        <v>430</v>
      </c>
      <c r="F503" s="111" t="s">
        <v>368</v>
      </c>
      <c r="G503" s="194">
        <v>14</v>
      </c>
      <c r="H503" s="198">
        <v>40250</v>
      </c>
      <c r="I503" s="179">
        <v>35000</v>
      </c>
    </row>
    <row r="504" spans="3:9" ht="30" customHeight="1" x14ac:dyDescent="0.3">
      <c r="C504" s="8" t="s">
        <v>904</v>
      </c>
      <c r="D504" s="9" t="s">
        <v>431</v>
      </c>
      <c r="E504" s="10" t="s">
        <v>432</v>
      </c>
      <c r="F504" s="9" t="s">
        <v>337</v>
      </c>
      <c r="G504" s="189">
        <v>111</v>
      </c>
      <c r="H504" s="198">
        <v>20700</v>
      </c>
      <c r="I504" s="179">
        <v>18000</v>
      </c>
    </row>
    <row r="505" spans="3:9" ht="30" customHeight="1" x14ac:dyDescent="0.3">
      <c r="C505" s="8" t="s">
        <v>905</v>
      </c>
      <c r="D505" s="9" t="s">
        <v>372</v>
      </c>
      <c r="E505" s="10" t="s">
        <v>373</v>
      </c>
      <c r="F505" s="9" t="s">
        <v>16</v>
      </c>
      <c r="G505" s="189">
        <v>8</v>
      </c>
      <c r="H505" s="198">
        <v>41842.75</v>
      </c>
      <c r="I505" s="179">
        <v>36385</v>
      </c>
    </row>
    <row r="506" spans="3:9" x14ac:dyDescent="0.3">
      <c r="C506" s="8" t="s">
        <v>906</v>
      </c>
      <c r="D506" s="9" t="s">
        <v>433</v>
      </c>
      <c r="E506" s="94" t="s">
        <v>434</v>
      </c>
      <c r="F506" s="9" t="s">
        <v>16</v>
      </c>
      <c r="G506" s="190">
        <v>1</v>
      </c>
      <c r="H506" s="198">
        <v>986699.99999999988</v>
      </c>
      <c r="I506" s="179">
        <v>858000</v>
      </c>
    </row>
    <row r="507" spans="3:9" x14ac:dyDescent="0.3">
      <c r="C507" s="8" t="s">
        <v>907</v>
      </c>
      <c r="D507" s="75" t="s">
        <v>435</v>
      </c>
      <c r="E507" s="10" t="s">
        <v>436</v>
      </c>
      <c r="F507" s="77" t="s">
        <v>16</v>
      </c>
      <c r="G507" s="190">
        <v>11</v>
      </c>
      <c r="H507" s="198">
        <v>108099.99999999999</v>
      </c>
      <c r="I507" s="179">
        <v>94000</v>
      </c>
    </row>
    <row r="508" spans="3:9" x14ac:dyDescent="0.3">
      <c r="C508" s="8" t="s">
        <v>908</v>
      </c>
      <c r="D508" s="9" t="s">
        <v>437</v>
      </c>
      <c r="E508" s="76" t="s">
        <v>438</v>
      </c>
      <c r="F508" s="77" t="s">
        <v>337</v>
      </c>
      <c r="G508" s="189">
        <v>33</v>
      </c>
      <c r="H508" s="198">
        <v>305900</v>
      </c>
      <c r="I508" s="179">
        <v>266000</v>
      </c>
    </row>
    <row r="509" spans="3:9" ht="30" customHeight="1" x14ac:dyDescent="0.3">
      <c r="C509" s="8" t="s">
        <v>909</v>
      </c>
      <c r="D509" s="9" t="s">
        <v>393</v>
      </c>
      <c r="E509" s="10" t="s">
        <v>439</v>
      </c>
      <c r="F509" s="9" t="s">
        <v>337</v>
      </c>
      <c r="G509" s="189">
        <v>44</v>
      </c>
      <c r="H509" s="198">
        <v>41975</v>
      </c>
      <c r="I509" s="179">
        <v>36500</v>
      </c>
    </row>
    <row r="510" spans="3:9" x14ac:dyDescent="0.3">
      <c r="C510" s="8" t="s">
        <v>910</v>
      </c>
      <c r="D510" s="75" t="s">
        <v>440</v>
      </c>
      <c r="E510" s="76" t="s">
        <v>441</v>
      </c>
      <c r="F510" s="9" t="s">
        <v>368</v>
      </c>
      <c r="G510" s="189">
        <v>7</v>
      </c>
      <c r="H510" s="198">
        <v>58001.399999999994</v>
      </c>
      <c r="I510" s="179">
        <v>50436</v>
      </c>
    </row>
    <row r="511" spans="3:9" ht="26.55" customHeight="1" x14ac:dyDescent="0.3">
      <c r="C511" s="8" t="s">
        <v>911</v>
      </c>
      <c r="D511" s="9" t="s">
        <v>442</v>
      </c>
      <c r="E511" s="10" t="s">
        <v>443</v>
      </c>
      <c r="F511" s="9" t="s">
        <v>368</v>
      </c>
      <c r="G511" s="190">
        <v>9</v>
      </c>
      <c r="H511" s="198">
        <v>46000</v>
      </c>
      <c r="I511" s="179">
        <v>40000</v>
      </c>
    </row>
    <row r="512" spans="3:9" ht="26.4" x14ac:dyDescent="0.3">
      <c r="C512" s="8" t="s">
        <v>912</v>
      </c>
      <c r="D512" s="75" t="s">
        <v>444</v>
      </c>
      <c r="E512" s="10" t="s">
        <v>445</v>
      </c>
      <c r="F512" s="9" t="s">
        <v>337</v>
      </c>
      <c r="G512" s="189">
        <v>69</v>
      </c>
      <c r="H512" s="198">
        <v>109249.99999999999</v>
      </c>
      <c r="I512" s="179">
        <v>95000</v>
      </c>
    </row>
    <row r="513" spans="3:9" ht="26.4" x14ac:dyDescent="0.3">
      <c r="C513" s="8" t="s">
        <v>913</v>
      </c>
      <c r="D513" s="75" t="s">
        <v>353</v>
      </c>
      <c r="E513" s="10" t="s">
        <v>353</v>
      </c>
      <c r="F513" s="9" t="s">
        <v>223</v>
      </c>
      <c r="G513" s="189">
        <v>5</v>
      </c>
      <c r="H513" s="198">
        <v>272550</v>
      </c>
      <c r="I513" s="179">
        <v>237000</v>
      </c>
    </row>
    <row r="514" spans="3:9" ht="26.4" x14ac:dyDescent="0.3">
      <c r="C514" s="8" t="s">
        <v>914</v>
      </c>
      <c r="D514" s="75" t="s">
        <v>354</v>
      </c>
      <c r="E514" s="10" t="s">
        <v>354</v>
      </c>
      <c r="F514" s="9" t="s">
        <v>337</v>
      </c>
      <c r="G514" s="189">
        <v>14</v>
      </c>
      <c r="H514" s="198">
        <v>402499.99999999994</v>
      </c>
      <c r="I514" s="179">
        <v>350000</v>
      </c>
    </row>
    <row r="515" spans="3:9" x14ac:dyDescent="0.3">
      <c r="C515" s="8" t="s">
        <v>915</v>
      </c>
      <c r="D515" s="75" t="s">
        <v>446</v>
      </c>
      <c r="E515" s="10" t="s">
        <v>447</v>
      </c>
      <c r="F515" s="9" t="s">
        <v>337</v>
      </c>
      <c r="G515" s="189">
        <v>16</v>
      </c>
      <c r="H515" s="198">
        <v>499099.99999999994</v>
      </c>
      <c r="I515" s="179">
        <v>434000</v>
      </c>
    </row>
    <row r="516" spans="3:9" ht="30" customHeight="1" x14ac:dyDescent="0.3">
      <c r="C516" s="8" t="s">
        <v>916</v>
      </c>
      <c r="D516" s="75" t="s">
        <v>362</v>
      </c>
      <c r="E516" s="10" t="s">
        <v>363</v>
      </c>
      <c r="F516" s="9" t="s">
        <v>223</v>
      </c>
      <c r="G516" s="189">
        <v>15</v>
      </c>
      <c r="H516" s="198">
        <v>23000</v>
      </c>
      <c r="I516" s="179">
        <v>20000</v>
      </c>
    </row>
    <row r="517" spans="3:9" ht="26.4" x14ac:dyDescent="0.3">
      <c r="C517" s="8" t="s">
        <v>917</v>
      </c>
      <c r="D517" s="75" t="s">
        <v>448</v>
      </c>
      <c r="E517" s="10" t="s">
        <v>449</v>
      </c>
      <c r="F517" s="9" t="s">
        <v>223</v>
      </c>
      <c r="G517" s="189">
        <v>1</v>
      </c>
      <c r="H517" s="198">
        <v>680800</v>
      </c>
      <c r="I517" s="179">
        <v>592000</v>
      </c>
    </row>
    <row r="518" spans="3:9" ht="26.4" x14ac:dyDescent="0.3">
      <c r="C518" s="8" t="s">
        <v>918</v>
      </c>
      <c r="D518" s="75" t="s">
        <v>450</v>
      </c>
      <c r="E518" s="10" t="s">
        <v>451</v>
      </c>
      <c r="F518" s="9" t="s">
        <v>223</v>
      </c>
      <c r="G518" s="189">
        <v>1</v>
      </c>
      <c r="H518" s="198">
        <v>659295</v>
      </c>
      <c r="I518" s="179">
        <v>573300</v>
      </c>
    </row>
    <row r="519" spans="3:9" ht="26.4" x14ac:dyDescent="0.3">
      <c r="C519" s="8" t="s">
        <v>919</v>
      </c>
      <c r="D519" s="75" t="s">
        <v>452</v>
      </c>
      <c r="E519" s="10" t="s">
        <v>453</v>
      </c>
      <c r="F519" s="9" t="s">
        <v>223</v>
      </c>
      <c r="G519" s="189">
        <v>10</v>
      </c>
      <c r="H519" s="198">
        <v>149500</v>
      </c>
      <c r="I519" s="179">
        <v>130000</v>
      </c>
    </row>
    <row r="520" spans="3:9" x14ac:dyDescent="0.3">
      <c r="C520" s="8" t="s">
        <v>920</v>
      </c>
      <c r="D520" s="75" t="s">
        <v>454</v>
      </c>
      <c r="E520" s="10" t="s">
        <v>455</v>
      </c>
      <c r="F520" s="9" t="s">
        <v>337</v>
      </c>
      <c r="G520" s="190">
        <v>101</v>
      </c>
      <c r="H520" s="198">
        <v>64399.999999999993</v>
      </c>
      <c r="I520" s="179">
        <v>56000</v>
      </c>
    </row>
    <row r="521" spans="3:9" ht="30" customHeight="1" x14ac:dyDescent="0.3">
      <c r="C521" s="8" t="s">
        <v>921</v>
      </c>
      <c r="D521" s="9" t="s">
        <v>358</v>
      </c>
      <c r="E521" s="10" t="s">
        <v>456</v>
      </c>
      <c r="F521" s="9" t="s">
        <v>337</v>
      </c>
      <c r="G521" s="189">
        <v>101</v>
      </c>
      <c r="H521" s="198">
        <v>92000</v>
      </c>
      <c r="I521" s="179">
        <v>80000</v>
      </c>
    </row>
    <row r="522" spans="3:9" ht="30" customHeight="1" x14ac:dyDescent="0.3">
      <c r="C522" s="8" t="s">
        <v>922</v>
      </c>
      <c r="D522" s="75" t="s">
        <v>380</v>
      </c>
      <c r="E522" s="10" t="s">
        <v>381</v>
      </c>
      <c r="F522" s="9" t="s">
        <v>16</v>
      </c>
      <c r="G522" s="189">
        <v>8</v>
      </c>
      <c r="H522" s="198">
        <v>568100</v>
      </c>
      <c r="I522" s="179">
        <v>494000</v>
      </c>
    </row>
    <row r="523" spans="3:9" ht="13.8" thickBot="1" x14ac:dyDescent="0.35">
      <c r="C523" s="8" t="s">
        <v>923</v>
      </c>
      <c r="D523" s="75" t="s">
        <v>380</v>
      </c>
      <c r="E523" s="10" t="s">
        <v>457</v>
      </c>
      <c r="F523" s="9" t="s">
        <v>223</v>
      </c>
      <c r="G523" s="189">
        <v>5</v>
      </c>
      <c r="H523" s="198">
        <v>206999.99999999997</v>
      </c>
      <c r="I523" s="179">
        <v>180000</v>
      </c>
    </row>
    <row r="524" spans="3:9" ht="14.55" customHeight="1" thickBot="1" x14ac:dyDescent="0.35">
      <c r="C524" s="280" t="s">
        <v>924</v>
      </c>
      <c r="D524" s="281"/>
      <c r="E524" s="281"/>
      <c r="F524" s="281"/>
      <c r="G524" s="281"/>
      <c r="H524" s="200"/>
      <c r="I524" s="176"/>
    </row>
    <row r="525" spans="3:9" ht="13.5" customHeight="1" thickBot="1" x14ac:dyDescent="0.35">
      <c r="C525" s="268" t="s">
        <v>459</v>
      </c>
      <c r="D525" s="269"/>
      <c r="E525" s="269"/>
      <c r="F525" s="269"/>
      <c r="G525" s="269"/>
      <c r="H525" s="201"/>
      <c r="I525" s="183"/>
    </row>
    <row r="526" spans="3:9" ht="27" thickBot="1" x14ac:dyDescent="0.35">
      <c r="C526" s="106" t="s">
        <v>4</v>
      </c>
      <c r="D526" s="118" t="s">
        <v>5</v>
      </c>
      <c r="E526" s="106" t="s">
        <v>6</v>
      </c>
      <c r="F526" s="107" t="s">
        <v>7</v>
      </c>
      <c r="G526" s="165" t="s">
        <v>8</v>
      </c>
      <c r="H526" s="170" t="s">
        <v>331</v>
      </c>
      <c r="I526" s="170" t="s">
        <v>331</v>
      </c>
    </row>
    <row r="527" spans="3:9" ht="30" customHeight="1" x14ac:dyDescent="0.3">
      <c r="C527" s="110" t="s">
        <v>925</v>
      </c>
      <c r="D527" s="111" t="s">
        <v>460</v>
      </c>
      <c r="E527" s="112" t="s">
        <v>461</v>
      </c>
      <c r="F527" s="111" t="s">
        <v>368</v>
      </c>
      <c r="G527" s="195">
        <v>120</v>
      </c>
      <c r="H527" s="198">
        <v>80500</v>
      </c>
      <c r="I527" s="179">
        <v>70000</v>
      </c>
    </row>
    <row r="528" spans="3:9" ht="40.200000000000003" customHeight="1" thickBot="1" x14ac:dyDescent="0.35">
      <c r="C528" s="8" t="s">
        <v>926</v>
      </c>
      <c r="D528" s="9" t="s">
        <v>462</v>
      </c>
      <c r="E528" s="10" t="s">
        <v>463</v>
      </c>
      <c r="F528" s="9" t="s">
        <v>337</v>
      </c>
      <c r="G528" s="196">
        <v>4</v>
      </c>
      <c r="H528" s="198">
        <v>919999.99999999988</v>
      </c>
      <c r="I528" s="179">
        <v>800000</v>
      </c>
    </row>
    <row r="529" spans="3:9" ht="14.55" customHeight="1" thickBot="1" x14ac:dyDescent="0.35">
      <c r="C529" s="280" t="s">
        <v>927</v>
      </c>
      <c r="D529" s="281"/>
      <c r="E529" s="281"/>
      <c r="F529" s="281"/>
      <c r="G529" s="281"/>
      <c r="H529" s="202"/>
      <c r="I529" s="183"/>
    </row>
    <row r="530" spans="3:9" ht="24" customHeight="1" thickBot="1" x14ac:dyDescent="0.35">
      <c r="C530" s="304" t="s">
        <v>928</v>
      </c>
      <c r="D530" s="305"/>
      <c r="E530" s="305"/>
      <c r="F530" s="305"/>
      <c r="G530" s="305"/>
      <c r="H530" s="203"/>
      <c r="I530" s="183"/>
    </row>
    <row r="532" spans="3:9" ht="15.6" x14ac:dyDescent="0.3">
      <c r="E532" s="102"/>
      <c r="F532" s="102"/>
      <c r="G532" s="103"/>
      <c r="H532" s="102"/>
    </row>
  </sheetData>
  <mergeCells count="62">
    <mergeCell ref="C80:G80"/>
    <mergeCell ref="C21:G21"/>
    <mergeCell ref="C51:G51"/>
    <mergeCell ref="C67:G67"/>
    <mergeCell ref="C79:G79"/>
    <mergeCell ref="C52:G52"/>
    <mergeCell ref="C68:G68"/>
    <mergeCell ref="C181:G181"/>
    <mergeCell ref="C87:G87"/>
    <mergeCell ref="C106:G106"/>
    <mergeCell ref="C123:G123"/>
    <mergeCell ref="C88:G88"/>
    <mergeCell ref="C107:G107"/>
    <mergeCell ref="C124:G124"/>
    <mergeCell ref="C143:G143"/>
    <mergeCell ref="C180:G180"/>
    <mergeCell ref="C144:G144"/>
    <mergeCell ref="C159:G159"/>
    <mergeCell ref="C160:G160"/>
    <mergeCell ref="C333:G333"/>
    <mergeCell ref="C267:G267"/>
    <mergeCell ref="C288:G288"/>
    <mergeCell ref="C315:G315"/>
    <mergeCell ref="C195:G195"/>
    <mergeCell ref="C241:G241"/>
    <mergeCell ref="C266:G266"/>
    <mergeCell ref="C196:G196"/>
    <mergeCell ref="C215:G215"/>
    <mergeCell ref="C216:G216"/>
    <mergeCell ref="C242:G242"/>
    <mergeCell ref="C529:G529"/>
    <mergeCell ref="C530:G530"/>
    <mergeCell ref="C1:G1"/>
    <mergeCell ref="C2:G2"/>
    <mergeCell ref="C3:G3"/>
    <mergeCell ref="C4:G4"/>
    <mergeCell ref="C22:G22"/>
    <mergeCell ref="C452:G452"/>
    <mergeCell ref="C453:G453"/>
    <mergeCell ref="C479:G479"/>
    <mergeCell ref="C500:G500"/>
    <mergeCell ref="C454:G454"/>
    <mergeCell ref="C480:G480"/>
    <mergeCell ref="C418:G418"/>
    <mergeCell ref="C432:G432"/>
    <mergeCell ref="C396:G396"/>
    <mergeCell ref="C501:G501"/>
    <mergeCell ref="C525:G525"/>
    <mergeCell ref="H1:H4"/>
    <mergeCell ref="I1:I4"/>
    <mergeCell ref="C334:G334"/>
    <mergeCell ref="C524:G524"/>
    <mergeCell ref="C419:G419"/>
    <mergeCell ref="C420:G420"/>
    <mergeCell ref="C433:G433"/>
    <mergeCell ref="C368:G368"/>
    <mergeCell ref="C395:G395"/>
    <mergeCell ref="C343:G343"/>
    <mergeCell ref="C344:G344"/>
    <mergeCell ref="C369:G369"/>
    <mergeCell ref="C287:G287"/>
    <mergeCell ref="C314:G314"/>
  </mergeCells>
  <pageMargins left="0.70866141732283472" right="0.70866141732283472" top="0.74803149606299213" bottom="0.74803149606299213" header="0.31496062992125984" footer="0.31496062992125984"/>
  <pageSetup paperSize="9" scale="1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F89DA-DD91-40A0-83B5-CB895433E057}">
  <sheetPr>
    <pageSetUpPr fitToPage="1"/>
  </sheetPr>
  <dimension ref="A1:V530"/>
  <sheetViews>
    <sheetView showGridLines="0" topLeftCell="F515" zoomScale="70" zoomScaleNormal="70" workbookViewId="0">
      <selection activeCell="V526" sqref="V8:V526"/>
    </sheetView>
  </sheetViews>
  <sheetFormatPr baseColWidth="10" defaultColWidth="8.77734375" defaultRowHeight="13.2" x14ac:dyDescent="0.3"/>
  <cols>
    <col min="1" max="2" width="8.77734375" style="1" customWidth="1"/>
    <col min="3" max="3" width="16" style="1" bestFit="1" customWidth="1"/>
    <col min="4" max="4" width="66.109375" style="1" bestFit="1" customWidth="1"/>
    <col min="5" max="5" width="67.33203125" style="1" customWidth="1"/>
    <col min="6" max="6" width="14.6640625" style="1" customWidth="1"/>
    <col min="7" max="7" width="14.6640625" style="105" customWidth="1"/>
    <col min="8" max="8" width="18.109375" style="1" bestFit="1" customWidth="1"/>
    <col min="9" max="10" width="18" style="1" customWidth="1"/>
    <col min="11" max="11" width="8.77734375" style="1"/>
    <col min="12" max="12" width="17.88671875" style="1" customWidth="1"/>
    <col min="13" max="13" width="8.77734375" style="1"/>
    <col min="14" max="16" width="18" style="223" customWidth="1"/>
    <col min="17" max="17" width="8.77734375" style="1"/>
    <col min="18" max="20" width="17.88671875" style="246" customWidth="1"/>
    <col min="21" max="21" width="8.77734375" style="1"/>
    <col min="22" max="22" width="18" style="163" customWidth="1"/>
    <col min="23" max="16384" width="8.77734375" style="1"/>
  </cols>
  <sheetData>
    <row r="1" spans="1:22" x14ac:dyDescent="0.3">
      <c r="C1" s="270" t="s">
        <v>0</v>
      </c>
      <c r="D1" s="271"/>
      <c r="E1" s="271"/>
      <c r="F1" s="272"/>
      <c r="G1" s="272"/>
      <c r="H1" s="272"/>
      <c r="N1" s="1"/>
      <c r="O1" s="1"/>
      <c r="P1" s="1"/>
      <c r="R1" s="1"/>
      <c r="S1" s="1"/>
      <c r="T1" s="1"/>
      <c r="V1" s="1"/>
    </row>
    <row r="2" spans="1:22" x14ac:dyDescent="0.3">
      <c r="C2" s="273" t="s">
        <v>1</v>
      </c>
      <c r="D2" s="274"/>
      <c r="E2" s="274"/>
      <c r="F2" s="275"/>
      <c r="G2" s="275"/>
      <c r="H2" s="275"/>
      <c r="N2" s="1"/>
      <c r="O2" s="1"/>
      <c r="P2" s="1"/>
      <c r="R2" s="1"/>
      <c r="S2" s="1"/>
      <c r="T2" s="1"/>
      <c r="V2" s="1"/>
    </row>
    <row r="3" spans="1:22" ht="41.25" customHeight="1" thickBot="1" x14ac:dyDescent="0.35">
      <c r="C3" s="276" t="s">
        <v>2</v>
      </c>
      <c r="D3" s="277"/>
      <c r="E3" s="277"/>
      <c r="F3" s="278"/>
      <c r="G3" s="278"/>
      <c r="H3" s="278"/>
      <c r="N3" s="1"/>
      <c r="O3" s="1"/>
      <c r="P3" s="1"/>
      <c r="R3" s="1"/>
      <c r="S3" s="1"/>
      <c r="T3" s="1"/>
      <c r="V3" s="1"/>
    </row>
    <row r="4" spans="1:22" ht="31.2" customHeight="1" thickBot="1" x14ac:dyDescent="0.35">
      <c r="C4" s="268" t="s">
        <v>3</v>
      </c>
      <c r="D4" s="269"/>
      <c r="E4" s="269"/>
      <c r="F4" s="269"/>
      <c r="G4" s="296"/>
      <c r="H4" s="214" t="s">
        <v>937</v>
      </c>
      <c r="I4" s="215" t="s">
        <v>935</v>
      </c>
      <c r="J4" s="216" t="s">
        <v>936</v>
      </c>
      <c r="L4" s="222" t="s">
        <v>938</v>
      </c>
      <c r="N4" s="332" t="s">
        <v>939</v>
      </c>
      <c r="O4" s="332"/>
      <c r="P4" s="332"/>
      <c r="R4" s="214" t="s">
        <v>937</v>
      </c>
      <c r="S4" s="215" t="s">
        <v>935</v>
      </c>
      <c r="T4" s="216" t="s">
        <v>936</v>
      </c>
      <c r="V4" s="222" t="s">
        <v>938</v>
      </c>
    </row>
    <row r="5" spans="1:22" ht="47.25" customHeight="1" thickBot="1" x14ac:dyDescent="0.35">
      <c r="A5" s="3"/>
      <c r="B5" s="3"/>
      <c r="C5" s="4" t="s">
        <v>4</v>
      </c>
      <c r="D5" s="5" t="s">
        <v>5</v>
      </c>
      <c r="E5" s="5" t="s">
        <v>6</v>
      </c>
      <c r="F5" s="5" t="s">
        <v>7</v>
      </c>
      <c r="G5" s="6" t="s">
        <v>8</v>
      </c>
      <c r="H5" s="5" t="s">
        <v>9</v>
      </c>
      <c r="I5" s="166" t="s">
        <v>9</v>
      </c>
      <c r="J5" s="99" t="s">
        <v>9</v>
      </c>
      <c r="L5" s="170" t="s">
        <v>9</v>
      </c>
      <c r="N5" s="224" t="s">
        <v>939</v>
      </c>
      <c r="O5" s="224" t="s">
        <v>940</v>
      </c>
      <c r="P5" s="224" t="s">
        <v>941</v>
      </c>
      <c r="R5" s="224" t="s">
        <v>942</v>
      </c>
      <c r="S5" s="224" t="s">
        <v>942</v>
      </c>
      <c r="T5" s="224" t="s">
        <v>942</v>
      </c>
      <c r="V5" s="224" t="s">
        <v>942</v>
      </c>
    </row>
    <row r="6" spans="1:22" s="2" customFormat="1" ht="39.6" x14ac:dyDescent="0.3">
      <c r="C6" s="8" t="s">
        <v>13</v>
      </c>
      <c r="D6" s="9" t="s">
        <v>14</v>
      </c>
      <c r="E6" s="10" t="s">
        <v>15</v>
      </c>
      <c r="F6" s="9" t="s">
        <v>16</v>
      </c>
      <c r="G6" s="11">
        <v>15</v>
      </c>
      <c r="H6" s="230">
        <v>200000</v>
      </c>
      <c r="I6" s="114">
        <v>335798.31932773109</v>
      </c>
      <c r="J6" s="218">
        <v>279831.93277310923</v>
      </c>
      <c r="L6" s="219">
        <f>+AVERAGE(H6:J6)</f>
        <v>271876.75070028013</v>
      </c>
      <c r="N6" s="225">
        <f>+STDEV(H6:J6)</f>
        <v>68247.780728885016</v>
      </c>
      <c r="O6" s="226">
        <f>+L6-N6</f>
        <v>203628.9699713951</v>
      </c>
      <c r="P6" s="226">
        <f>+L6+N6</f>
        <v>340124.53142916516</v>
      </c>
      <c r="R6" s="247">
        <f>+H6/$L$6</f>
        <v>0.73562744694003701</v>
      </c>
      <c r="S6" s="248">
        <f t="shared" ref="S6:T6" si="0">+I6/$L$6</f>
        <v>1.2351123016690706</v>
      </c>
      <c r="T6" s="248">
        <f t="shared" si="0"/>
        <v>1.0292602513908922</v>
      </c>
      <c r="V6" s="251">
        <f>+AVERAGE(S6:T6)</f>
        <v>1.1321862765299815</v>
      </c>
    </row>
    <row r="7" spans="1:22" ht="26.4" x14ac:dyDescent="0.3">
      <c r="C7" s="8" t="s">
        <v>18</v>
      </c>
      <c r="D7" s="9" t="s">
        <v>19</v>
      </c>
      <c r="E7" s="10" t="s">
        <v>20</v>
      </c>
      <c r="F7" s="9" t="s">
        <v>16</v>
      </c>
      <c r="G7" s="11">
        <v>150</v>
      </c>
      <c r="H7" s="171">
        <v>65000</v>
      </c>
      <c r="I7" s="230">
        <v>88235.294117647063</v>
      </c>
      <c r="J7" s="179">
        <v>63025.210084033613</v>
      </c>
      <c r="L7" s="219">
        <f t="shared" ref="L7:L20" si="1">+AVERAGE(H7:J7)</f>
        <v>72086.834733893556</v>
      </c>
      <c r="N7" s="225">
        <f t="shared" ref="N7:N20" si="2">+STDEV(H7:J7)</f>
        <v>14019.789732895568</v>
      </c>
      <c r="O7" s="226">
        <f t="shared" ref="O7:O20" si="3">+L7-N7</f>
        <v>58067.04500099799</v>
      </c>
      <c r="P7" s="226">
        <f t="shared" ref="P7:P20" si="4">+L7+N7</f>
        <v>86106.62446678913</v>
      </c>
      <c r="R7" s="248">
        <f>+H7/$L$7</f>
        <v>0.90169030503205749</v>
      </c>
      <c r="S7" s="247">
        <f t="shared" ref="S7:T7" si="5">+I7/$L$7</f>
        <v>1.2240139887313</v>
      </c>
      <c r="T7" s="248">
        <f t="shared" si="5"/>
        <v>0.87429570623664277</v>
      </c>
      <c r="V7" s="252">
        <f>+AVERAGE(R7,T7)</f>
        <v>0.88799300563435013</v>
      </c>
    </row>
    <row r="8" spans="1:22" ht="92.4" x14ac:dyDescent="0.3">
      <c r="C8" s="8" t="s">
        <v>21</v>
      </c>
      <c r="D8" s="9" t="s">
        <v>22</v>
      </c>
      <c r="E8" s="10" t="s">
        <v>23</v>
      </c>
      <c r="F8" s="9" t="s">
        <v>16</v>
      </c>
      <c r="G8" s="11">
        <v>1</v>
      </c>
      <c r="H8" s="171">
        <v>3500000</v>
      </c>
      <c r="I8" s="230">
        <v>4011428.5714285718</v>
      </c>
      <c r="J8" s="179">
        <v>3342857.1428571432</v>
      </c>
      <c r="L8" s="219">
        <f t="shared" si="1"/>
        <v>3618095.2380952383</v>
      </c>
      <c r="N8" s="225">
        <f t="shared" si="2"/>
        <v>349580.89581824763</v>
      </c>
      <c r="O8" s="226">
        <f t="shared" si="3"/>
        <v>3268514.3422769909</v>
      </c>
      <c r="P8" s="226">
        <f t="shared" si="4"/>
        <v>3967676.1339134858</v>
      </c>
      <c r="R8" s="248">
        <f>+H8/$L$8</f>
        <v>0.96735983153461436</v>
      </c>
      <c r="S8" s="247">
        <f>+I8/$L$8</f>
        <v>1.1087128191629376</v>
      </c>
      <c r="T8" s="248">
        <f>+J8/$L$8</f>
        <v>0.92392734930244802</v>
      </c>
      <c r="V8" s="252">
        <f>+AVERAGE(R8,T8)</f>
        <v>0.94564359041853119</v>
      </c>
    </row>
    <row r="9" spans="1:22" ht="66" x14ac:dyDescent="0.3">
      <c r="C9" s="8" t="s">
        <v>25</v>
      </c>
      <c r="D9" s="9" t="s">
        <v>26</v>
      </c>
      <c r="E9" s="10" t="s">
        <v>27</v>
      </c>
      <c r="F9" s="9" t="s">
        <v>16</v>
      </c>
      <c r="G9" s="11">
        <v>1</v>
      </c>
      <c r="H9" s="171">
        <v>3200000</v>
      </c>
      <c r="I9" s="230">
        <v>4159663.8655462186</v>
      </c>
      <c r="J9" s="179">
        <v>3466386.5546218487</v>
      </c>
      <c r="L9" s="219">
        <f t="shared" si="1"/>
        <v>3608683.4733893559</v>
      </c>
      <c r="N9" s="225">
        <f t="shared" si="2"/>
        <v>495403.86910764064</v>
      </c>
      <c r="O9" s="226">
        <f t="shared" si="3"/>
        <v>3113279.6042817151</v>
      </c>
      <c r="P9" s="226">
        <f t="shared" si="4"/>
        <v>4104087.3424969967</v>
      </c>
      <c r="R9" s="248">
        <f>+H9/$L$9</f>
        <v>0.88674998059458199</v>
      </c>
      <c r="S9" s="247">
        <f>+I9/$L$9</f>
        <v>1.1526818287665916</v>
      </c>
      <c r="T9" s="248">
        <f>+J9/$L$9</f>
        <v>0.96056819063882626</v>
      </c>
      <c r="V9" s="252">
        <f t="shared" ref="V9:V72" si="6">+AVERAGE(R9,T9)</f>
        <v>0.92365908561670418</v>
      </c>
    </row>
    <row r="10" spans="1:22" ht="39.6" x14ac:dyDescent="0.3">
      <c r="C10" s="8" t="s">
        <v>28</v>
      </c>
      <c r="D10" s="9" t="s">
        <v>29</v>
      </c>
      <c r="E10" s="10" t="s">
        <v>30</v>
      </c>
      <c r="F10" s="9" t="s">
        <v>16</v>
      </c>
      <c r="G10" s="11">
        <v>1</v>
      </c>
      <c r="H10" s="230">
        <v>1600000</v>
      </c>
      <c r="I10" s="171">
        <v>3025210.0840336136</v>
      </c>
      <c r="J10" s="179">
        <v>2521008.4033613447</v>
      </c>
      <c r="L10" s="219">
        <f t="shared" si="1"/>
        <v>2382072.8291316531</v>
      </c>
      <c r="N10" s="225">
        <f t="shared" si="2"/>
        <v>722691.68131899426</v>
      </c>
      <c r="O10" s="226">
        <f t="shared" si="3"/>
        <v>1659381.1478126589</v>
      </c>
      <c r="P10" s="226">
        <f t="shared" si="4"/>
        <v>3104764.5104506472</v>
      </c>
      <c r="R10" s="247">
        <f>+H10/$L$10</f>
        <v>0.67168391345249279</v>
      </c>
      <c r="S10" s="248">
        <f>+I10/$L$10</f>
        <v>1.2699905926622763</v>
      </c>
      <c r="T10" s="248">
        <f>+J10/$L$10</f>
        <v>1.0583254938852305</v>
      </c>
      <c r="V10" s="252">
        <f t="shared" si="6"/>
        <v>0.86500470366886162</v>
      </c>
    </row>
    <row r="11" spans="1:22" s="2" customFormat="1" ht="52.8" x14ac:dyDescent="0.3">
      <c r="C11" s="8" t="s">
        <v>31</v>
      </c>
      <c r="D11" s="9" t="s">
        <v>32</v>
      </c>
      <c r="E11" s="10" t="s">
        <v>33</v>
      </c>
      <c r="F11" s="9" t="s">
        <v>16</v>
      </c>
      <c r="G11" s="11">
        <v>1</v>
      </c>
      <c r="H11" s="230">
        <v>3500000</v>
      </c>
      <c r="I11" s="171">
        <v>10159507.56302521</v>
      </c>
      <c r="J11" s="180">
        <v>8466256.302521009</v>
      </c>
      <c r="L11" s="219">
        <f t="shared" si="1"/>
        <v>7375254.6218487397</v>
      </c>
      <c r="N11" s="225">
        <f t="shared" si="2"/>
        <v>3461209.8673613775</v>
      </c>
      <c r="O11" s="226">
        <f t="shared" si="3"/>
        <v>3914044.7544873622</v>
      </c>
      <c r="P11" s="226">
        <f t="shared" si="4"/>
        <v>10836464.489210118</v>
      </c>
      <c r="R11" s="247">
        <f>+H11/$L11</f>
        <v>0.47455988700803148</v>
      </c>
      <c r="S11" s="248">
        <f>+I11/$L11</f>
        <v>1.3775127889047101</v>
      </c>
      <c r="T11" s="248">
        <f>+J11/$L11</f>
        <v>1.1479273240872585</v>
      </c>
      <c r="V11" s="252">
        <f t="shared" si="6"/>
        <v>0.81124360554764496</v>
      </c>
    </row>
    <row r="12" spans="1:22" s="2" customFormat="1" ht="26.4" x14ac:dyDescent="0.3">
      <c r="C12" s="8" t="s">
        <v>34</v>
      </c>
      <c r="D12" s="9" t="s">
        <v>35</v>
      </c>
      <c r="E12" s="10" t="s">
        <v>36</v>
      </c>
      <c r="F12" s="9" t="s">
        <v>16</v>
      </c>
      <c r="G12" s="11">
        <v>6</v>
      </c>
      <c r="H12" s="230">
        <v>300000</v>
      </c>
      <c r="I12" s="171">
        <v>718235.29411764711</v>
      </c>
      <c r="J12" s="180">
        <v>513025.21008403366</v>
      </c>
      <c r="L12" s="219">
        <f t="shared" si="1"/>
        <v>510420.16806722694</v>
      </c>
      <c r="N12" s="225">
        <f t="shared" si="2"/>
        <v>209129.81612948127</v>
      </c>
      <c r="O12" s="226">
        <f t="shared" si="3"/>
        <v>301290.3519377457</v>
      </c>
      <c r="P12" s="226">
        <f t="shared" si="4"/>
        <v>719549.98419670819</v>
      </c>
      <c r="R12" s="247">
        <f>+H12/$L12</f>
        <v>0.58775107013500161</v>
      </c>
      <c r="S12" s="253">
        <f t="shared" ref="S12:T12" si="7">+I12/$L12</f>
        <v>1.4071452090879157</v>
      </c>
      <c r="T12" s="253">
        <f t="shared" si="7"/>
        <v>1.0051037207770825</v>
      </c>
      <c r="V12" s="252">
        <f t="shared" si="6"/>
        <v>0.79642739545604213</v>
      </c>
    </row>
    <row r="13" spans="1:22" s="2" customFormat="1" ht="39.6" x14ac:dyDescent="0.3">
      <c r="C13" s="8" t="s">
        <v>37</v>
      </c>
      <c r="D13" s="9" t="s">
        <v>38</v>
      </c>
      <c r="E13" s="10" t="s">
        <v>39</v>
      </c>
      <c r="F13" s="9" t="s">
        <v>16</v>
      </c>
      <c r="G13" s="11">
        <v>1</v>
      </c>
      <c r="H13" s="230">
        <v>1100000</v>
      </c>
      <c r="I13" s="171">
        <v>2677242.8571428573</v>
      </c>
      <c r="J13" s="180">
        <v>2231035.7142857146</v>
      </c>
      <c r="L13" s="219">
        <f t="shared" si="1"/>
        <v>2002759.523809524</v>
      </c>
      <c r="N13" s="225">
        <f t="shared" si="2"/>
        <v>813022.9221588911</v>
      </c>
      <c r="O13" s="226">
        <f t="shared" si="3"/>
        <v>1189736.6016506329</v>
      </c>
      <c r="P13" s="226">
        <f t="shared" si="4"/>
        <v>2815782.4459684151</v>
      </c>
      <c r="R13" s="247">
        <f>+H13/$L13</f>
        <v>0.54924217656828256</v>
      </c>
      <c r="S13" s="248">
        <f>+I13/$L13</f>
        <v>1.3367769945991186</v>
      </c>
      <c r="T13" s="248">
        <f>+J13/$L13</f>
        <v>1.1139808288325987</v>
      </c>
      <c r="V13" s="252">
        <f t="shared" si="6"/>
        <v>0.83161150270044071</v>
      </c>
    </row>
    <row r="14" spans="1:22" s="2" customFormat="1" ht="26.4" x14ac:dyDescent="0.3">
      <c r="C14" s="8" t="s">
        <v>40</v>
      </c>
      <c r="D14" s="9" t="s">
        <v>41</v>
      </c>
      <c r="E14" s="10" t="s">
        <v>42</v>
      </c>
      <c r="F14" s="9" t="s">
        <v>16</v>
      </c>
      <c r="G14" s="11">
        <v>2</v>
      </c>
      <c r="H14" s="230">
        <v>350000</v>
      </c>
      <c r="I14" s="171">
        <v>1063174.7899159663</v>
      </c>
      <c r="J14" s="180">
        <v>885978.99159663869</v>
      </c>
      <c r="L14" s="219">
        <f t="shared" si="1"/>
        <v>766384.59383753501</v>
      </c>
      <c r="N14" s="225">
        <f t="shared" si="2"/>
        <v>371324.2319381308</v>
      </c>
      <c r="O14" s="226">
        <f t="shared" si="3"/>
        <v>395060.3618994042</v>
      </c>
      <c r="P14" s="226">
        <f t="shared" si="4"/>
        <v>1137708.8257756657</v>
      </c>
      <c r="R14" s="247">
        <f t="shared" ref="R14:R20" si="8">+H14/$L$6</f>
        <v>1.2873480321450648</v>
      </c>
      <c r="S14" s="248">
        <f t="shared" ref="S14:S20" si="9">+I14/$L$6</f>
        <v>3.9105027817844626</v>
      </c>
      <c r="T14" s="248">
        <f t="shared" ref="T14:T20" si="10">+J14/$L$6</f>
        <v>3.2587523181537192</v>
      </c>
      <c r="V14" s="252">
        <f t="shared" si="6"/>
        <v>2.2730501751493919</v>
      </c>
    </row>
    <row r="15" spans="1:22" s="2" customFormat="1" ht="26.4" x14ac:dyDescent="0.3">
      <c r="C15" s="8" t="s">
        <v>43</v>
      </c>
      <c r="D15" s="9" t="s">
        <v>44</v>
      </c>
      <c r="E15" s="10" t="s">
        <v>45</v>
      </c>
      <c r="F15" s="9" t="s">
        <v>16</v>
      </c>
      <c r="G15" s="11">
        <v>4</v>
      </c>
      <c r="H15" s="230">
        <v>135000</v>
      </c>
      <c r="I15" s="171">
        <v>226134.45378151262</v>
      </c>
      <c r="J15" s="180">
        <v>188445.37815126052</v>
      </c>
      <c r="L15" s="219">
        <f t="shared" si="1"/>
        <v>183193.27731092437</v>
      </c>
      <c r="N15" s="225">
        <f t="shared" si="2"/>
        <v>45793.674114897956</v>
      </c>
      <c r="O15" s="226">
        <f t="shared" si="3"/>
        <v>137399.60319602641</v>
      </c>
      <c r="P15" s="226">
        <f t="shared" si="4"/>
        <v>228986.95142582234</v>
      </c>
      <c r="R15" s="247">
        <f t="shared" si="8"/>
        <v>0.49654852668452498</v>
      </c>
      <c r="S15" s="248">
        <f t="shared" si="9"/>
        <v>0.83175355450236965</v>
      </c>
      <c r="T15" s="248">
        <f t="shared" si="10"/>
        <v>0.69312796208530802</v>
      </c>
      <c r="V15" s="252">
        <f t="shared" si="6"/>
        <v>0.5948382443849165</v>
      </c>
    </row>
    <row r="16" spans="1:22" s="2" customFormat="1" ht="26.4" x14ac:dyDescent="0.3">
      <c r="C16" s="8" t="s">
        <v>46</v>
      </c>
      <c r="D16" s="9" t="s">
        <v>47</v>
      </c>
      <c r="E16" s="10" t="s">
        <v>48</v>
      </c>
      <c r="F16" s="9" t="s">
        <v>16</v>
      </c>
      <c r="G16" s="11">
        <v>4</v>
      </c>
      <c r="H16" s="171">
        <v>260000</v>
      </c>
      <c r="I16" s="230">
        <v>354236.97478991596</v>
      </c>
      <c r="J16" s="180">
        <v>295197.47899159667</v>
      </c>
      <c r="L16" s="219">
        <f t="shared" si="1"/>
        <v>303144.81792717084</v>
      </c>
      <c r="N16" s="225">
        <f t="shared" si="2"/>
        <v>47618.504822248462</v>
      </c>
      <c r="O16" s="226">
        <f t="shared" si="3"/>
        <v>255526.31310492236</v>
      </c>
      <c r="P16" s="226">
        <f t="shared" si="4"/>
        <v>350763.32274941931</v>
      </c>
      <c r="R16" s="248">
        <f t="shared" si="8"/>
        <v>0.95631568102204811</v>
      </c>
      <c r="S16" s="247">
        <f t="shared" si="9"/>
        <v>1.3029322068823408</v>
      </c>
      <c r="T16" s="248">
        <f t="shared" si="10"/>
        <v>1.0857768390686173</v>
      </c>
      <c r="V16" s="252">
        <f t="shared" si="6"/>
        <v>1.0210462600453327</v>
      </c>
    </row>
    <row r="17" spans="3:22" s="2" customFormat="1" ht="79.2" x14ac:dyDescent="0.3">
      <c r="C17" s="8" t="s">
        <v>49</v>
      </c>
      <c r="D17" s="9" t="s">
        <v>50</v>
      </c>
      <c r="E17" s="10" t="s">
        <v>51</v>
      </c>
      <c r="F17" s="9" t="s">
        <v>16</v>
      </c>
      <c r="G17" s="11">
        <v>3</v>
      </c>
      <c r="H17" s="171">
        <v>500000</v>
      </c>
      <c r="I17" s="230">
        <v>848102.52100840339</v>
      </c>
      <c r="J17" s="180">
        <v>706752.10084033618</v>
      </c>
      <c r="L17" s="219">
        <f t="shared" si="1"/>
        <v>684951.54061624652</v>
      </c>
      <c r="N17" s="225">
        <f t="shared" si="2"/>
        <v>175072.24109682423</v>
      </c>
      <c r="O17" s="226">
        <f t="shared" si="3"/>
        <v>509879.29951942229</v>
      </c>
      <c r="P17" s="226">
        <f t="shared" si="4"/>
        <v>860023.78171307081</v>
      </c>
      <c r="R17" s="248">
        <f t="shared" si="8"/>
        <v>1.8390686173500925</v>
      </c>
      <c r="S17" s="247">
        <f t="shared" si="9"/>
        <v>3.1194374613641047</v>
      </c>
      <c r="T17" s="248">
        <f t="shared" si="10"/>
        <v>2.5995312178034204</v>
      </c>
      <c r="V17" s="252">
        <f t="shared" si="6"/>
        <v>2.2192999175767563</v>
      </c>
    </row>
    <row r="18" spans="3:22" s="2" customFormat="1" ht="26.4" x14ac:dyDescent="0.3">
      <c r="C18" s="8" t="s">
        <v>52</v>
      </c>
      <c r="D18" s="9" t="s">
        <v>53</v>
      </c>
      <c r="E18" s="10" t="s">
        <v>54</v>
      </c>
      <c r="F18" s="9" t="s">
        <v>16</v>
      </c>
      <c r="G18" s="11">
        <v>2</v>
      </c>
      <c r="H18" s="230">
        <v>300000</v>
      </c>
      <c r="I18" s="171">
        <v>865043.69747899158</v>
      </c>
      <c r="J18" s="180">
        <v>720869.74789915967</v>
      </c>
      <c r="L18" s="219">
        <f t="shared" si="1"/>
        <v>628637.81512605038</v>
      </c>
      <c r="N18" s="225">
        <f t="shared" si="2"/>
        <v>293596.05256624299</v>
      </c>
      <c r="O18" s="226">
        <f t="shared" si="3"/>
        <v>335041.76255980739</v>
      </c>
      <c r="P18" s="226">
        <f t="shared" si="4"/>
        <v>922233.86769229337</v>
      </c>
      <c r="R18" s="247">
        <f t="shared" si="8"/>
        <v>1.1034411704100555</v>
      </c>
      <c r="S18" s="248">
        <f t="shared" si="9"/>
        <v>3.1817494333402019</v>
      </c>
      <c r="T18" s="248">
        <f t="shared" si="10"/>
        <v>2.6514578611168349</v>
      </c>
      <c r="V18" s="252">
        <f t="shared" si="6"/>
        <v>1.8774495157634452</v>
      </c>
    </row>
    <row r="19" spans="3:22" s="2" customFormat="1" ht="39.6" x14ac:dyDescent="0.3">
      <c r="C19" s="8" t="s">
        <v>55</v>
      </c>
      <c r="D19" s="9" t="s">
        <v>56</v>
      </c>
      <c r="E19" s="10" t="s">
        <v>57</v>
      </c>
      <c r="F19" s="9" t="s">
        <v>16</v>
      </c>
      <c r="G19" s="11">
        <v>3</v>
      </c>
      <c r="H19" s="230">
        <v>3000000</v>
      </c>
      <c r="I19" s="171">
        <v>4638655.4621848743</v>
      </c>
      <c r="J19" s="180">
        <v>3865546.218487395</v>
      </c>
      <c r="L19" s="219">
        <f t="shared" si="1"/>
        <v>3834733.8935574233</v>
      </c>
      <c r="N19" s="225">
        <f t="shared" si="2"/>
        <v>819762.14871313097</v>
      </c>
      <c r="O19" s="226">
        <f t="shared" si="3"/>
        <v>3014971.7448442923</v>
      </c>
      <c r="P19" s="226">
        <f t="shared" si="4"/>
        <v>4654496.0422705542</v>
      </c>
      <c r="R19" s="247">
        <f t="shared" si="8"/>
        <v>11.034411704100556</v>
      </c>
      <c r="S19" s="248">
        <f t="shared" si="9"/>
        <v>17.061611374407583</v>
      </c>
      <c r="T19" s="248">
        <f t="shared" si="10"/>
        <v>14.218009478672984</v>
      </c>
      <c r="V19" s="252">
        <f t="shared" si="6"/>
        <v>12.626210591386769</v>
      </c>
    </row>
    <row r="20" spans="3:22" s="2" customFormat="1" ht="53.4" thickBot="1" x14ac:dyDescent="0.35">
      <c r="C20" s="15" t="s">
        <v>58</v>
      </c>
      <c r="D20" s="16" t="s">
        <v>59</v>
      </c>
      <c r="E20" s="17" t="s">
        <v>60</v>
      </c>
      <c r="F20" s="16" t="s">
        <v>16</v>
      </c>
      <c r="G20" s="18">
        <v>1</v>
      </c>
      <c r="H20" s="212">
        <v>3000000</v>
      </c>
      <c r="I20" s="230">
        <v>3826890.7563025211</v>
      </c>
      <c r="J20" s="180">
        <v>3189075.630252101</v>
      </c>
      <c r="L20" s="219">
        <f t="shared" si="1"/>
        <v>3338655.4621848739</v>
      </c>
      <c r="N20" s="225">
        <f t="shared" si="2"/>
        <v>433263.97877670365</v>
      </c>
      <c r="O20" s="226">
        <f t="shared" si="3"/>
        <v>2905391.4834081703</v>
      </c>
      <c r="P20" s="226">
        <f t="shared" si="4"/>
        <v>3771919.4409615775</v>
      </c>
      <c r="R20" s="248">
        <f t="shared" si="8"/>
        <v>11.034411704100556</v>
      </c>
      <c r="S20" s="247">
        <f t="shared" si="9"/>
        <v>14.075829383886255</v>
      </c>
      <c r="T20" s="248">
        <f t="shared" si="10"/>
        <v>11.729857819905213</v>
      </c>
      <c r="V20" s="252">
        <f t="shared" si="6"/>
        <v>11.382134762002885</v>
      </c>
    </row>
    <row r="21" spans="3:22" s="2" customFormat="1" ht="13.2" customHeight="1" thickBot="1" x14ac:dyDescent="0.35">
      <c r="C21" s="299" t="s">
        <v>61</v>
      </c>
      <c r="D21" s="300"/>
      <c r="E21" s="300"/>
      <c r="F21" s="300"/>
      <c r="G21" s="300"/>
      <c r="H21" s="21"/>
      <c r="I21" s="174"/>
      <c r="J21" s="175"/>
      <c r="N21" s="227"/>
      <c r="O21" s="227"/>
      <c r="P21" s="227"/>
      <c r="R21" s="245"/>
      <c r="S21" s="245"/>
      <c r="T21" s="245"/>
      <c r="V21" s="252" t="e">
        <f t="shared" si="6"/>
        <v>#DIV/0!</v>
      </c>
    </row>
    <row r="22" spans="3:22" ht="14.4" thickBot="1" x14ac:dyDescent="0.35">
      <c r="C22" s="301" t="s">
        <v>62</v>
      </c>
      <c r="D22" s="302"/>
      <c r="E22" s="302"/>
      <c r="F22" s="302"/>
      <c r="G22" s="302"/>
      <c r="H22" s="302"/>
      <c r="I22" s="164"/>
      <c r="J22" s="183"/>
      <c r="L22" s="220"/>
      <c r="N22" s="229"/>
      <c r="O22" s="229"/>
      <c r="P22" s="229"/>
      <c r="R22" s="214"/>
      <c r="S22" s="215"/>
      <c r="T22" s="216"/>
      <c r="V22" s="252" t="e">
        <f t="shared" si="6"/>
        <v>#DIV/0!</v>
      </c>
    </row>
    <row r="23" spans="3:22" ht="26.4" x14ac:dyDescent="0.3">
      <c r="C23" s="4" t="s">
        <v>4</v>
      </c>
      <c r="D23" s="5" t="s">
        <v>5</v>
      </c>
      <c r="E23" s="5" t="s">
        <v>6</v>
      </c>
      <c r="F23" s="5" t="s">
        <v>7</v>
      </c>
      <c r="G23" s="6" t="s">
        <v>8</v>
      </c>
      <c r="H23" s="5" t="s">
        <v>9</v>
      </c>
      <c r="I23" s="170" t="s">
        <v>9</v>
      </c>
      <c r="J23" s="170" t="s">
        <v>9</v>
      </c>
      <c r="L23" s="170" t="s">
        <v>9</v>
      </c>
      <c r="N23" s="224" t="s">
        <v>939</v>
      </c>
      <c r="O23" s="224" t="s">
        <v>940</v>
      </c>
      <c r="P23" s="224" t="s">
        <v>941</v>
      </c>
      <c r="R23" s="224" t="s">
        <v>942</v>
      </c>
      <c r="S23" s="224" t="s">
        <v>942</v>
      </c>
      <c r="T23" s="224" t="s">
        <v>942</v>
      </c>
      <c r="V23" s="252" t="e">
        <f t="shared" si="6"/>
        <v>#DIV/0!</v>
      </c>
    </row>
    <row r="24" spans="3:22" ht="145.19999999999999" x14ac:dyDescent="0.3">
      <c r="C24" s="8" t="s">
        <v>13</v>
      </c>
      <c r="D24" s="9" t="s">
        <v>63</v>
      </c>
      <c r="E24" s="10" t="s">
        <v>64</v>
      </c>
      <c r="F24" s="9" t="s">
        <v>16</v>
      </c>
      <c r="G24" s="11">
        <v>1</v>
      </c>
      <c r="H24" s="171">
        <v>4000000</v>
      </c>
      <c r="I24" s="171">
        <v>3825343.3613445377</v>
      </c>
      <c r="J24" s="231">
        <v>3187786.1344537819</v>
      </c>
      <c r="L24" s="219">
        <f t="shared" ref="L24:L86" si="11">+AVERAGE(H24:J24)</f>
        <v>3671043.1652661064</v>
      </c>
      <c r="N24" s="225">
        <f t="shared" ref="N24:N50" si="12">+STDEV(H24:J24)</f>
        <v>427526.90409933764</v>
      </c>
      <c r="O24" s="226">
        <f t="shared" ref="O24:O50" si="13">+L24-N24</f>
        <v>3243516.2611667686</v>
      </c>
      <c r="P24" s="226">
        <f t="shared" ref="P24:P50" si="14">+L24+N24</f>
        <v>4098570.0693654441</v>
      </c>
      <c r="R24" s="249">
        <f>+H24/$L$24</f>
        <v>1.08960854447214</v>
      </c>
      <c r="S24" s="249">
        <f t="shared" ref="S24:S50" si="15">+I24/$L$24</f>
        <v>1.0420317030151964</v>
      </c>
      <c r="T24" s="250">
        <f t="shared" ref="T24:T50" si="16">+J24/$L$24</f>
        <v>0.86835975251266373</v>
      </c>
      <c r="V24" s="252">
        <f t="shared" si="6"/>
        <v>0.97898414849240178</v>
      </c>
    </row>
    <row r="25" spans="3:22" ht="66" x14ac:dyDescent="0.3">
      <c r="C25" s="8" t="s">
        <v>18</v>
      </c>
      <c r="D25" s="9" t="s">
        <v>65</v>
      </c>
      <c r="E25" s="10" t="s">
        <v>66</v>
      </c>
      <c r="F25" s="9" t="s">
        <v>16</v>
      </c>
      <c r="G25" s="11">
        <v>1</v>
      </c>
      <c r="H25" s="171">
        <v>3200000</v>
      </c>
      <c r="I25" s="171">
        <v>2984743.3613445382</v>
      </c>
      <c r="J25" s="231">
        <v>2487286.1344537814</v>
      </c>
      <c r="L25" s="219">
        <f t="shared" si="11"/>
        <v>2890676.4985994399</v>
      </c>
      <c r="N25" s="225">
        <f t="shared" si="12"/>
        <v>365549.85232589865</v>
      </c>
      <c r="O25" s="226">
        <f t="shared" si="13"/>
        <v>2525126.6462735413</v>
      </c>
      <c r="P25" s="226">
        <f t="shared" si="14"/>
        <v>3256226.3509253385</v>
      </c>
      <c r="R25" s="249">
        <f t="shared" ref="R25:R50" si="17">+H25/$L$24</f>
        <v>0.87168683557771198</v>
      </c>
      <c r="S25" s="249">
        <f t="shared" si="15"/>
        <v>0.81305046739437625</v>
      </c>
      <c r="T25" s="250">
        <f t="shared" si="16"/>
        <v>0.67754205616198004</v>
      </c>
      <c r="V25" s="252">
        <f t="shared" si="6"/>
        <v>0.77461444586984607</v>
      </c>
    </row>
    <row r="26" spans="3:22" ht="105.6" x14ac:dyDescent="0.3">
      <c r="C26" s="8" t="s">
        <v>21</v>
      </c>
      <c r="D26" s="9" t="s">
        <v>67</v>
      </c>
      <c r="E26" s="10" t="s">
        <v>68</v>
      </c>
      <c r="F26" s="9" t="s">
        <v>16</v>
      </c>
      <c r="G26" s="11">
        <v>1</v>
      </c>
      <c r="H26" s="230">
        <v>1500000</v>
      </c>
      <c r="I26" s="171">
        <v>2475680.6722689075</v>
      </c>
      <c r="J26" s="177">
        <v>2063067.2268907563</v>
      </c>
      <c r="L26" s="219">
        <f t="shared" si="11"/>
        <v>2012915.9663865548</v>
      </c>
      <c r="N26" s="225">
        <f t="shared" si="12"/>
        <v>489769.90031789057</v>
      </c>
      <c r="O26" s="226">
        <f t="shared" si="13"/>
        <v>1523146.0660686642</v>
      </c>
      <c r="P26" s="226">
        <f t="shared" si="14"/>
        <v>2502685.8667044453</v>
      </c>
      <c r="R26" s="250">
        <f t="shared" si="17"/>
        <v>0.40860320417705254</v>
      </c>
      <c r="S26" s="249">
        <f t="shared" si="15"/>
        <v>0.67438070347218337</v>
      </c>
      <c r="T26" s="249">
        <f t="shared" si="16"/>
        <v>0.56198391956015281</v>
      </c>
      <c r="V26" s="252">
        <f t="shared" si="6"/>
        <v>0.48529356186860267</v>
      </c>
    </row>
    <row r="27" spans="3:22" ht="66" x14ac:dyDescent="0.3">
      <c r="C27" s="8" t="s">
        <v>25</v>
      </c>
      <c r="D27" s="9" t="s">
        <v>26</v>
      </c>
      <c r="E27" s="10" t="s">
        <v>27</v>
      </c>
      <c r="F27" s="9" t="s">
        <v>16</v>
      </c>
      <c r="G27" s="11">
        <v>1</v>
      </c>
      <c r="H27" s="171">
        <v>3200000</v>
      </c>
      <c r="I27" s="230">
        <v>4159663.8655462186</v>
      </c>
      <c r="J27" s="177">
        <v>3466386.5546218487</v>
      </c>
      <c r="L27" s="219">
        <f t="shared" si="11"/>
        <v>3608683.4733893559</v>
      </c>
      <c r="N27" s="225">
        <f t="shared" si="12"/>
        <v>495403.86910764064</v>
      </c>
      <c r="O27" s="226">
        <f t="shared" si="13"/>
        <v>3113279.6042817151</v>
      </c>
      <c r="P27" s="226">
        <f t="shared" si="14"/>
        <v>4104087.3424969967</v>
      </c>
      <c r="R27" s="249">
        <f t="shared" si="17"/>
        <v>0.87168683557771198</v>
      </c>
      <c r="S27" s="250">
        <f t="shared" si="15"/>
        <v>1.1331013225077926</v>
      </c>
      <c r="T27" s="249">
        <f t="shared" si="16"/>
        <v>0.94425110208982721</v>
      </c>
      <c r="V27" s="252">
        <f t="shared" si="6"/>
        <v>0.90796896883376954</v>
      </c>
    </row>
    <row r="28" spans="3:22" ht="92.4" x14ac:dyDescent="0.3">
      <c r="C28" s="8" t="s">
        <v>28</v>
      </c>
      <c r="D28" s="9" t="s">
        <v>22</v>
      </c>
      <c r="E28" s="10" t="s">
        <v>23</v>
      </c>
      <c r="F28" s="9" t="s">
        <v>16</v>
      </c>
      <c r="G28" s="11">
        <v>1</v>
      </c>
      <c r="H28" s="171">
        <v>3500000</v>
      </c>
      <c r="I28" s="230">
        <v>4011428.5714285718</v>
      </c>
      <c r="J28" s="177">
        <v>3342857.1428571432</v>
      </c>
      <c r="L28" s="219">
        <f t="shared" si="11"/>
        <v>3618095.2380952383</v>
      </c>
      <c r="N28" s="225">
        <f t="shared" si="12"/>
        <v>349580.89581824763</v>
      </c>
      <c r="O28" s="226">
        <f t="shared" si="13"/>
        <v>3268514.3422769909</v>
      </c>
      <c r="P28" s="226">
        <f t="shared" si="14"/>
        <v>3967676.1339134858</v>
      </c>
      <c r="R28" s="249">
        <f t="shared" si="17"/>
        <v>0.95340747641312251</v>
      </c>
      <c r="S28" s="250">
        <f t="shared" si="15"/>
        <v>1.0927217117420605</v>
      </c>
      <c r="T28" s="249">
        <f t="shared" si="16"/>
        <v>0.91060142645171716</v>
      </c>
      <c r="V28" s="252">
        <f t="shared" si="6"/>
        <v>0.93200445143241983</v>
      </c>
    </row>
    <row r="29" spans="3:22" s="2" customFormat="1" ht="26.4" x14ac:dyDescent="0.3">
      <c r="C29" s="8" t="s">
        <v>31</v>
      </c>
      <c r="D29" s="9" t="s">
        <v>35</v>
      </c>
      <c r="E29" s="10" t="s">
        <v>36</v>
      </c>
      <c r="F29" s="9" t="s">
        <v>16</v>
      </c>
      <c r="G29" s="11">
        <v>2</v>
      </c>
      <c r="H29" s="230">
        <v>300000</v>
      </c>
      <c r="I29" s="171">
        <v>718235.29411764711</v>
      </c>
      <c r="J29" s="177">
        <v>513025.21008403366</v>
      </c>
      <c r="L29" s="219">
        <f t="shared" si="11"/>
        <v>510420.16806722694</v>
      </c>
      <c r="N29" s="225">
        <f t="shared" si="12"/>
        <v>209129.81612948127</v>
      </c>
      <c r="O29" s="226">
        <f t="shared" si="13"/>
        <v>301290.3519377457</v>
      </c>
      <c r="P29" s="226">
        <f t="shared" si="14"/>
        <v>719549.98419670819</v>
      </c>
      <c r="R29" s="250">
        <f t="shared" si="17"/>
        <v>8.1720640835410502E-2</v>
      </c>
      <c r="S29" s="249">
        <f t="shared" si="15"/>
        <v>0.19564882835301223</v>
      </c>
      <c r="T29" s="249">
        <f t="shared" si="16"/>
        <v>0.13974916310929444</v>
      </c>
      <c r="V29" s="252">
        <f t="shared" si="6"/>
        <v>0.11073490197235247</v>
      </c>
    </row>
    <row r="30" spans="3:22" s="2" customFormat="1" ht="39.6" x14ac:dyDescent="0.3">
      <c r="C30" s="8" t="s">
        <v>34</v>
      </c>
      <c r="D30" s="9" t="s">
        <v>14</v>
      </c>
      <c r="E30" s="10" t="s">
        <v>15</v>
      </c>
      <c r="F30" s="9" t="s">
        <v>16</v>
      </c>
      <c r="G30" s="11">
        <v>5</v>
      </c>
      <c r="H30" s="230">
        <v>200000</v>
      </c>
      <c r="I30" s="171">
        <v>335798.31932773109</v>
      </c>
      <c r="J30" s="177">
        <v>279831.93277310923</v>
      </c>
      <c r="L30" s="219">
        <f t="shared" si="11"/>
        <v>271876.75070028013</v>
      </c>
      <c r="N30" s="225">
        <f t="shared" si="12"/>
        <v>68247.780728885016</v>
      </c>
      <c r="O30" s="226">
        <f t="shared" si="13"/>
        <v>203628.9699713951</v>
      </c>
      <c r="P30" s="226">
        <f t="shared" si="14"/>
        <v>340124.53142916516</v>
      </c>
      <c r="R30" s="250">
        <f t="shared" si="17"/>
        <v>5.4480427223606999E-2</v>
      </c>
      <c r="S30" s="249">
        <f t="shared" si="15"/>
        <v>9.1472179489719987E-2</v>
      </c>
      <c r="T30" s="249">
        <f t="shared" si="16"/>
        <v>7.6226816241433321E-2</v>
      </c>
      <c r="V30" s="252">
        <f t="shared" si="6"/>
        <v>6.5353621732520156E-2</v>
      </c>
    </row>
    <row r="31" spans="3:22" ht="26.4" x14ac:dyDescent="0.3">
      <c r="C31" s="8" t="s">
        <v>37</v>
      </c>
      <c r="D31" s="9" t="s">
        <v>19</v>
      </c>
      <c r="E31" s="10" t="s">
        <v>20</v>
      </c>
      <c r="F31" s="9" t="s">
        <v>16</v>
      </c>
      <c r="G31" s="11">
        <v>20</v>
      </c>
      <c r="H31" s="171">
        <v>65000</v>
      </c>
      <c r="I31" s="230">
        <v>88235.294117647063</v>
      </c>
      <c r="J31" s="177">
        <v>63025.210084033613</v>
      </c>
      <c r="L31" s="219">
        <f t="shared" si="11"/>
        <v>72086.834733893556</v>
      </c>
      <c r="N31" s="225">
        <f t="shared" si="12"/>
        <v>14019.789732895568</v>
      </c>
      <c r="O31" s="226">
        <f t="shared" si="13"/>
        <v>58067.04500099799</v>
      </c>
      <c r="P31" s="226">
        <f t="shared" si="14"/>
        <v>86106.62446678913</v>
      </c>
      <c r="R31" s="249">
        <f t="shared" si="17"/>
        <v>1.7706138847672276E-2</v>
      </c>
      <c r="S31" s="250">
        <f t="shared" si="15"/>
        <v>2.4035482598650151E-2</v>
      </c>
      <c r="T31" s="249">
        <f t="shared" si="16"/>
        <v>1.7168201856178678E-2</v>
      </c>
      <c r="V31" s="252">
        <f t="shared" si="6"/>
        <v>1.7437170351925477E-2</v>
      </c>
    </row>
    <row r="32" spans="3:22" ht="66" x14ac:dyDescent="0.3">
      <c r="C32" s="8" t="s">
        <v>40</v>
      </c>
      <c r="D32" s="9" t="s">
        <v>69</v>
      </c>
      <c r="E32" s="10" t="s">
        <v>70</v>
      </c>
      <c r="F32" s="9" t="s">
        <v>16</v>
      </c>
      <c r="G32" s="11">
        <v>1</v>
      </c>
      <c r="H32" s="171">
        <v>1800000</v>
      </c>
      <c r="I32" s="171">
        <v>1769747.8991596641</v>
      </c>
      <c r="J32" s="231">
        <v>1474789.9159663867</v>
      </c>
      <c r="L32" s="219">
        <f t="shared" si="11"/>
        <v>1681512.6050420171</v>
      </c>
      <c r="N32" s="225">
        <f t="shared" si="12"/>
        <v>179664.96607660671</v>
      </c>
      <c r="O32" s="226">
        <f t="shared" si="13"/>
        <v>1501847.6389654104</v>
      </c>
      <c r="P32" s="226">
        <f t="shared" si="14"/>
        <v>1861177.5711186237</v>
      </c>
      <c r="R32" s="249">
        <f t="shared" si="17"/>
        <v>0.49032384501246301</v>
      </c>
      <c r="S32" s="249">
        <f t="shared" si="15"/>
        <v>0.48208310812149729</v>
      </c>
      <c r="T32" s="250">
        <f t="shared" si="16"/>
        <v>0.40173592343458109</v>
      </c>
      <c r="V32" s="252">
        <f t="shared" si="6"/>
        <v>0.44602988422352208</v>
      </c>
    </row>
    <row r="33" spans="3:22" ht="105.6" x14ac:dyDescent="0.3">
      <c r="C33" s="8" t="s">
        <v>43</v>
      </c>
      <c r="D33" s="9" t="s">
        <v>71</v>
      </c>
      <c r="E33" s="10" t="s">
        <v>72</v>
      </c>
      <c r="F33" s="9" t="s">
        <v>16</v>
      </c>
      <c r="G33" s="11">
        <v>1</v>
      </c>
      <c r="H33" s="230">
        <v>300000</v>
      </c>
      <c r="I33" s="171">
        <v>993403.36134453781</v>
      </c>
      <c r="J33" s="177">
        <v>827836.13445378153</v>
      </c>
      <c r="L33" s="219">
        <f t="shared" si="11"/>
        <v>707079.831932773</v>
      </c>
      <c r="N33" s="225">
        <f t="shared" si="12"/>
        <v>362130.66540944186</v>
      </c>
      <c r="O33" s="226">
        <f t="shared" si="13"/>
        <v>344949.16652333114</v>
      </c>
      <c r="P33" s="226">
        <f t="shared" si="14"/>
        <v>1069210.4973422149</v>
      </c>
      <c r="R33" s="250">
        <f t="shared" si="17"/>
        <v>8.1720640835410502E-2</v>
      </c>
      <c r="S33" s="249">
        <f t="shared" si="15"/>
        <v>0.27060519765708829</v>
      </c>
      <c r="T33" s="249">
        <f t="shared" si="16"/>
        <v>0.22550433138090692</v>
      </c>
      <c r="V33" s="252">
        <f t="shared" si="6"/>
        <v>0.1536124861081587</v>
      </c>
    </row>
    <row r="34" spans="3:22" ht="52.8" x14ac:dyDescent="0.3">
      <c r="C34" s="8" t="s">
        <v>46</v>
      </c>
      <c r="D34" s="9" t="s">
        <v>73</v>
      </c>
      <c r="E34" s="10" t="s">
        <v>74</v>
      </c>
      <c r="F34" s="9" t="s">
        <v>16</v>
      </c>
      <c r="G34" s="11">
        <v>1</v>
      </c>
      <c r="H34" s="171">
        <v>1600000</v>
      </c>
      <c r="I34" s="171">
        <v>1660336.1344537816</v>
      </c>
      <c r="J34" s="231">
        <v>1383613.4453781513</v>
      </c>
      <c r="L34" s="219">
        <f t="shared" si="11"/>
        <v>1547983.1932773113</v>
      </c>
      <c r="N34" s="225">
        <f t="shared" si="12"/>
        <v>145510.04363455877</v>
      </c>
      <c r="O34" s="226">
        <f t="shared" si="13"/>
        <v>1402473.1496427525</v>
      </c>
      <c r="P34" s="226">
        <f t="shared" si="14"/>
        <v>1693493.2369118701</v>
      </c>
      <c r="R34" s="249">
        <f t="shared" si="17"/>
        <v>0.43584341778885599</v>
      </c>
      <c r="S34" s="249">
        <f t="shared" si="15"/>
        <v>0.45227910969917112</v>
      </c>
      <c r="T34" s="250">
        <f t="shared" si="16"/>
        <v>0.37689925808264257</v>
      </c>
      <c r="V34" s="252">
        <f t="shared" si="6"/>
        <v>0.40637133793574931</v>
      </c>
    </row>
    <row r="35" spans="3:22" ht="51.75" customHeight="1" x14ac:dyDescent="0.3">
      <c r="C35" s="8" t="s">
        <v>49</v>
      </c>
      <c r="D35" s="9" t="s">
        <v>75</v>
      </c>
      <c r="E35" s="10" t="s">
        <v>76</v>
      </c>
      <c r="F35" s="9" t="s">
        <v>16</v>
      </c>
      <c r="G35" s="11">
        <v>1</v>
      </c>
      <c r="H35" s="171">
        <v>500000</v>
      </c>
      <c r="I35" s="230">
        <v>682184.87394957989</v>
      </c>
      <c r="J35" s="177">
        <v>568487.39495798317</v>
      </c>
      <c r="L35" s="219">
        <f t="shared" si="11"/>
        <v>583557.42296918773</v>
      </c>
      <c r="N35" s="225">
        <f t="shared" si="12"/>
        <v>92022.613428439494</v>
      </c>
      <c r="O35" s="226">
        <f t="shared" si="13"/>
        <v>491534.80954074825</v>
      </c>
      <c r="P35" s="226">
        <f t="shared" si="14"/>
        <v>675580.03639762721</v>
      </c>
      <c r="R35" s="249">
        <f t="shared" si="17"/>
        <v>0.13620106805901749</v>
      </c>
      <c r="S35" s="250">
        <f t="shared" si="15"/>
        <v>0.18582861689127803</v>
      </c>
      <c r="T35" s="249">
        <f t="shared" si="16"/>
        <v>0.15485718074273166</v>
      </c>
      <c r="V35" s="252">
        <f t="shared" si="6"/>
        <v>0.14552912440087457</v>
      </c>
    </row>
    <row r="36" spans="3:22" ht="66" x14ac:dyDescent="0.3">
      <c r="C36" s="8" t="s">
        <v>52</v>
      </c>
      <c r="D36" s="9" t="s">
        <v>77</v>
      </c>
      <c r="E36" s="10" t="s">
        <v>78</v>
      </c>
      <c r="F36" s="9" t="s">
        <v>16</v>
      </c>
      <c r="G36" s="11">
        <v>1</v>
      </c>
      <c r="H36" s="171">
        <v>2500000</v>
      </c>
      <c r="I36" s="230">
        <v>3403361.3445378151</v>
      </c>
      <c r="J36" s="177">
        <v>2836134.4537815126</v>
      </c>
      <c r="L36" s="219">
        <f t="shared" si="11"/>
        <v>2913165.266106443</v>
      </c>
      <c r="N36" s="225">
        <f t="shared" si="12"/>
        <v>456580.48494966055</v>
      </c>
      <c r="O36" s="226">
        <f t="shared" si="13"/>
        <v>2456584.7811567825</v>
      </c>
      <c r="P36" s="226">
        <f t="shared" si="14"/>
        <v>3369745.7510561035</v>
      </c>
      <c r="R36" s="249">
        <f t="shared" si="17"/>
        <v>0.68100534029508752</v>
      </c>
      <c r="S36" s="250">
        <f t="shared" si="15"/>
        <v>0.92708290023364859</v>
      </c>
      <c r="T36" s="249">
        <f t="shared" si="16"/>
        <v>0.77256908352804043</v>
      </c>
      <c r="V36" s="252">
        <f t="shared" si="6"/>
        <v>0.72678721191156392</v>
      </c>
    </row>
    <row r="37" spans="3:22" ht="26.4" x14ac:dyDescent="0.3">
      <c r="C37" s="8" t="s">
        <v>55</v>
      </c>
      <c r="D37" s="9" t="s">
        <v>79</v>
      </c>
      <c r="E37" s="10" t="s">
        <v>80</v>
      </c>
      <c r="F37" s="9" t="s">
        <v>16</v>
      </c>
      <c r="G37" s="11">
        <v>2</v>
      </c>
      <c r="H37" s="230">
        <v>1300000</v>
      </c>
      <c r="I37" s="171">
        <v>4850420.1680672271</v>
      </c>
      <c r="J37" s="177">
        <v>4042016.8067226894</v>
      </c>
      <c r="L37" s="219">
        <f t="shared" si="11"/>
        <v>3397478.9915966392</v>
      </c>
      <c r="N37" s="225">
        <f t="shared" si="12"/>
        <v>1860898.3284425365</v>
      </c>
      <c r="O37" s="226">
        <f t="shared" si="13"/>
        <v>1536580.6631541026</v>
      </c>
      <c r="P37" s="226">
        <f t="shared" si="14"/>
        <v>5258377.3200391755</v>
      </c>
      <c r="R37" s="250">
        <f t="shared" si="17"/>
        <v>0.35412277695344552</v>
      </c>
      <c r="S37" s="249">
        <f t="shared" si="15"/>
        <v>1.3212648148515111</v>
      </c>
      <c r="T37" s="249">
        <f t="shared" si="16"/>
        <v>1.1010540123762593</v>
      </c>
      <c r="V37" s="252">
        <f t="shared" si="6"/>
        <v>0.72758839466485248</v>
      </c>
    </row>
    <row r="38" spans="3:22" ht="66" x14ac:dyDescent="0.3">
      <c r="C38" s="8" t="s">
        <v>58</v>
      </c>
      <c r="D38" s="9" t="s">
        <v>81</v>
      </c>
      <c r="E38" s="10" t="s">
        <v>82</v>
      </c>
      <c r="F38" s="9" t="s">
        <v>16</v>
      </c>
      <c r="G38" s="11">
        <v>2</v>
      </c>
      <c r="H38" s="171">
        <v>180000</v>
      </c>
      <c r="I38" s="171">
        <v>184689.0756302521</v>
      </c>
      <c r="J38" s="231">
        <v>153907.56302521008</v>
      </c>
      <c r="L38" s="219">
        <f t="shared" si="11"/>
        <v>172865.5462184874</v>
      </c>
      <c r="N38" s="225">
        <f t="shared" si="12"/>
        <v>16584.652623253671</v>
      </c>
      <c r="O38" s="226">
        <f t="shared" si="13"/>
        <v>156280.89359523373</v>
      </c>
      <c r="P38" s="226">
        <f t="shared" si="14"/>
        <v>189450.19884174108</v>
      </c>
      <c r="R38" s="249">
        <f t="shared" si="17"/>
        <v>4.90323845012463E-2</v>
      </c>
      <c r="S38" s="249">
        <f t="shared" si="15"/>
        <v>5.0309698719345999E-2</v>
      </c>
      <c r="T38" s="250">
        <f t="shared" si="16"/>
        <v>4.192474893278833E-2</v>
      </c>
      <c r="V38" s="252">
        <f t="shared" si="6"/>
        <v>4.5478566717017319E-2</v>
      </c>
    </row>
    <row r="39" spans="3:22" ht="39.6" x14ac:dyDescent="0.3">
      <c r="C39" s="8" t="s">
        <v>83</v>
      </c>
      <c r="D39" s="9" t="s">
        <v>84</v>
      </c>
      <c r="E39" s="10" t="s">
        <v>85</v>
      </c>
      <c r="F39" s="9" t="s">
        <v>16</v>
      </c>
      <c r="G39" s="11">
        <v>2</v>
      </c>
      <c r="H39" s="230">
        <v>650000</v>
      </c>
      <c r="I39" s="171">
        <v>1865542.4873949578</v>
      </c>
      <c r="J39" s="177">
        <v>1554618.7394957982</v>
      </c>
      <c r="L39" s="219">
        <f t="shared" si="11"/>
        <v>1356720.4089635853</v>
      </c>
      <c r="N39" s="225">
        <f t="shared" si="12"/>
        <v>631473.4330010711</v>
      </c>
      <c r="O39" s="226">
        <f t="shared" si="13"/>
        <v>725246.97596251417</v>
      </c>
      <c r="P39" s="226">
        <f t="shared" si="14"/>
        <v>1988193.8419646565</v>
      </c>
      <c r="R39" s="250">
        <f t="shared" si="17"/>
        <v>0.17706138847672276</v>
      </c>
      <c r="S39" s="249">
        <f t="shared" si="15"/>
        <v>0.50817775858533887</v>
      </c>
      <c r="T39" s="249">
        <f t="shared" si="16"/>
        <v>0.42348146548778243</v>
      </c>
      <c r="V39" s="252">
        <f t="shared" si="6"/>
        <v>0.30027142698225262</v>
      </c>
    </row>
    <row r="40" spans="3:22" ht="39.6" x14ac:dyDescent="0.3">
      <c r="C40" s="8" t="s">
        <v>86</v>
      </c>
      <c r="D40" s="9" t="s">
        <v>87</v>
      </c>
      <c r="E40" s="10" t="s">
        <v>88</v>
      </c>
      <c r="F40" s="9" t="s">
        <v>16</v>
      </c>
      <c r="G40" s="11">
        <v>3</v>
      </c>
      <c r="H40" s="230">
        <v>1600000</v>
      </c>
      <c r="I40" s="171">
        <v>4326050.4201680673</v>
      </c>
      <c r="J40" s="177">
        <v>3605042.0168067226</v>
      </c>
      <c r="L40" s="219">
        <f t="shared" si="11"/>
        <v>3177030.81232493</v>
      </c>
      <c r="N40" s="225">
        <f t="shared" si="12"/>
        <v>1412527.1383927779</v>
      </c>
      <c r="O40" s="226">
        <f t="shared" si="13"/>
        <v>1764503.6739321521</v>
      </c>
      <c r="P40" s="226">
        <f t="shared" si="14"/>
        <v>4589557.9507177081</v>
      </c>
      <c r="R40" s="250">
        <f t="shared" si="17"/>
        <v>0.43584341778885599</v>
      </c>
      <c r="S40" s="249">
        <f t="shared" si="15"/>
        <v>1.1784253754081044</v>
      </c>
      <c r="T40" s="249">
        <f t="shared" si="16"/>
        <v>0.98202114617342029</v>
      </c>
      <c r="V40" s="252">
        <f t="shared" si="6"/>
        <v>0.70893228198113811</v>
      </c>
    </row>
    <row r="41" spans="3:22" s="2" customFormat="1" ht="52.8" x14ac:dyDescent="0.3">
      <c r="C41" s="8" t="s">
        <v>89</v>
      </c>
      <c r="D41" s="9" t="s">
        <v>59</v>
      </c>
      <c r="E41" s="10" t="s">
        <v>60</v>
      </c>
      <c r="F41" s="9" t="s">
        <v>16</v>
      </c>
      <c r="G41" s="11">
        <v>1</v>
      </c>
      <c r="H41" s="171">
        <v>3000000</v>
      </c>
      <c r="I41" s="230">
        <v>3826890.7563025211</v>
      </c>
      <c r="J41" s="177">
        <v>3189075.630252101</v>
      </c>
      <c r="L41" s="219">
        <f t="shared" si="11"/>
        <v>3338655.4621848739</v>
      </c>
      <c r="N41" s="225">
        <f t="shared" si="12"/>
        <v>433263.97877670365</v>
      </c>
      <c r="O41" s="226">
        <f t="shared" si="13"/>
        <v>2905391.4834081703</v>
      </c>
      <c r="P41" s="226">
        <f t="shared" si="14"/>
        <v>3771919.4409615775</v>
      </c>
      <c r="R41" s="249">
        <f t="shared" si="17"/>
        <v>0.81720640835410507</v>
      </c>
      <c r="S41" s="250">
        <f t="shared" si="15"/>
        <v>1.0424532167071694</v>
      </c>
      <c r="T41" s="249">
        <f t="shared" si="16"/>
        <v>0.86871101392264105</v>
      </c>
      <c r="V41" s="252">
        <f t="shared" si="6"/>
        <v>0.84295871113837306</v>
      </c>
    </row>
    <row r="42" spans="3:22" s="2" customFormat="1" ht="39.6" x14ac:dyDescent="0.3">
      <c r="C42" s="8" t="s">
        <v>90</v>
      </c>
      <c r="D42" s="9" t="s">
        <v>91</v>
      </c>
      <c r="E42" s="10" t="s">
        <v>92</v>
      </c>
      <c r="F42" s="9" t="s">
        <v>16</v>
      </c>
      <c r="G42" s="11">
        <v>1</v>
      </c>
      <c r="H42" s="230">
        <v>3200000</v>
      </c>
      <c r="I42" s="171">
        <v>5064201.6806722693</v>
      </c>
      <c r="J42" s="177">
        <v>4220168.0672268914</v>
      </c>
      <c r="L42" s="219">
        <f t="shared" si="11"/>
        <v>4161456.5826330534</v>
      </c>
      <c r="N42" s="225">
        <f t="shared" si="12"/>
        <v>933486.61231575371</v>
      </c>
      <c r="O42" s="226">
        <f t="shared" si="13"/>
        <v>3227969.9703172995</v>
      </c>
      <c r="P42" s="226">
        <f t="shared" si="14"/>
        <v>5094943.1949488074</v>
      </c>
      <c r="R42" s="250">
        <f t="shared" si="17"/>
        <v>0.87168683557771198</v>
      </c>
      <c r="S42" s="249">
        <f t="shared" si="15"/>
        <v>1.3794993555476691</v>
      </c>
      <c r="T42" s="249">
        <f t="shared" si="16"/>
        <v>1.1495827962897245</v>
      </c>
      <c r="V42" s="252">
        <f t="shared" si="6"/>
        <v>1.0106348159337182</v>
      </c>
    </row>
    <row r="43" spans="3:22" s="2" customFormat="1" ht="52.8" x14ac:dyDescent="0.3">
      <c r="C43" s="8" t="s">
        <v>93</v>
      </c>
      <c r="D43" s="9" t="s">
        <v>94</v>
      </c>
      <c r="E43" s="10" t="s">
        <v>95</v>
      </c>
      <c r="F43" s="9" t="s">
        <v>16</v>
      </c>
      <c r="G43" s="11">
        <v>1</v>
      </c>
      <c r="H43" s="230">
        <v>3500000</v>
      </c>
      <c r="I43" s="171">
        <v>5673781.5126050422</v>
      </c>
      <c r="J43" s="177">
        <v>4728151.260504202</v>
      </c>
      <c r="L43" s="219">
        <f t="shared" si="11"/>
        <v>4633977.5910364138</v>
      </c>
      <c r="N43" s="225">
        <f t="shared" si="12"/>
        <v>1089946.3409506197</v>
      </c>
      <c r="O43" s="226">
        <f t="shared" si="13"/>
        <v>3544031.2500857944</v>
      </c>
      <c r="P43" s="226">
        <f t="shared" si="14"/>
        <v>5723923.9319870332</v>
      </c>
      <c r="R43" s="250">
        <f t="shared" si="17"/>
        <v>0.95340747641312251</v>
      </c>
      <c r="S43" s="249">
        <f t="shared" si="15"/>
        <v>1.5455502039006292</v>
      </c>
      <c r="T43" s="249">
        <f t="shared" si="16"/>
        <v>1.2879585032505245</v>
      </c>
      <c r="V43" s="252">
        <f t="shared" si="6"/>
        <v>1.1206829898318236</v>
      </c>
    </row>
    <row r="44" spans="3:22" s="2" customFormat="1" ht="66" x14ac:dyDescent="0.3">
      <c r="C44" s="8" t="s">
        <v>96</v>
      </c>
      <c r="D44" s="9" t="s">
        <v>97</v>
      </c>
      <c r="E44" s="10" t="s">
        <v>98</v>
      </c>
      <c r="F44" s="9" t="s">
        <v>16</v>
      </c>
      <c r="G44" s="11">
        <v>1</v>
      </c>
      <c r="H44" s="230">
        <v>1100000</v>
      </c>
      <c r="I44" s="171">
        <v>2420168.0672268909</v>
      </c>
      <c r="J44" s="177">
        <v>2016806.7226890756</v>
      </c>
      <c r="L44" s="219">
        <f t="shared" si="11"/>
        <v>1845658.2633053223</v>
      </c>
      <c r="N44" s="225">
        <f t="shared" si="12"/>
        <v>676520.34543941892</v>
      </c>
      <c r="O44" s="226">
        <f t="shared" si="13"/>
        <v>1169137.9178659033</v>
      </c>
      <c r="P44" s="226">
        <f t="shared" si="14"/>
        <v>2522178.6087447414</v>
      </c>
      <c r="R44" s="250">
        <f t="shared" si="17"/>
        <v>0.2996423497298385</v>
      </c>
      <c r="S44" s="249">
        <f t="shared" si="15"/>
        <v>0.6592589512772612</v>
      </c>
      <c r="T44" s="249">
        <f t="shared" si="16"/>
        <v>0.54938245939771768</v>
      </c>
      <c r="V44" s="252">
        <f t="shared" si="6"/>
        <v>0.42451240456377809</v>
      </c>
    </row>
    <row r="45" spans="3:22" s="2" customFormat="1" ht="26.4" x14ac:dyDescent="0.3">
      <c r="C45" s="8" t="s">
        <v>99</v>
      </c>
      <c r="D45" s="9" t="s">
        <v>100</v>
      </c>
      <c r="E45" s="10" t="s">
        <v>101</v>
      </c>
      <c r="F45" s="9" t="s">
        <v>16</v>
      </c>
      <c r="G45" s="11">
        <v>1</v>
      </c>
      <c r="H45" s="230">
        <v>2000000</v>
      </c>
      <c r="I45" s="171">
        <v>3430684.0336134457</v>
      </c>
      <c r="J45" s="177">
        <v>2858903.3613445382</v>
      </c>
      <c r="L45" s="219">
        <f t="shared" si="11"/>
        <v>2763195.7983193281</v>
      </c>
      <c r="N45" s="225">
        <f t="shared" si="12"/>
        <v>720127.8735226664</v>
      </c>
      <c r="O45" s="226">
        <f t="shared" si="13"/>
        <v>2043067.9247966618</v>
      </c>
      <c r="P45" s="226">
        <f t="shared" si="14"/>
        <v>3483323.6718419944</v>
      </c>
      <c r="R45" s="250">
        <f t="shared" si="17"/>
        <v>0.54480427223606998</v>
      </c>
      <c r="S45" s="249">
        <f t="shared" si="15"/>
        <v>0.9345256591023392</v>
      </c>
      <c r="T45" s="249">
        <f t="shared" si="16"/>
        <v>0.77877138258528267</v>
      </c>
      <c r="V45" s="252">
        <f t="shared" si="6"/>
        <v>0.66178782741067632</v>
      </c>
    </row>
    <row r="46" spans="3:22" s="2" customFormat="1" ht="39.6" x14ac:dyDescent="0.3">
      <c r="C46" s="8" t="s">
        <v>102</v>
      </c>
      <c r="D46" s="9" t="s">
        <v>103</v>
      </c>
      <c r="E46" s="10" t="s">
        <v>104</v>
      </c>
      <c r="F46" s="9" t="s">
        <v>16</v>
      </c>
      <c r="G46" s="11">
        <v>1</v>
      </c>
      <c r="H46" s="171">
        <v>2000000</v>
      </c>
      <c r="I46" s="230">
        <v>2607247.0588235296</v>
      </c>
      <c r="J46" s="177">
        <v>2172705.8823529412</v>
      </c>
      <c r="L46" s="219">
        <f t="shared" si="11"/>
        <v>2259984.3137254901</v>
      </c>
      <c r="N46" s="225">
        <f t="shared" si="12"/>
        <v>312890.38184258499</v>
      </c>
      <c r="O46" s="226">
        <f t="shared" si="13"/>
        <v>1947093.9318829051</v>
      </c>
      <c r="P46" s="226">
        <f t="shared" si="14"/>
        <v>2572874.6955680749</v>
      </c>
      <c r="R46" s="249">
        <f t="shared" si="17"/>
        <v>0.54480427223606998</v>
      </c>
      <c r="S46" s="250">
        <f t="shared" si="15"/>
        <v>0.71021966821099358</v>
      </c>
      <c r="T46" s="249">
        <f t="shared" si="16"/>
        <v>0.59184972350916121</v>
      </c>
      <c r="V46" s="252">
        <f t="shared" si="6"/>
        <v>0.56832699787261554</v>
      </c>
    </row>
    <row r="47" spans="3:22" s="2" customFormat="1" ht="39.6" x14ac:dyDescent="0.3">
      <c r="C47" s="8" t="s">
        <v>105</v>
      </c>
      <c r="D47" s="9" t="s">
        <v>106</v>
      </c>
      <c r="E47" s="10" t="s">
        <v>107</v>
      </c>
      <c r="F47" s="9" t="s">
        <v>16</v>
      </c>
      <c r="G47" s="11">
        <v>1</v>
      </c>
      <c r="H47" s="230">
        <v>1500000</v>
      </c>
      <c r="I47" s="171">
        <v>3751260.5042016809</v>
      </c>
      <c r="J47" s="177">
        <v>3126050.4201680673</v>
      </c>
      <c r="L47" s="219">
        <f t="shared" si="11"/>
        <v>2792436.9747899161</v>
      </c>
      <c r="N47" s="225">
        <f t="shared" si="12"/>
        <v>1162117.426359063</v>
      </c>
      <c r="O47" s="226">
        <f t="shared" si="13"/>
        <v>1630319.5484308531</v>
      </c>
      <c r="P47" s="226">
        <f t="shared" si="14"/>
        <v>3954554.4011489791</v>
      </c>
      <c r="R47" s="250">
        <f t="shared" si="17"/>
        <v>0.40860320417705254</v>
      </c>
      <c r="S47" s="249">
        <f t="shared" si="15"/>
        <v>1.0218513744797548</v>
      </c>
      <c r="T47" s="249">
        <f t="shared" si="16"/>
        <v>0.85154281206646243</v>
      </c>
      <c r="V47" s="252">
        <f t="shared" si="6"/>
        <v>0.63007300812175748</v>
      </c>
    </row>
    <row r="48" spans="3:22" s="2" customFormat="1" x14ac:dyDescent="0.3">
      <c r="C48" s="8" t="s">
        <v>108</v>
      </c>
      <c r="D48" s="9" t="s">
        <v>109</v>
      </c>
      <c r="E48" s="10" t="s">
        <v>110</v>
      </c>
      <c r="F48" s="9" t="s">
        <v>16</v>
      </c>
      <c r="G48" s="11">
        <v>10</v>
      </c>
      <c r="H48" s="230">
        <v>90000</v>
      </c>
      <c r="I48" s="171">
        <v>781850.42016806721</v>
      </c>
      <c r="J48" s="177">
        <v>651542.01680672274</v>
      </c>
      <c r="L48" s="219">
        <f t="shared" si="11"/>
        <v>507797.47899159667</v>
      </c>
      <c r="N48" s="225">
        <f t="shared" si="12"/>
        <v>367642.65270156832</v>
      </c>
      <c r="O48" s="226">
        <f t="shared" si="13"/>
        <v>140154.82629002834</v>
      </c>
      <c r="P48" s="226">
        <f t="shared" si="14"/>
        <v>875440.13169316505</v>
      </c>
      <c r="R48" s="250">
        <f t="shared" si="17"/>
        <v>2.451619225062315E-2</v>
      </c>
      <c r="S48" s="249">
        <f t="shared" si="15"/>
        <v>0.2129777245785647</v>
      </c>
      <c r="T48" s="249">
        <f t="shared" si="16"/>
        <v>0.17748143714880393</v>
      </c>
      <c r="V48" s="252">
        <f t="shared" si="6"/>
        <v>0.10099881469971354</v>
      </c>
    </row>
    <row r="49" spans="3:22" s="2" customFormat="1" ht="26.4" x14ac:dyDescent="0.3">
      <c r="C49" s="8" t="s">
        <v>111</v>
      </c>
      <c r="D49" s="9" t="s">
        <v>112</v>
      </c>
      <c r="E49" s="10" t="s">
        <v>113</v>
      </c>
      <c r="F49" s="9" t="s">
        <v>16</v>
      </c>
      <c r="G49" s="11">
        <v>10</v>
      </c>
      <c r="H49" s="171">
        <v>80000</v>
      </c>
      <c r="I49" s="230">
        <v>120441.17647058824</v>
      </c>
      <c r="J49" s="177">
        <v>86029.411764705888</v>
      </c>
      <c r="L49" s="219">
        <f t="shared" si="11"/>
        <v>95490.196078431385</v>
      </c>
      <c r="N49" s="225">
        <f t="shared" si="12"/>
        <v>21817.470487076069</v>
      </c>
      <c r="O49" s="226">
        <f t="shared" si="13"/>
        <v>73672.725591355324</v>
      </c>
      <c r="P49" s="226">
        <f t="shared" si="14"/>
        <v>117307.66656550745</v>
      </c>
      <c r="R49" s="249">
        <f t="shared" si="17"/>
        <v>2.17921708894428E-2</v>
      </c>
      <c r="S49" s="250">
        <f t="shared" si="15"/>
        <v>3.2808433747157452E-2</v>
      </c>
      <c r="T49" s="249">
        <f t="shared" si="16"/>
        <v>2.3434595533683895E-2</v>
      </c>
      <c r="V49" s="252">
        <f t="shared" si="6"/>
        <v>2.2613383211563347E-2</v>
      </c>
    </row>
    <row r="50" spans="3:22" s="2" customFormat="1" ht="66.599999999999994" thickBot="1" x14ac:dyDescent="0.35">
      <c r="C50" s="8" t="s">
        <v>114</v>
      </c>
      <c r="D50" s="9" t="s">
        <v>115</v>
      </c>
      <c r="E50" s="10" t="s">
        <v>116</v>
      </c>
      <c r="F50" s="9" t="s">
        <v>16</v>
      </c>
      <c r="G50" s="11">
        <v>1</v>
      </c>
      <c r="H50" s="230">
        <v>600000</v>
      </c>
      <c r="I50" s="171">
        <v>224984.87394957984</v>
      </c>
      <c r="J50" s="177">
        <v>187487.3949579832</v>
      </c>
      <c r="L50" s="219">
        <f t="shared" si="11"/>
        <v>337490.75630252104</v>
      </c>
      <c r="N50" s="225">
        <f t="shared" si="12"/>
        <v>228111.4694675568</v>
      </c>
      <c r="O50" s="226">
        <f t="shared" si="13"/>
        <v>109379.28683496424</v>
      </c>
      <c r="P50" s="226">
        <f t="shared" si="14"/>
        <v>565602.2257700779</v>
      </c>
      <c r="R50" s="250">
        <f t="shared" si="17"/>
        <v>0.163441281670821</v>
      </c>
      <c r="S50" s="249">
        <f t="shared" si="15"/>
        <v>6.1286360258112398E-2</v>
      </c>
      <c r="T50" s="249">
        <f t="shared" si="16"/>
        <v>5.1071966881760328E-2</v>
      </c>
      <c r="V50" s="252">
        <f t="shared" si="6"/>
        <v>0.10725662427629067</v>
      </c>
    </row>
    <row r="51" spans="3:22" ht="13.2" customHeight="1" thickBot="1" x14ac:dyDescent="0.35">
      <c r="C51" s="280" t="s">
        <v>117</v>
      </c>
      <c r="D51" s="281"/>
      <c r="E51" s="281"/>
      <c r="F51" s="281"/>
      <c r="G51" s="282"/>
      <c r="H51" s="21"/>
      <c r="I51" s="174"/>
      <c r="J51" s="178"/>
      <c r="L51" s="219"/>
      <c r="N51" s="228"/>
      <c r="O51" s="228"/>
      <c r="P51" s="228"/>
      <c r="V51" s="252" t="e">
        <f t="shared" si="6"/>
        <v>#DIV/0!</v>
      </c>
    </row>
    <row r="52" spans="3:22" ht="14.4" thickBot="1" x14ac:dyDescent="0.35">
      <c r="C52" s="289" t="s">
        <v>118</v>
      </c>
      <c r="D52" s="290"/>
      <c r="E52" s="290"/>
      <c r="F52" s="290"/>
      <c r="G52" s="290"/>
      <c r="H52" s="290"/>
      <c r="I52" s="164"/>
      <c r="J52" s="183"/>
      <c r="L52" s="221"/>
      <c r="N52" s="229"/>
      <c r="O52" s="229"/>
      <c r="P52" s="229"/>
      <c r="R52" s="214"/>
      <c r="S52" s="215"/>
      <c r="T52" s="216"/>
      <c r="V52" s="252" t="e">
        <f t="shared" si="6"/>
        <v>#DIV/0!</v>
      </c>
    </row>
    <row r="53" spans="3:22" ht="26.4" x14ac:dyDescent="0.3">
      <c r="C53" s="29" t="s">
        <v>4</v>
      </c>
      <c r="D53" s="30" t="s">
        <v>5</v>
      </c>
      <c r="E53" s="29" t="s">
        <v>6</v>
      </c>
      <c r="F53" s="31" t="s">
        <v>7</v>
      </c>
      <c r="G53" s="32" t="s">
        <v>8</v>
      </c>
      <c r="H53" s="31" t="s">
        <v>9</v>
      </c>
      <c r="I53" s="170" t="s">
        <v>9</v>
      </c>
      <c r="J53" s="170" t="s">
        <v>9</v>
      </c>
      <c r="L53" s="170" t="s">
        <v>9</v>
      </c>
      <c r="N53" s="224" t="s">
        <v>939</v>
      </c>
      <c r="O53" s="224" t="s">
        <v>940</v>
      </c>
      <c r="P53" s="224" t="s">
        <v>941</v>
      </c>
      <c r="R53" s="224" t="s">
        <v>942</v>
      </c>
      <c r="S53" s="224" t="s">
        <v>942</v>
      </c>
      <c r="T53" s="224" t="s">
        <v>942</v>
      </c>
      <c r="V53" s="252" t="e">
        <f t="shared" si="6"/>
        <v>#DIV/0!</v>
      </c>
    </row>
    <row r="54" spans="3:22" ht="26.4" x14ac:dyDescent="0.3">
      <c r="C54" s="8" t="s">
        <v>13</v>
      </c>
      <c r="D54" s="9" t="s">
        <v>119</v>
      </c>
      <c r="E54" s="10" t="s">
        <v>120</v>
      </c>
      <c r="F54" s="9" t="s">
        <v>16</v>
      </c>
      <c r="G54" s="11">
        <v>10</v>
      </c>
      <c r="H54" s="230">
        <v>120000</v>
      </c>
      <c r="I54" s="171">
        <v>268235.29411764705</v>
      </c>
      <c r="J54" s="179">
        <v>223529.4117647059</v>
      </c>
      <c r="L54" s="219">
        <f t="shared" si="11"/>
        <v>203921.56862745099</v>
      </c>
      <c r="N54" s="225">
        <f t="shared" ref="N54:N66" si="18">+STDEV(H54:J54)</f>
        <v>76037.992082298661</v>
      </c>
      <c r="O54" s="226">
        <f t="shared" ref="O54:O66" si="19">+L54-N54</f>
        <v>127883.57654515233</v>
      </c>
      <c r="P54" s="226">
        <f t="shared" ref="P54:P66" si="20">+L54+N54</f>
        <v>279959.56070974964</v>
      </c>
      <c r="R54" s="250">
        <f t="shared" ref="R54:R66" si="21">+H54/$L$24</f>
        <v>3.2688256334164202E-2</v>
      </c>
      <c r="S54" s="249">
        <f t="shared" ref="S54:S66" si="22">+I54/$L$24</f>
        <v>7.3067867099896447E-2</v>
      </c>
      <c r="T54" s="249">
        <f t="shared" ref="T54:T66" si="23">+J54/$L$24</f>
        <v>6.088988924991371E-2</v>
      </c>
      <c r="V54" s="252">
        <f t="shared" si="6"/>
        <v>4.6789072792038956E-2</v>
      </c>
    </row>
    <row r="55" spans="3:22" ht="26.4" x14ac:dyDescent="0.3">
      <c r="C55" s="8" t="s">
        <v>18</v>
      </c>
      <c r="D55" s="9" t="s">
        <v>19</v>
      </c>
      <c r="E55" s="10" t="s">
        <v>20</v>
      </c>
      <c r="F55" s="9" t="s">
        <v>16</v>
      </c>
      <c r="G55" s="11">
        <v>40</v>
      </c>
      <c r="H55" s="171">
        <v>65000</v>
      </c>
      <c r="I55" s="230">
        <v>88235.294117647063</v>
      </c>
      <c r="J55" s="179">
        <v>63025.210084033613</v>
      </c>
      <c r="L55" s="219">
        <f t="shared" si="11"/>
        <v>72086.834733893556</v>
      </c>
      <c r="N55" s="225">
        <f t="shared" si="18"/>
        <v>14019.789732895568</v>
      </c>
      <c r="O55" s="226">
        <f t="shared" si="19"/>
        <v>58067.04500099799</v>
      </c>
      <c r="P55" s="226">
        <f t="shared" si="20"/>
        <v>86106.62446678913</v>
      </c>
      <c r="R55" s="249">
        <f t="shared" si="21"/>
        <v>1.7706138847672276E-2</v>
      </c>
      <c r="S55" s="250">
        <f t="shared" si="22"/>
        <v>2.4035482598650151E-2</v>
      </c>
      <c r="T55" s="249">
        <f t="shared" si="23"/>
        <v>1.7168201856178678E-2</v>
      </c>
      <c r="V55" s="252">
        <f t="shared" si="6"/>
        <v>1.7437170351925477E-2</v>
      </c>
    </row>
    <row r="56" spans="3:22" ht="92.4" x14ac:dyDescent="0.3">
      <c r="C56" s="8" t="s">
        <v>21</v>
      </c>
      <c r="D56" s="9" t="s">
        <v>22</v>
      </c>
      <c r="E56" s="10" t="s">
        <v>23</v>
      </c>
      <c r="F56" s="9" t="s">
        <v>16</v>
      </c>
      <c r="G56" s="11">
        <v>1</v>
      </c>
      <c r="H56" s="171">
        <v>3500000</v>
      </c>
      <c r="I56" s="230">
        <v>4011428.5714285718</v>
      </c>
      <c r="J56" s="179">
        <v>3342857.1428571432</v>
      </c>
      <c r="L56" s="219">
        <f t="shared" si="11"/>
        <v>3618095.2380952383</v>
      </c>
      <c r="N56" s="225">
        <f t="shared" si="18"/>
        <v>349580.89581824763</v>
      </c>
      <c r="O56" s="226">
        <f t="shared" si="19"/>
        <v>3268514.3422769909</v>
      </c>
      <c r="P56" s="226">
        <f t="shared" si="20"/>
        <v>3967676.1339134858</v>
      </c>
      <c r="R56" s="249">
        <f t="shared" si="21"/>
        <v>0.95340747641312251</v>
      </c>
      <c r="S56" s="250">
        <f t="shared" si="22"/>
        <v>1.0927217117420605</v>
      </c>
      <c r="T56" s="249">
        <f t="shared" si="23"/>
        <v>0.91060142645171716</v>
      </c>
      <c r="V56" s="252">
        <f t="shared" si="6"/>
        <v>0.93200445143241983</v>
      </c>
    </row>
    <row r="57" spans="3:22" ht="66" x14ac:dyDescent="0.3">
      <c r="C57" s="8" t="s">
        <v>25</v>
      </c>
      <c r="D57" s="9" t="s">
        <v>65</v>
      </c>
      <c r="E57" s="10" t="s">
        <v>66</v>
      </c>
      <c r="F57" s="9" t="s">
        <v>16</v>
      </c>
      <c r="G57" s="11">
        <v>1</v>
      </c>
      <c r="H57" s="171">
        <v>3200000</v>
      </c>
      <c r="I57" s="171">
        <v>2984743.3613445382</v>
      </c>
      <c r="J57" s="232">
        <v>2487286.1344537814</v>
      </c>
      <c r="L57" s="219">
        <f t="shared" si="11"/>
        <v>2890676.4985994399</v>
      </c>
      <c r="N57" s="225">
        <f t="shared" si="18"/>
        <v>365549.85232589865</v>
      </c>
      <c r="O57" s="226">
        <f t="shared" si="19"/>
        <v>2525126.6462735413</v>
      </c>
      <c r="P57" s="226">
        <f t="shared" si="20"/>
        <v>3256226.3509253385</v>
      </c>
      <c r="R57" s="249">
        <f t="shared" si="21"/>
        <v>0.87168683557771198</v>
      </c>
      <c r="S57" s="249">
        <f t="shared" si="22"/>
        <v>0.81305046739437625</v>
      </c>
      <c r="T57" s="250">
        <f t="shared" si="23"/>
        <v>0.67754205616198004</v>
      </c>
      <c r="V57" s="252">
        <f t="shared" si="6"/>
        <v>0.77461444586984607</v>
      </c>
    </row>
    <row r="58" spans="3:22" ht="145.19999999999999" x14ac:dyDescent="0.3">
      <c r="C58" s="8" t="s">
        <v>28</v>
      </c>
      <c r="D58" s="9" t="s">
        <v>63</v>
      </c>
      <c r="E58" s="10" t="s">
        <v>64</v>
      </c>
      <c r="F58" s="9" t="s">
        <v>16</v>
      </c>
      <c r="G58" s="11">
        <v>2</v>
      </c>
      <c r="H58" s="171">
        <v>4000000</v>
      </c>
      <c r="I58" s="171">
        <v>3825343.3613445377</v>
      </c>
      <c r="J58" s="232">
        <v>3187786.1344537819</v>
      </c>
      <c r="L58" s="219">
        <f t="shared" si="11"/>
        <v>3671043.1652661064</v>
      </c>
      <c r="N58" s="225">
        <f t="shared" si="18"/>
        <v>427526.90409933764</v>
      </c>
      <c r="O58" s="226">
        <f t="shared" si="19"/>
        <v>3243516.2611667686</v>
      </c>
      <c r="P58" s="226">
        <f t="shared" si="20"/>
        <v>4098570.0693654441</v>
      </c>
      <c r="R58" s="249">
        <f t="shared" si="21"/>
        <v>1.08960854447214</v>
      </c>
      <c r="S58" s="249">
        <f t="shared" si="22"/>
        <v>1.0420317030151964</v>
      </c>
      <c r="T58" s="250">
        <f t="shared" si="23"/>
        <v>0.86835975251266373</v>
      </c>
      <c r="V58" s="252">
        <f t="shared" si="6"/>
        <v>0.97898414849240178</v>
      </c>
    </row>
    <row r="59" spans="3:22" s="2" customFormat="1" ht="39.6" x14ac:dyDescent="0.3">
      <c r="C59" s="8" t="s">
        <v>31</v>
      </c>
      <c r="D59" s="9" t="s">
        <v>56</v>
      </c>
      <c r="E59" s="10" t="s">
        <v>57</v>
      </c>
      <c r="F59" s="9" t="s">
        <v>16</v>
      </c>
      <c r="G59" s="11">
        <v>3</v>
      </c>
      <c r="H59" s="230">
        <v>3000000</v>
      </c>
      <c r="I59" s="171">
        <v>4638655.4621848743</v>
      </c>
      <c r="J59" s="180">
        <v>3865546.218487395</v>
      </c>
      <c r="L59" s="219">
        <f t="shared" si="11"/>
        <v>3834733.8935574233</v>
      </c>
      <c r="N59" s="225">
        <f t="shared" si="18"/>
        <v>819762.14871313097</v>
      </c>
      <c r="O59" s="226">
        <f t="shared" si="19"/>
        <v>3014971.7448442923</v>
      </c>
      <c r="P59" s="226">
        <f t="shared" si="20"/>
        <v>4654496.0422705542</v>
      </c>
      <c r="R59" s="250">
        <f t="shared" si="21"/>
        <v>0.81720640835410507</v>
      </c>
      <c r="S59" s="249">
        <f t="shared" si="22"/>
        <v>1.2635796566147508</v>
      </c>
      <c r="T59" s="249">
        <f t="shared" si="23"/>
        <v>1.052983047178959</v>
      </c>
      <c r="V59" s="252">
        <f t="shared" si="6"/>
        <v>0.93509472776653202</v>
      </c>
    </row>
    <row r="60" spans="3:22" s="2" customFormat="1" ht="52.8" x14ac:dyDescent="0.3">
      <c r="C60" s="8" t="s">
        <v>34</v>
      </c>
      <c r="D60" s="9" t="s">
        <v>59</v>
      </c>
      <c r="E60" s="10" t="s">
        <v>60</v>
      </c>
      <c r="F60" s="9" t="s">
        <v>16</v>
      </c>
      <c r="G60" s="11">
        <v>1</v>
      </c>
      <c r="H60" s="171">
        <v>3000000</v>
      </c>
      <c r="I60" s="230">
        <v>3826890.7563025211</v>
      </c>
      <c r="J60" s="179">
        <v>3189075.630252101</v>
      </c>
      <c r="L60" s="219">
        <f t="shared" si="11"/>
        <v>3338655.4621848739</v>
      </c>
      <c r="N60" s="225">
        <f t="shared" si="18"/>
        <v>433263.97877670365</v>
      </c>
      <c r="O60" s="226">
        <f t="shared" si="19"/>
        <v>2905391.4834081703</v>
      </c>
      <c r="P60" s="226">
        <f t="shared" si="20"/>
        <v>3771919.4409615775</v>
      </c>
      <c r="R60" s="249">
        <f t="shared" si="21"/>
        <v>0.81720640835410507</v>
      </c>
      <c r="S60" s="250">
        <f t="shared" si="22"/>
        <v>1.0424532167071694</v>
      </c>
      <c r="T60" s="249">
        <f t="shared" si="23"/>
        <v>0.86871101392264105</v>
      </c>
      <c r="V60" s="252">
        <f t="shared" si="6"/>
        <v>0.84295871113837306</v>
      </c>
    </row>
    <row r="61" spans="3:22" s="2" customFormat="1" ht="92.4" x14ac:dyDescent="0.3">
      <c r="C61" s="8" t="s">
        <v>37</v>
      </c>
      <c r="D61" s="9" t="s">
        <v>121</v>
      </c>
      <c r="E61" s="10" t="s">
        <v>122</v>
      </c>
      <c r="F61" s="9" t="s">
        <v>16</v>
      </c>
      <c r="G61" s="11">
        <v>1</v>
      </c>
      <c r="H61" s="171">
        <v>6000000</v>
      </c>
      <c r="I61" s="230">
        <v>8485714.2857142854</v>
      </c>
      <c r="J61" s="179">
        <v>7071428.5714285718</v>
      </c>
      <c r="L61" s="219">
        <f t="shared" si="11"/>
        <v>7185714.2857142864</v>
      </c>
      <c r="N61" s="225">
        <f t="shared" si="18"/>
        <v>1246791.8013519174</v>
      </c>
      <c r="O61" s="226">
        <f t="shared" si="19"/>
        <v>5938922.4843623694</v>
      </c>
      <c r="P61" s="226">
        <f t="shared" si="20"/>
        <v>8432506.0870662034</v>
      </c>
      <c r="R61" s="249">
        <f t="shared" si="21"/>
        <v>1.6344128167082101</v>
      </c>
      <c r="S61" s="250">
        <f t="shared" si="22"/>
        <v>2.3115266979158968</v>
      </c>
      <c r="T61" s="249">
        <f t="shared" si="23"/>
        <v>1.9262722482632477</v>
      </c>
      <c r="V61" s="252">
        <f t="shared" si="6"/>
        <v>1.7803425324857289</v>
      </c>
    </row>
    <row r="62" spans="3:22" s="2" customFormat="1" ht="39.6" x14ac:dyDescent="0.3">
      <c r="C62" s="8" t="s">
        <v>40</v>
      </c>
      <c r="D62" s="9" t="s">
        <v>123</v>
      </c>
      <c r="E62" s="10" t="s">
        <v>124</v>
      </c>
      <c r="F62" s="9" t="s">
        <v>16</v>
      </c>
      <c r="G62" s="11">
        <v>4</v>
      </c>
      <c r="H62" s="230">
        <v>2000000</v>
      </c>
      <c r="I62" s="171">
        <v>4440000</v>
      </c>
      <c r="J62" s="179">
        <v>3700000</v>
      </c>
      <c r="L62" s="219">
        <f t="shared" si="11"/>
        <v>3380000</v>
      </c>
      <c r="N62" s="225">
        <f t="shared" si="18"/>
        <v>1251079.5338426731</v>
      </c>
      <c r="O62" s="226">
        <f t="shared" si="19"/>
        <v>2128920.4661573269</v>
      </c>
      <c r="P62" s="226">
        <f t="shared" si="20"/>
        <v>4631079.5338426735</v>
      </c>
      <c r="R62" s="250">
        <f t="shared" si="21"/>
        <v>0.54480427223606998</v>
      </c>
      <c r="S62" s="249">
        <f t="shared" si="22"/>
        <v>1.2094654843640755</v>
      </c>
      <c r="T62" s="249">
        <f t="shared" si="23"/>
        <v>1.0078879036367296</v>
      </c>
      <c r="V62" s="252">
        <f t="shared" si="6"/>
        <v>0.77634608793639981</v>
      </c>
    </row>
    <row r="63" spans="3:22" s="2" customFormat="1" ht="66" x14ac:dyDescent="0.3">
      <c r="C63" s="8" t="s">
        <v>43</v>
      </c>
      <c r="D63" s="9" t="s">
        <v>77</v>
      </c>
      <c r="E63" s="10" t="s">
        <v>125</v>
      </c>
      <c r="F63" s="9" t="s">
        <v>16</v>
      </c>
      <c r="G63" s="11">
        <v>1</v>
      </c>
      <c r="H63" s="171">
        <v>2500000</v>
      </c>
      <c r="I63" s="230">
        <v>3403361.3445378151</v>
      </c>
      <c r="J63" s="179">
        <v>2836134.4537815126</v>
      </c>
      <c r="L63" s="219">
        <f t="shared" si="11"/>
        <v>2913165.266106443</v>
      </c>
      <c r="N63" s="225">
        <f t="shared" si="18"/>
        <v>456580.48494966055</v>
      </c>
      <c r="O63" s="226">
        <f t="shared" si="19"/>
        <v>2456584.7811567825</v>
      </c>
      <c r="P63" s="226">
        <f t="shared" si="20"/>
        <v>3369745.7510561035</v>
      </c>
      <c r="R63" s="249">
        <f t="shared" si="21"/>
        <v>0.68100534029508752</v>
      </c>
      <c r="S63" s="250">
        <f t="shared" si="22"/>
        <v>0.92708290023364859</v>
      </c>
      <c r="T63" s="249">
        <f t="shared" si="23"/>
        <v>0.77256908352804043</v>
      </c>
      <c r="V63" s="252">
        <f t="shared" si="6"/>
        <v>0.72678721191156392</v>
      </c>
    </row>
    <row r="64" spans="3:22" s="2" customFormat="1" ht="39.6" x14ac:dyDescent="0.3">
      <c r="C64" s="8" t="s">
        <v>46</v>
      </c>
      <c r="D64" s="9" t="s">
        <v>126</v>
      </c>
      <c r="E64" s="10" t="s">
        <v>127</v>
      </c>
      <c r="F64" s="9" t="s">
        <v>16</v>
      </c>
      <c r="G64" s="11">
        <v>6</v>
      </c>
      <c r="H64" s="171">
        <v>400000</v>
      </c>
      <c r="I64" s="230">
        <v>491260.50420168071</v>
      </c>
      <c r="J64" s="179">
        <v>409383.75350140053</v>
      </c>
      <c r="L64" s="219">
        <f t="shared" si="11"/>
        <v>433548.08590102708</v>
      </c>
      <c r="N64" s="225">
        <f t="shared" si="18"/>
        <v>50200.160627491794</v>
      </c>
      <c r="O64" s="226">
        <f t="shared" si="19"/>
        <v>383347.92527353531</v>
      </c>
      <c r="P64" s="226">
        <f t="shared" si="20"/>
        <v>483748.24652851885</v>
      </c>
      <c r="R64" s="249">
        <f t="shared" si="21"/>
        <v>0.108960854447214</v>
      </c>
      <c r="S64" s="250">
        <f t="shared" si="22"/>
        <v>0.13382041073496073</v>
      </c>
      <c r="T64" s="249">
        <f t="shared" si="23"/>
        <v>0.11151700894580059</v>
      </c>
      <c r="V64" s="252">
        <f t="shared" si="6"/>
        <v>0.11023893169650729</v>
      </c>
    </row>
    <row r="65" spans="3:22" ht="66" x14ac:dyDescent="0.3">
      <c r="C65" s="8" t="s">
        <v>49</v>
      </c>
      <c r="D65" s="9" t="s">
        <v>69</v>
      </c>
      <c r="E65" s="10" t="s">
        <v>70</v>
      </c>
      <c r="F65" s="9" t="s">
        <v>16</v>
      </c>
      <c r="G65" s="11">
        <v>2</v>
      </c>
      <c r="H65" s="171">
        <v>1800000</v>
      </c>
      <c r="I65" s="171">
        <v>1769747.8991596641</v>
      </c>
      <c r="J65" s="232">
        <v>1474789.9159663867</v>
      </c>
      <c r="L65" s="219">
        <f t="shared" si="11"/>
        <v>1681512.6050420171</v>
      </c>
      <c r="N65" s="225">
        <f t="shared" si="18"/>
        <v>179664.96607660671</v>
      </c>
      <c r="O65" s="226">
        <f t="shared" si="19"/>
        <v>1501847.6389654104</v>
      </c>
      <c r="P65" s="226">
        <f t="shared" si="20"/>
        <v>1861177.5711186237</v>
      </c>
      <c r="R65" s="249">
        <f t="shared" si="21"/>
        <v>0.49032384501246301</v>
      </c>
      <c r="S65" s="249">
        <f t="shared" si="22"/>
        <v>0.48208310812149729</v>
      </c>
      <c r="T65" s="250">
        <f t="shared" si="23"/>
        <v>0.40173592343458109</v>
      </c>
      <c r="V65" s="252">
        <f t="shared" si="6"/>
        <v>0.44602988422352208</v>
      </c>
    </row>
    <row r="66" spans="3:22" ht="106.2" thickBot="1" x14ac:dyDescent="0.35">
      <c r="C66" s="8" t="s">
        <v>52</v>
      </c>
      <c r="D66" s="9" t="s">
        <v>67</v>
      </c>
      <c r="E66" s="10" t="s">
        <v>68</v>
      </c>
      <c r="F66" s="9" t="s">
        <v>16</v>
      </c>
      <c r="G66" s="11">
        <v>1</v>
      </c>
      <c r="H66" s="230">
        <v>1500000</v>
      </c>
      <c r="I66" s="171">
        <v>2475680.6722689075</v>
      </c>
      <c r="J66" s="179">
        <v>2063067.2268907563</v>
      </c>
      <c r="L66" s="219">
        <f t="shared" si="11"/>
        <v>2012915.9663865548</v>
      </c>
      <c r="N66" s="225">
        <f t="shared" si="18"/>
        <v>489769.90031789057</v>
      </c>
      <c r="O66" s="226">
        <f t="shared" si="19"/>
        <v>1523146.0660686642</v>
      </c>
      <c r="P66" s="226">
        <f t="shared" si="20"/>
        <v>2502685.8667044453</v>
      </c>
      <c r="R66" s="250">
        <f t="shared" si="21"/>
        <v>0.40860320417705254</v>
      </c>
      <c r="S66" s="249">
        <f t="shared" si="22"/>
        <v>0.67438070347218337</v>
      </c>
      <c r="T66" s="249">
        <f t="shared" si="23"/>
        <v>0.56198391956015281</v>
      </c>
      <c r="V66" s="252">
        <f t="shared" si="6"/>
        <v>0.48529356186860267</v>
      </c>
    </row>
    <row r="67" spans="3:22" ht="13.2" customHeight="1" thickBot="1" x14ac:dyDescent="0.35">
      <c r="C67" s="280" t="s">
        <v>128</v>
      </c>
      <c r="D67" s="281"/>
      <c r="E67" s="282"/>
      <c r="F67" s="34"/>
      <c r="G67" s="34"/>
      <c r="H67" s="34"/>
      <c r="I67" s="181"/>
      <c r="J67" s="176"/>
      <c r="L67" s="219"/>
      <c r="N67" s="228"/>
      <c r="O67" s="228"/>
      <c r="P67" s="228"/>
      <c r="V67" s="252" t="e">
        <f t="shared" si="6"/>
        <v>#DIV/0!</v>
      </c>
    </row>
    <row r="68" spans="3:22" ht="14.4" thickBot="1" x14ac:dyDescent="0.35">
      <c r="C68" s="289" t="s">
        <v>129</v>
      </c>
      <c r="D68" s="290"/>
      <c r="E68" s="290"/>
      <c r="F68" s="290"/>
      <c r="G68" s="290"/>
      <c r="H68" s="290"/>
      <c r="I68" s="164"/>
      <c r="J68" s="183"/>
      <c r="L68" s="221"/>
      <c r="N68" s="229"/>
      <c r="O68" s="229"/>
      <c r="P68" s="229"/>
      <c r="R68" s="214"/>
      <c r="S68" s="215"/>
      <c r="T68" s="216"/>
      <c r="V68" s="252" t="e">
        <f t="shared" si="6"/>
        <v>#DIV/0!</v>
      </c>
    </row>
    <row r="69" spans="3:22" ht="26.4" x14ac:dyDescent="0.3">
      <c r="C69" s="29" t="s">
        <v>4</v>
      </c>
      <c r="D69" s="30" t="s">
        <v>5</v>
      </c>
      <c r="E69" s="29" t="s">
        <v>6</v>
      </c>
      <c r="F69" s="31" t="s">
        <v>7</v>
      </c>
      <c r="G69" s="32" t="s">
        <v>8</v>
      </c>
      <c r="H69" s="31" t="s">
        <v>9</v>
      </c>
      <c r="I69" s="170" t="s">
        <v>9</v>
      </c>
      <c r="J69" s="170" t="s">
        <v>9</v>
      </c>
      <c r="L69" s="170" t="s">
        <v>9</v>
      </c>
      <c r="N69" s="224" t="s">
        <v>939</v>
      </c>
      <c r="O69" s="224" t="s">
        <v>940</v>
      </c>
      <c r="P69" s="224" t="s">
        <v>941</v>
      </c>
      <c r="R69" s="224" t="s">
        <v>942</v>
      </c>
      <c r="S69" s="224" t="s">
        <v>942</v>
      </c>
      <c r="T69" s="224" t="s">
        <v>942</v>
      </c>
      <c r="V69" s="252" t="e">
        <f t="shared" si="6"/>
        <v>#DIV/0!</v>
      </c>
    </row>
    <row r="70" spans="3:22" s="2" customFormat="1" ht="39.6" x14ac:dyDescent="0.3">
      <c r="C70" s="8" t="s">
        <v>13</v>
      </c>
      <c r="D70" s="9" t="s">
        <v>56</v>
      </c>
      <c r="E70" s="10" t="s">
        <v>57</v>
      </c>
      <c r="F70" s="9" t="s">
        <v>16</v>
      </c>
      <c r="G70" s="11">
        <v>8</v>
      </c>
      <c r="H70" s="230">
        <v>3000000</v>
      </c>
      <c r="I70" s="171">
        <v>4638655.4621848743</v>
      </c>
      <c r="J70" s="180">
        <v>3865546.218487395</v>
      </c>
      <c r="L70" s="219">
        <f t="shared" si="11"/>
        <v>3834733.8935574233</v>
      </c>
      <c r="N70" s="225">
        <f t="shared" ref="N70:N78" si="24">+STDEV(H70:J70)</f>
        <v>819762.14871313097</v>
      </c>
      <c r="O70" s="226">
        <f t="shared" ref="O70:O79" si="25">+L70-N70</f>
        <v>3014971.7448442923</v>
      </c>
      <c r="P70" s="226">
        <f t="shared" ref="P70:P79" si="26">+L70+N70</f>
        <v>4654496.0422705542</v>
      </c>
      <c r="R70" s="250">
        <f t="shared" ref="R70:R78" si="27">+H70/$L$24</f>
        <v>0.81720640835410507</v>
      </c>
      <c r="S70" s="249">
        <f t="shared" ref="S70:S78" si="28">+I70/$L$24</f>
        <v>1.2635796566147508</v>
      </c>
      <c r="T70" s="249">
        <f t="shared" ref="T70:T78" si="29">+J70/$L$24</f>
        <v>1.052983047178959</v>
      </c>
      <c r="V70" s="252">
        <f t="shared" si="6"/>
        <v>0.93509472776653202</v>
      </c>
    </row>
    <row r="71" spans="3:22" s="2" customFormat="1" ht="39.6" x14ac:dyDescent="0.3">
      <c r="C71" s="8" t="s">
        <v>18</v>
      </c>
      <c r="D71" s="9" t="s">
        <v>91</v>
      </c>
      <c r="E71" s="10" t="s">
        <v>92</v>
      </c>
      <c r="F71" s="9" t="s">
        <v>16</v>
      </c>
      <c r="G71" s="11">
        <v>2</v>
      </c>
      <c r="H71" s="230">
        <v>3200000</v>
      </c>
      <c r="I71" s="171">
        <v>5064201.6806722693</v>
      </c>
      <c r="J71" s="179">
        <v>4220168.0672268914</v>
      </c>
      <c r="L71" s="219">
        <f t="shared" si="11"/>
        <v>4161456.5826330534</v>
      </c>
      <c r="N71" s="225">
        <f t="shared" si="24"/>
        <v>933486.61231575371</v>
      </c>
      <c r="O71" s="226">
        <f t="shared" si="25"/>
        <v>3227969.9703172995</v>
      </c>
      <c r="P71" s="226">
        <f t="shared" si="26"/>
        <v>5094943.1949488074</v>
      </c>
      <c r="R71" s="250">
        <f t="shared" si="27"/>
        <v>0.87168683557771198</v>
      </c>
      <c r="S71" s="249">
        <f t="shared" si="28"/>
        <v>1.3794993555476691</v>
      </c>
      <c r="T71" s="249">
        <f t="shared" si="29"/>
        <v>1.1495827962897245</v>
      </c>
      <c r="V71" s="252">
        <f t="shared" si="6"/>
        <v>1.0106348159337182</v>
      </c>
    </row>
    <row r="72" spans="3:22" ht="39.6" x14ac:dyDescent="0.3">
      <c r="C72" s="8" t="s">
        <v>21</v>
      </c>
      <c r="D72" s="9" t="s">
        <v>29</v>
      </c>
      <c r="E72" s="10" t="s">
        <v>30</v>
      </c>
      <c r="F72" s="9" t="s">
        <v>16</v>
      </c>
      <c r="G72" s="11">
        <v>1</v>
      </c>
      <c r="H72" s="230">
        <v>1600000</v>
      </c>
      <c r="I72" s="171">
        <v>3025210.0840336136</v>
      </c>
      <c r="J72" s="179">
        <v>2521008.4033613447</v>
      </c>
      <c r="L72" s="219">
        <f t="shared" si="11"/>
        <v>2382072.8291316531</v>
      </c>
      <c r="N72" s="225">
        <f t="shared" si="24"/>
        <v>722691.68131899426</v>
      </c>
      <c r="O72" s="226">
        <f t="shared" si="25"/>
        <v>1659381.1478126589</v>
      </c>
      <c r="P72" s="226">
        <f t="shared" si="26"/>
        <v>3104764.5104506472</v>
      </c>
      <c r="R72" s="250">
        <f t="shared" si="27"/>
        <v>0.43584341778885599</v>
      </c>
      <c r="S72" s="249">
        <f t="shared" si="28"/>
        <v>0.82407368909657652</v>
      </c>
      <c r="T72" s="249">
        <f t="shared" si="29"/>
        <v>0.6867280742471471</v>
      </c>
      <c r="V72" s="252">
        <f t="shared" si="6"/>
        <v>0.56128574601800152</v>
      </c>
    </row>
    <row r="73" spans="3:22" s="2" customFormat="1" ht="52.8" x14ac:dyDescent="0.3">
      <c r="C73" s="8" t="s">
        <v>25</v>
      </c>
      <c r="D73" s="9" t="s">
        <v>59</v>
      </c>
      <c r="E73" s="10" t="s">
        <v>60</v>
      </c>
      <c r="F73" s="9" t="s">
        <v>16</v>
      </c>
      <c r="G73" s="11">
        <v>2</v>
      </c>
      <c r="H73" s="171">
        <v>3000000</v>
      </c>
      <c r="I73" s="230">
        <v>3826890.7563025211</v>
      </c>
      <c r="J73" s="179">
        <v>3189075.630252101</v>
      </c>
      <c r="L73" s="219">
        <f t="shared" si="11"/>
        <v>3338655.4621848739</v>
      </c>
      <c r="N73" s="225">
        <f t="shared" si="24"/>
        <v>433263.97877670365</v>
      </c>
      <c r="O73" s="226">
        <f t="shared" si="25"/>
        <v>2905391.4834081703</v>
      </c>
      <c r="P73" s="226">
        <f t="shared" si="26"/>
        <v>3771919.4409615775</v>
      </c>
      <c r="R73" s="249">
        <f t="shared" si="27"/>
        <v>0.81720640835410507</v>
      </c>
      <c r="S73" s="250">
        <f t="shared" si="28"/>
        <v>1.0424532167071694</v>
      </c>
      <c r="T73" s="249">
        <f t="shared" si="29"/>
        <v>0.86871101392264105</v>
      </c>
      <c r="V73" s="252">
        <f t="shared" ref="V73:V136" si="30">+AVERAGE(R73,T73)</f>
        <v>0.84295871113837306</v>
      </c>
    </row>
    <row r="74" spans="3:22" s="2" customFormat="1" ht="52.8" x14ac:dyDescent="0.3">
      <c r="C74" s="8" t="s">
        <v>28</v>
      </c>
      <c r="D74" s="9" t="s">
        <v>130</v>
      </c>
      <c r="E74" s="10" t="s">
        <v>131</v>
      </c>
      <c r="F74" s="9" t="s">
        <v>16</v>
      </c>
      <c r="G74" s="11">
        <v>2</v>
      </c>
      <c r="H74" s="171">
        <v>1800000</v>
      </c>
      <c r="I74" s="171">
        <v>1905882.3529411766</v>
      </c>
      <c r="J74" s="232">
        <v>1588235.2941176472</v>
      </c>
      <c r="L74" s="219">
        <f t="shared" si="11"/>
        <v>1764705.8823529414</v>
      </c>
      <c r="N74" s="225">
        <f t="shared" si="24"/>
        <v>161737.96570432375</v>
      </c>
      <c r="O74" s="226">
        <f t="shared" si="25"/>
        <v>1602967.9166486177</v>
      </c>
      <c r="P74" s="226">
        <f t="shared" si="26"/>
        <v>1926443.8480572652</v>
      </c>
      <c r="R74" s="249">
        <f t="shared" si="27"/>
        <v>0.49032384501246301</v>
      </c>
      <c r="S74" s="249">
        <f t="shared" si="28"/>
        <v>0.51916642413084324</v>
      </c>
      <c r="T74" s="250">
        <f t="shared" si="29"/>
        <v>0.43263868677570272</v>
      </c>
      <c r="V74" s="252">
        <f t="shared" si="30"/>
        <v>0.46148126589408289</v>
      </c>
    </row>
    <row r="75" spans="3:22" s="2" customFormat="1" ht="26.4" x14ac:dyDescent="0.3">
      <c r="C75" s="8" t="s">
        <v>31</v>
      </c>
      <c r="D75" s="9" t="s">
        <v>132</v>
      </c>
      <c r="E75" s="10" t="s">
        <v>133</v>
      </c>
      <c r="F75" s="9" t="s">
        <v>16</v>
      </c>
      <c r="G75" s="11">
        <v>1</v>
      </c>
      <c r="H75" s="230">
        <v>6000000</v>
      </c>
      <c r="I75" s="171">
        <v>10459890.756302521</v>
      </c>
      <c r="J75" s="179">
        <v>8716575.6302521005</v>
      </c>
      <c r="L75" s="219">
        <f t="shared" si="11"/>
        <v>8392155.4621848743</v>
      </c>
      <c r="N75" s="225">
        <f t="shared" si="24"/>
        <v>2247574.8538424144</v>
      </c>
      <c r="O75" s="226">
        <f t="shared" si="25"/>
        <v>6144580.6083424594</v>
      </c>
      <c r="P75" s="226">
        <f t="shared" si="26"/>
        <v>10639730.316027289</v>
      </c>
      <c r="R75" s="250">
        <f t="shared" si="27"/>
        <v>1.6344128167082101</v>
      </c>
      <c r="S75" s="249">
        <f t="shared" si="28"/>
        <v>2.8492965855780952</v>
      </c>
      <c r="T75" s="249">
        <f t="shared" si="29"/>
        <v>2.3744138213150796</v>
      </c>
      <c r="V75" s="252">
        <f t="shared" si="30"/>
        <v>2.0044133190116451</v>
      </c>
    </row>
    <row r="76" spans="3:22" s="2" customFormat="1" ht="92.4" x14ac:dyDescent="0.3">
      <c r="C76" s="8" t="s">
        <v>34</v>
      </c>
      <c r="D76" s="9" t="s">
        <v>121</v>
      </c>
      <c r="E76" s="10" t="s">
        <v>122</v>
      </c>
      <c r="F76" s="9" t="s">
        <v>16</v>
      </c>
      <c r="G76" s="11">
        <v>1</v>
      </c>
      <c r="H76" s="171">
        <v>6000000</v>
      </c>
      <c r="I76" s="230">
        <v>8485714.2857142854</v>
      </c>
      <c r="J76" s="179">
        <v>7071428.5714285718</v>
      </c>
      <c r="L76" s="219">
        <f t="shared" si="11"/>
        <v>7185714.2857142864</v>
      </c>
      <c r="N76" s="225">
        <f t="shared" si="24"/>
        <v>1246791.8013519174</v>
      </c>
      <c r="O76" s="226">
        <f t="shared" si="25"/>
        <v>5938922.4843623694</v>
      </c>
      <c r="P76" s="226">
        <f t="shared" si="26"/>
        <v>8432506.0870662034</v>
      </c>
      <c r="R76" s="249">
        <f t="shared" si="27"/>
        <v>1.6344128167082101</v>
      </c>
      <c r="S76" s="250">
        <f t="shared" si="28"/>
        <v>2.3115266979158968</v>
      </c>
      <c r="T76" s="249">
        <f t="shared" si="29"/>
        <v>1.9262722482632477</v>
      </c>
      <c r="V76" s="252">
        <f t="shared" si="30"/>
        <v>1.7803425324857289</v>
      </c>
    </row>
    <row r="77" spans="3:22" s="2" customFormat="1" ht="39.6" x14ac:dyDescent="0.3">
      <c r="C77" s="8" t="s">
        <v>37</v>
      </c>
      <c r="D77" s="9" t="s">
        <v>134</v>
      </c>
      <c r="E77" s="10" t="s">
        <v>135</v>
      </c>
      <c r="F77" s="9" t="s">
        <v>16</v>
      </c>
      <c r="G77" s="11">
        <v>1</v>
      </c>
      <c r="H77" s="230">
        <v>1600000</v>
      </c>
      <c r="I77" s="171">
        <v>2944875.630252101</v>
      </c>
      <c r="J77" s="179">
        <v>2454063.0252100839</v>
      </c>
      <c r="L77" s="219">
        <f t="shared" si="11"/>
        <v>2332979.5518207285</v>
      </c>
      <c r="N77" s="225">
        <f t="shared" si="24"/>
        <v>680564.85426263278</v>
      </c>
      <c r="O77" s="226">
        <f t="shared" si="25"/>
        <v>1652414.6975580957</v>
      </c>
      <c r="P77" s="226">
        <f t="shared" si="26"/>
        <v>3013544.4060833612</v>
      </c>
      <c r="R77" s="250">
        <f t="shared" si="27"/>
        <v>0.43584341778885599</v>
      </c>
      <c r="S77" s="249">
        <f t="shared" si="28"/>
        <v>0.802190412282617</v>
      </c>
      <c r="T77" s="249">
        <f t="shared" si="29"/>
        <v>0.66849201023551408</v>
      </c>
      <c r="V77" s="252">
        <f t="shared" si="30"/>
        <v>0.55216771401218501</v>
      </c>
    </row>
    <row r="78" spans="3:22" s="2" customFormat="1" ht="119.4" thickBot="1" x14ac:dyDescent="0.35">
      <c r="C78" s="8" t="s">
        <v>40</v>
      </c>
      <c r="D78" s="35" t="s">
        <v>136</v>
      </c>
      <c r="E78" s="36" t="s">
        <v>137</v>
      </c>
      <c r="F78" s="35" t="s">
        <v>16</v>
      </c>
      <c r="G78" s="37">
        <v>1</v>
      </c>
      <c r="H78" s="230">
        <v>2000000</v>
      </c>
      <c r="I78" s="171">
        <v>3525731.0924369749</v>
      </c>
      <c r="J78" s="179">
        <v>2938109.2436974789</v>
      </c>
      <c r="L78" s="219">
        <f t="shared" si="11"/>
        <v>2821280.1120448182</v>
      </c>
      <c r="N78" s="225">
        <f t="shared" si="24"/>
        <v>769545.72710740566</v>
      </c>
      <c r="O78" s="226">
        <f t="shared" si="25"/>
        <v>2051734.3849374126</v>
      </c>
      <c r="P78" s="226">
        <f t="shared" si="26"/>
        <v>3590825.8391522239</v>
      </c>
      <c r="R78" s="250">
        <f t="shared" si="27"/>
        <v>0.54480427223606998</v>
      </c>
      <c r="S78" s="249">
        <f t="shared" si="28"/>
        <v>0.96041668095760513</v>
      </c>
      <c r="T78" s="249">
        <f t="shared" si="29"/>
        <v>0.80034723413133757</v>
      </c>
      <c r="V78" s="252">
        <f t="shared" si="30"/>
        <v>0.67257575318370377</v>
      </c>
    </row>
    <row r="79" spans="3:22" ht="13.2" customHeight="1" thickBot="1" x14ac:dyDescent="0.35">
      <c r="C79" s="280" t="s">
        <v>138</v>
      </c>
      <c r="D79" s="281"/>
      <c r="E79" s="282"/>
      <c r="F79" s="34"/>
      <c r="G79" s="34"/>
      <c r="H79" s="34"/>
      <c r="I79" s="181"/>
      <c r="J79" s="176"/>
      <c r="L79" s="219"/>
      <c r="N79" s="225"/>
      <c r="O79" s="226">
        <f t="shared" si="25"/>
        <v>0</v>
      </c>
      <c r="P79" s="226">
        <f t="shared" si="26"/>
        <v>0</v>
      </c>
      <c r="V79" s="252" t="e">
        <f t="shared" si="30"/>
        <v>#DIV/0!</v>
      </c>
    </row>
    <row r="80" spans="3:22" ht="13.2" customHeight="1" thickBot="1" x14ac:dyDescent="0.35">
      <c r="C80" s="289" t="s">
        <v>139</v>
      </c>
      <c r="D80" s="290"/>
      <c r="E80" s="290"/>
      <c r="F80" s="290"/>
      <c r="G80" s="290"/>
      <c r="H80" s="290"/>
      <c r="I80" s="164"/>
      <c r="J80" s="183"/>
      <c r="L80" s="221"/>
      <c r="N80" s="229"/>
      <c r="O80" s="229"/>
      <c r="P80" s="229"/>
      <c r="R80" s="214"/>
      <c r="S80" s="215"/>
      <c r="T80" s="216"/>
      <c r="V80" s="252" t="e">
        <f t="shared" si="30"/>
        <v>#DIV/0!</v>
      </c>
    </row>
    <row r="81" spans="3:22" ht="26.4" x14ac:dyDescent="0.3">
      <c r="C81" s="29" t="s">
        <v>4</v>
      </c>
      <c r="D81" s="30" t="s">
        <v>5</v>
      </c>
      <c r="E81" s="29" t="s">
        <v>6</v>
      </c>
      <c r="F81" s="31" t="s">
        <v>7</v>
      </c>
      <c r="G81" s="32" t="s">
        <v>8</v>
      </c>
      <c r="H81" s="31" t="s">
        <v>9</v>
      </c>
      <c r="I81" s="170" t="s">
        <v>9</v>
      </c>
      <c r="J81" s="170" t="s">
        <v>9</v>
      </c>
      <c r="L81" s="170" t="s">
        <v>9</v>
      </c>
      <c r="N81" s="224" t="s">
        <v>939</v>
      </c>
      <c r="O81" s="224" t="s">
        <v>940</v>
      </c>
      <c r="P81" s="224" t="s">
        <v>941</v>
      </c>
      <c r="R81" s="224" t="s">
        <v>942</v>
      </c>
      <c r="S81" s="224" t="s">
        <v>942</v>
      </c>
      <c r="T81" s="224" t="s">
        <v>942</v>
      </c>
      <c r="V81" s="252" t="e">
        <f t="shared" si="30"/>
        <v>#DIV/0!</v>
      </c>
    </row>
    <row r="82" spans="3:22" ht="145.19999999999999" x14ac:dyDescent="0.3">
      <c r="C82" s="8" t="s">
        <v>13</v>
      </c>
      <c r="D82" s="9" t="s">
        <v>63</v>
      </c>
      <c r="E82" s="10" t="s">
        <v>64</v>
      </c>
      <c r="F82" s="9" t="s">
        <v>16</v>
      </c>
      <c r="G82" s="11">
        <v>8</v>
      </c>
      <c r="H82" s="23">
        <v>4000000</v>
      </c>
      <c r="I82" s="171">
        <v>3825343.3613445377</v>
      </c>
      <c r="J82" s="233">
        <v>3187786.1344537819</v>
      </c>
      <c r="L82" s="219">
        <f t="shared" si="11"/>
        <v>3671043.1652661064</v>
      </c>
      <c r="N82" s="225">
        <f t="shared" ref="N82:N86" si="31">+STDEV(H82:J82)</f>
        <v>427526.90409933764</v>
      </c>
      <c r="O82" s="226">
        <f t="shared" ref="O82:O86" si="32">+L82-N82</f>
        <v>3243516.2611667686</v>
      </c>
      <c r="P82" s="226">
        <f t="shared" ref="P82:P86" si="33">+L82+N82</f>
        <v>4098570.0693654441</v>
      </c>
      <c r="R82" s="249">
        <f t="shared" ref="R82:R86" si="34">+H82/$L$24</f>
        <v>1.08960854447214</v>
      </c>
      <c r="S82" s="249">
        <f t="shared" ref="S82:S86" si="35">+I82/$L$24</f>
        <v>1.0420317030151964</v>
      </c>
      <c r="T82" s="250">
        <f t="shared" ref="T82:T86" si="36">+J82/$L$24</f>
        <v>0.86835975251266373</v>
      </c>
      <c r="V82" s="252">
        <f t="shared" si="30"/>
        <v>0.97898414849240178</v>
      </c>
    </row>
    <row r="83" spans="3:22" ht="105.6" x14ac:dyDescent="0.3">
      <c r="C83" s="8" t="s">
        <v>18</v>
      </c>
      <c r="D83" s="9" t="s">
        <v>71</v>
      </c>
      <c r="E83" s="10" t="s">
        <v>72</v>
      </c>
      <c r="F83" s="9" t="s">
        <v>16</v>
      </c>
      <c r="G83" s="11">
        <v>9</v>
      </c>
      <c r="H83" s="234">
        <v>300000</v>
      </c>
      <c r="I83" s="171">
        <v>993403.36134453781</v>
      </c>
      <c r="J83" s="184">
        <v>827836.13445378153</v>
      </c>
      <c r="L83" s="219">
        <f t="shared" si="11"/>
        <v>707079.831932773</v>
      </c>
      <c r="N83" s="225">
        <f t="shared" si="31"/>
        <v>362130.66540944186</v>
      </c>
      <c r="O83" s="226">
        <f t="shared" si="32"/>
        <v>344949.16652333114</v>
      </c>
      <c r="P83" s="226">
        <f t="shared" si="33"/>
        <v>1069210.4973422149</v>
      </c>
      <c r="R83" s="250">
        <f t="shared" si="34"/>
        <v>8.1720640835410502E-2</v>
      </c>
      <c r="S83" s="249">
        <f t="shared" si="35"/>
        <v>0.27060519765708829</v>
      </c>
      <c r="T83" s="249">
        <f t="shared" si="36"/>
        <v>0.22550433138090692</v>
      </c>
      <c r="V83" s="252">
        <f t="shared" si="30"/>
        <v>0.1536124861081587</v>
      </c>
    </row>
    <row r="84" spans="3:22" ht="66" x14ac:dyDescent="0.3">
      <c r="C84" s="8" t="s">
        <v>21</v>
      </c>
      <c r="D84" s="9" t="s">
        <v>69</v>
      </c>
      <c r="E84" s="10" t="s">
        <v>70</v>
      </c>
      <c r="F84" s="9" t="s">
        <v>16</v>
      </c>
      <c r="G84" s="11">
        <v>9</v>
      </c>
      <c r="H84" s="171">
        <v>1800000</v>
      </c>
      <c r="I84" s="171">
        <v>1769747.8991596641</v>
      </c>
      <c r="J84" s="233">
        <v>1474789.9159663867</v>
      </c>
      <c r="L84" s="219">
        <f t="shared" si="11"/>
        <v>1681512.6050420171</v>
      </c>
      <c r="N84" s="225">
        <f t="shared" si="31"/>
        <v>179664.96607660671</v>
      </c>
      <c r="O84" s="226">
        <f t="shared" si="32"/>
        <v>1501847.6389654104</v>
      </c>
      <c r="P84" s="226">
        <f t="shared" si="33"/>
        <v>1861177.5711186237</v>
      </c>
      <c r="R84" s="249">
        <f t="shared" si="34"/>
        <v>0.49032384501246301</v>
      </c>
      <c r="S84" s="249">
        <f t="shared" si="35"/>
        <v>0.48208310812149729</v>
      </c>
      <c r="T84" s="250">
        <f t="shared" si="36"/>
        <v>0.40173592343458109</v>
      </c>
      <c r="V84" s="252">
        <f t="shared" si="30"/>
        <v>0.44602988422352208</v>
      </c>
    </row>
    <row r="85" spans="3:22" ht="52.8" x14ac:dyDescent="0.3">
      <c r="C85" s="8" t="s">
        <v>25</v>
      </c>
      <c r="D85" s="9" t="s">
        <v>140</v>
      </c>
      <c r="E85" s="38" t="s">
        <v>141</v>
      </c>
      <c r="F85" s="9" t="s">
        <v>16</v>
      </c>
      <c r="G85" s="11">
        <v>1</v>
      </c>
      <c r="H85" s="171">
        <v>1100000</v>
      </c>
      <c r="I85" s="230">
        <v>1231094.1176470588</v>
      </c>
      <c r="J85" s="184">
        <v>1025911.7647058824</v>
      </c>
      <c r="L85" s="219">
        <f t="shared" si="11"/>
        <v>1119001.9607843137</v>
      </c>
      <c r="N85" s="225">
        <f t="shared" si="31"/>
        <v>103902.62448492731</v>
      </c>
      <c r="O85" s="226">
        <f t="shared" si="32"/>
        <v>1015099.3362993865</v>
      </c>
      <c r="P85" s="226">
        <f t="shared" si="33"/>
        <v>1222904.5852692411</v>
      </c>
      <c r="R85" s="249">
        <f t="shared" si="34"/>
        <v>0.2996423497298385</v>
      </c>
      <c r="S85" s="250">
        <f t="shared" si="35"/>
        <v>0.33535266740940634</v>
      </c>
      <c r="T85" s="249">
        <f t="shared" si="36"/>
        <v>0.27946055617450527</v>
      </c>
      <c r="V85" s="252">
        <f t="shared" si="30"/>
        <v>0.28955145295217188</v>
      </c>
    </row>
    <row r="86" spans="3:22" ht="53.4" thickBot="1" x14ac:dyDescent="0.35">
      <c r="C86" s="8" t="s">
        <v>28</v>
      </c>
      <c r="D86" s="9" t="s">
        <v>142</v>
      </c>
      <c r="E86" s="10" t="s">
        <v>143</v>
      </c>
      <c r="F86" s="9" t="s">
        <v>16</v>
      </c>
      <c r="G86" s="11">
        <v>1</v>
      </c>
      <c r="H86" s="171">
        <v>300000</v>
      </c>
      <c r="I86" s="230">
        <v>428889.07563025213</v>
      </c>
      <c r="J86" s="184">
        <v>357407.56302521011</v>
      </c>
      <c r="L86" s="219">
        <f t="shared" si="11"/>
        <v>362098.87955182075</v>
      </c>
      <c r="N86" s="225">
        <f t="shared" si="31"/>
        <v>64572.477049202906</v>
      </c>
      <c r="O86" s="226">
        <f t="shared" si="32"/>
        <v>297526.40250261786</v>
      </c>
      <c r="P86" s="226">
        <f t="shared" si="33"/>
        <v>426671.35660102364</v>
      </c>
      <c r="R86" s="249">
        <f t="shared" si="34"/>
        <v>8.1720640835410502E-2</v>
      </c>
      <c r="S86" s="250">
        <f t="shared" si="35"/>
        <v>0.11683030035937016</v>
      </c>
      <c r="T86" s="249">
        <f t="shared" si="36"/>
        <v>9.7358583632808457E-2</v>
      </c>
      <c r="V86" s="252">
        <f t="shared" si="30"/>
        <v>8.9539612234109472E-2</v>
      </c>
    </row>
    <row r="87" spans="3:22" ht="13.2" customHeight="1" thickBot="1" x14ac:dyDescent="0.35">
      <c r="C87" s="280" t="s">
        <v>144</v>
      </c>
      <c r="D87" s="281"/>
      <c r="E87" s="282"/>
      <c r="F87" s="34"/>
      <c r="G87" s="34"/>
      <c r="H87" s="34"/>
      <c r="I87" s="181"/>
      <c r="J87" s="176"/>
      <c r="L87" s="219"/>
      <c r="N87" s="225"/>
      <c r="O87" s="226"/>
      <c r="P87" s="226"/>
      <c r="V87" s="252" t="e">
        <f t="shared" si="30"/>
        <v>#DIV/0!</v>
      </c>
    </row>
    <row r="88" spans="3:22" ht="13.2" customHeight="1" thickBot="1" x14ac:dyDescent="0.35">
      <c r="C88" s="289" t="s">
        <v>145</v>
      </c>
      <c r="D88" s="290"/>
      <c r="E88" s="290"/>
      <c r="F88" s="290"/>
      <c r="G88" s="290"/>
      <c r="H88" s="290"/>
      <c r="I88" s="164"/>
      <c r="J88" s="183"/>
      <c r="L88" s="221"/>
      <c r="N88" s="229"/>
      <c r="O88" s="229"/>
      <c r="P88" s="229"/>
      <c r="R88" s="214"/>
      <c r="S88" s="215"/>
      <c r="T88" s="216"/>
      <c r="V88" s="252" t="e">
        <f t="shared" si="30"/>
        <v>#DIV/0!</v>
      </c>
    </row>
    <row r="89" spans="3:22" ht="26.4" x14ac:dyDescent="0.3">
      <c r="C89" s="29" t="s">
        <v>4</v>
      </c>
      <c r="D89" s="30" t="s">
        <v>5</v>
      </c>
      <c r="E89" s="29" t="s">
        <v>6</v>
      </c>
      <c r="F89" s="31" t="s">
        <v>7</v>
      </c>
      <c r="G89" s="32" t="s">
        <v>8</v>
      </c>
      <c r="H89" s="31" t="s">
        <v>9</v>
      </c>
      <c r="I89" s="170" t="s">
        <v>9</v>
      </c>
      <c r="J89" s="170" t="s">
        <v>9</v>
      </c>
      <c r="L89" s="170" t="s">
        <v>9</v>
      </c>
      <c r="N89" s="224" t="s">
        <v>939</v>
      </c>
      <c r="O89" s="224" t="s">
        <v>940</v>
      </c>
      <c r="P89" s="224" t="s">
        <v>941</v>
      </c>
      <c r="R89" s="224" t="s">
        <v>942</v>
      </c>
      <c r="S89" s="224" t="s">
        <v>942</v>
      </c>
      <c r="T89" s="224" t="s">
        <v>942</v>
      </c>
      <c r="V89" s="252" t="e">
        <f t="shared" si="30"/>
        <v>#DIV/0!</v>
      </c>
    </row>
    <row r="90" spans="3:22" s="2" customFormat="1" ht="39.6" x14ac:dyDescent="0.3">
      <c r="C90" s="8" t="s">
        <v>13</v>
      </c>
      <c r="D90" s="9" t="s">
        <v>14</v>
      </c>
      <c r="E90" s="10" t="s">
        <v>15</v>
      </c>
      <c r="F90" s="9" t="s">
        <v>16</v>
      </c>
      <c r="G90" s="11">
        <v>10</v>
      </c>
      <c r="H90" s="230">
        <v>200000</v>
      </c>
      <c r="I90" s="171">
        <v>335798.31932773109</v>
      </c>
      <c r="J90" s="180">
        <v>279831.93277310923</v>
      </c>
      <c r="L90" s="219">
        <f t="shared" ref="L90:L151" si="37">+AVERAGE(H90:J90)</f>
        <v>271876.75070028013</v>
      </c>
      <c r="N90" s="225">
        <f t="shared" ref="N90:N105" si="38">+STDEV(H90:J90)</f>
        <v>68247.780728885016</v>
      </c>
      <c r="O90" s="226">
        <f t="shared" ref="O90:O105" si="39">+L90-N90</f>
        <v>203628.9699713951</v>
      </c>
      <c r="P90" s="226">
        <f t="shared" ref="P90:P105" si="40">+L90+N90</f>
        <v>340124.53142916516</v>
      </c>
      <c r="R90" s="250">
        <f t="shared" ref="R90:R105" si="41">+H90/$L$24</f>
        <v>5.4480427223606999E-2</v>
      </c>
      <c r="S90" s="249">
        <f t="shared" ref="S90:S105" si="42">+I90/$L$24</f>
        <v>9.1472179489719987E-2</v>
      </c>
      <c r="T90" s="249">
        <f t="shared" ref="T90:T105" si="43">+J90/$L$24</f>
        <v>7.6226816241433321E-2</v>
      </c>
      <c r="V90" s="252">
        <f t="shared" si="30"/>
        <v>6.5353621732520156E-2</v>
      </c>
    </row>
    <row r="91" spans="3:22" ht="26.4" x14ac:dyDescent="0.3">
      <c r="C91" s="8" t="s">
        <v>18</v>
      </c>
      <c r="D91" s="9" t="s">
        <v>19</v>
      </c>
      <c r="E91" s="10" t="s">
        <v>20</v>
      </c>
      <c r="F91" s="9" t="s">
        <v>16</v>
      </c>
      <c r="G91" s="11">
        <v>50</v>
      </c>
      <c r="H91" s="171">
        <v>65000</v>
      </c>
      <c r="I91" s="230">
        <v>88235.294117647063</v>
      </c>
      <c r="J91" s="179">
        <v>63025.210084033613</v>
      </c>
      <c r="L91" s="219">
        <f t="shared" si="37"/>
        <v>72086.834733893556</v>
      </c>
      <c r="N91" s="225">
        <f t="shared" si="38"/>
        <v>14019.789732895568</v>
      </c>
      <c r="O91" s="226">
        <f t="shared" si="39"/>
        <v>58067.04500099799</v>
      </c>
      <c r="P91" s="226">
        <f t="shared" si="40"/>
        <v>86106.62446678913</v>
      </c>
      <c r="R91" s="249">
        <f t="shared" si="41"/>
        <v>1.7706138847672276E-2</v>
      </c>
      <c r="S91" s="250">
        <f t="shared" si="42"/>
        <v>2.4035482598650151E-2</v>
      </c>
      <c r="T91" s="249">
        <f t="shared" si="43"/>
        <v>1.7168201856178678E-2</v>
      </c>
      <c r="V91" s="252">
        <f t="shared" si="30"/>
        <v>1.7437170351925477E-2</v>
      </c>
    </row>
    <row r="92" spans="3:22" s="2" customFormat="1" ht="39.6" x14ac:dyDescent="0.3">
      <c r="C92" s="8" t="s">
        <v>21</v>
      </c>
      <c r="D92" s="9" t="s">
        <v>123</v>
      </c>
      <c r="E92" s="10" t="s">
        <v>124</v>
      </c>
      <c r="F92" s="9" t="s">
        <v>16</v>
      </c>
      <c r="G92" s="11">
        <v>4</v>
      </c>
      <c r="H92" s="230">
        <v>2000000</v>
      </c>
      <c r="I92" s="171">
        <v>4440000</v>
      </c>
      <c r="J92" s="179">
        <v>3700000</v>
      </c>
      <c r="L92" s="219">
        <f t="shared" si="37"/>
        <v>3380000</v>
      </c>
      <c r="N92" s="225">
        <f t="shared" si="38"/>
        <v>1251079.5338426731</v>
      </c>
      <c r="O92" s="226">
        <f t="shared" si="39"/>
        <v>2128920.4661573269</v>
      </c>
      <c r="P92" s="226">
        <f t="shared" si="40"/>
        <v>4631079.5338426735</v>
      </c>
      <c r="R92" s="250">
        <f t="shared" si="41"/>
        <v>0.54480427223606998</v>
      </c>
      <c r="S92" s="249">
        <f t="shared" si="42"/>
        <v>1.2094654843640755</v>
      </c>
      <c r="T92" s="249">
        <f t="shared" si="43"/>
        <v>1.0078879036367296</v>
      </c>
      <c r="V92" s="252">
        <f t="shared" si="30"/>
        <v>0.77634608793639981</v>
      </c>
    </row>
    <row r="93" spans="3:22" ht="66" x14ac:dyDescent="0.3">
      <c r="C93" s="8" t="s">
        <v>25</v>
      </c>
      <c r="D93" s="9" t="s">
        <v>65</v>
      </c>
      <c r="E93" s="10" t="s">
        <v>66</v>
      </c>
      <c r="F93" s="9" t="s">
        <v>16</v>
      </c>
      <c r="G93" s="11">
        <v>1</v>
      </c>
      <c r="H93" s="171">
        <v>3200000</v>
      </c>
      <c r="I93" s="171">
        <v>2984743.3613445382</v>
      </c>
      <c r="J93" s="232">
        <v>2487286.1344537814</v>
      </c>
      <c r="L93" s="219">
        <f t="shared" si="37"/>
        <v>2890676.4985994399</v>
      </c>
      <c r="N93" s="225">
        <f t="shared" si="38"/>
        <v>365549.85232589865</v>
      </c>
      <c r="O93" s="226">
        <f t="shared" si="39"/>
        <v>2525126.6462735413</v>
      </c>
      <c r="P93" s="226">
        <f t="shared" si="40"/>
        <v>3256226.3509253385</v>
      </c>
      <c r="R93" s="249">
        <f t="shared" si="41"/>
        <v>0.87168683557771198</v>
      </c>
      <c r="S93" s="249">
        <f t="shared" si="42"/>
        <v>0.81305046739437625</v>
      </c>
      <c r="T93" s="250">
        <f t="shared" si="43"/>
        <v>0.67754205616198004</v>
      </c>
      <c r="V93" s="252">
        <f t="shared" si="30"/>
        <v>0.77461444586984607</v>
      </c>
    </row>
    <row r="94" spans="3:22" ht="118.8" x14ac:dyDescent="0.3">
      <c r="C94" s="8" t="s">
        <v>28</v>
      </c>
      <c r="D94" s="9" t="s">
        <v>146</v>
      </c>
      <c r="E94" s="10" t="s">
        <v>147</v>
      </c>
      <c r="F94" s="9" t="s">
        <v>16</v>
      </c>
      <c r="G94" s="39">
        <v>2</v>
      </c>
      <c r="H94" s="171">
        <v>3800000</v>
      </c>
      <c r="I94" s="171">
        <v>3538229.7478991603</v>
      </c>
      <c r="J94" s="232">
        <v>2948524.7899159663</v>
      </c>
      <c r="L94" s="219">
        <f t="shared" si="37"/>
        <v>3428918.1792717087</v>
      </c>
      <c r="N94" s="225">
        <f t="shared" si="38"/>
        <v>436135.61265248875</v>
      </c>
      <c r="O94" s="226">
        <f t="shared" si="39"/>
        <v>2992782.5666192202</v>
      </c>
      <c r="P94" s="226">
        <f t="shared" si="40"/>
        <v>3865053.7919241972</v>
      </c>
      <c r="R94" s="249">
        <f t="shared" si="41"/>
        <v>1.0351281172485329</v>
      </c>
      <c r="S94" s="249">
        <f t="shared" si="42"/>
        <v>0.9638213414041078</v>
      </c>
      <c r="T94" s="250">
        <f t="shared" si="43"/>
        <v>0.80318445117008963</v>
      </c>
      <c r="V94" s="252">
        <f t="shared" si="30"/>
        <v>0.91915628420931128</v>
      </c>
    </row>
    <row r="95" spans="3:22" ht="105.6" x14ac:dyDescent="0.3">
      <c r="C95" s="8" t="s">
        <v>31</v>
      </c>
      <c r="D95" s="9" t="s">
        <v>67</v>
      </c>
      <c r="E95" s="10" t="s">
        <v>68</v>
      </c>
      <c r="F95" s="9" t="s">
        <v>16</v>
      </c>
      <c r="G95" s="11">
        <v>1</v>
      </c>
      <c r="H95" s="230">
        <v>1500000</v>
      </c>
      <c r="I95" s="171">
        <v>2475680.6722689075</v>
      </c>
      <c r="J95" s="179">
        <v>2063067.2268907563</v>
      </c>
      <c r="L95" s="219">
        <f t="shared" si="37"/>
        <v>2012915.9663865548</v>
      </c>
      <c r="N95" s="225">
        <f t="shared" si="38"/>
        <v>489769.90031789057</v>
      </c>
      <c r="O95" s="226">
        <f t="shared" si="39"/>
        <v>1523146.0660686642</v>
      </c>
      <c r="P95" s="226">
        <f t="shared" si="40"/>
        <v>2502685.8667044453</v>
      </c>
      <c r="R95" s="250">
        <f t="shared" si="41"/>
        <v>0.40860320417705254</v>
      </c>
      <c r="S95" s="249">
        <f t="shared" si="42"/>
        <v>0.67438070347218337</v>
      </c>
      <c r="T95" s="249">
        <f t="shared" si="43"/>
        <v>0.56198391956015281</v>
      </c>
      <c r="V95" s="252">
        <f t="shared" si="30"/>
        <v>0.48529356186860267</v>
      </c>
    </row>
    <row r="96" spans="3:22" ht="66" x14ac:dyDescent="0.3">
      <c r="C96" s="8" t="s">
        <v>34</v>
      </c>
      <c r="D96" s="9" t="s">
        <v>69</v>
      </c>
      <c r="E96" s="10" t="s">
        <v>70</v>
      </c>
      <c r="F96" s="9" t="s">
        <v>16</v>
      </c>
      <c r="G96" s="11">
        <v>2</v>
      </c>
      <c r="H96" s="171">
        <v>1800000</v>
      </c>
      <c r="I96" s="171">
        <v>1769747.8991596641</v>
      </c>
      <c r="J96" s="232">
        <v>1474789.9159663867</v>
      </c>
      <c r="L96" s="219">
        <f t="shared" si="37"/>
        <v>1681512.6050420171</v>
      </c>
      <c r="N96" s="225">
        <f t="shared" si="38"/>
        <v>179664.96607660671</v>
      </c>
      <c r="O96" s="226">
        <f t="shared" si="39"/>
        <v>1501847.6389654104</v>
      </c>
      <c r="P96" s="226">
        <f t="shared" si="40"/>
        <v>1861177.5711186237</v>
      </c>
      <c r="R96" s="249">
        <f t="shared" si="41"/>
        <v>0.49032384501246301</v>
      </c>
      <c r="S96" s="249">
        <f t="shared" si="42"/>
        <v>0.48208310812149729</v>
      </c>
      <c r="T96" s="250">
        <f t="shared" si="43"/>
        <v>0.40173592343458109</v>
      </c>
      <c r="V96" s="252">
        <f t="shared" si="30"/>
        <v>0.44602988422352208</v>
      </c>
    </row>
    <row r="97" spans="1:22" ht="105.6" x14ac:dyDescent="0.3">
      <c r="C97" s="8" t="s">
        <v>37</v>
      </c>
      <c r="D97" s="9" t="s">
        <v>71</v>
      </c>
      <c r="E97" s="10" t="s">
        <v>72</v>
      </c>
      <c r="F97" s="9" t="s">
        <v>16</v>
      </c>
      <c r="G97" s="11">
        <v>2</v>
      </c>
      <c r="H97" s="230">
        <v>300000</v>
      </c>
      <c r="I97" s="171">
        <v>993403.36134453781</v>
      </c>
      <c r="J97" s="179">
        <v>827836.13445378153</v>
      </c>
      <c r="L97" s="219">
        <f t="shared" si="37"/>
        <v>707079.831932773</v>
      </c>
      <c r="N97" s="225">
        <f t="shared" si="38"/>
        <v>362130.66540944186</v>
      </c>
      <c r="O97" s="226">
        <f t="shared" si="39"/>
        <v>344949.16652333114</v>
      </c>
      <c r="P97" s="226">
        <f t="shared" si="40"/>
        <v>1069210.4973422149</v>
      </c>
      <c r="R97" s="250">
        <f t="shared" si="41"/>
        <v>8.1720640835410502E-2</v>
      </c>
      <c r="S97" s="249">
        <f t="shared" si="42"/>
        <v>0.27060519765708829</v>
      </c>
      <c r="T97" s="249">
        <f t="shared" si="43"/>
        <v>0.22550433138090692</v>
      </c>
      <c r="V97" s="252">
        <f t="shared" si="30"/>
        <v>0.1536124861081587</v>
      </c>
    </row>
    <row r="98" spans="1:22" s="2" customFormat="1" ht="66" x14ac:dyDescent="0.3">
      <c r="C98" s="8" t="s">
        <v>40</v>
      </c>
      <c r="D98" s="9" t="s">
        <v>148</v>
      </c>
      <c r="E98" s="10" t="s">
        <v>149</v>
      </c>
      <c r="F98" s="9" t="s">
        <v>16</v>
      </c>
      <c r="G98" s="11">
        <v>1</v>
      </c>
      <c r="H98" s="171">
        <v>1200000</v>
      </c>
      <c r="I98" s="230">
        <v>1742521.0084033613</v>
      </c>
      <c r="J98" s="180">
        <v>1452100.8403361344</v>
      </c>
      <c r="L98" s="219">
        <f t="shared" si="37"/>
        <v>1464873.9495798319</v>
      </c>
      <c r="N98" s="225">
        <f t="shared" si="38"/>
        <v>271485.95797860977</v>
      </c>
      <c r="O98" s="226">
        <f t="shared" si="39"/>
        <v>1193387.9916012222</v>
      </c>
      <c r="P98" s="226">
        <f t="shared" si="40"/>
        <v>1736359.9075584416</v>
      </c>
      <c r="R98" s="249">
        <f t="shared" si="41"/>
        <v>0.32688256334164201</v>
      </c>
      <c r="S98" s="250">
        <f t="shared" si="42"/>
        <v>0.47466644491962806</v>
      </c>
      <c r="T98" s="249">
        <f t="shared" si="43"/>
        <v>0.39555537076635672</v>
      </c>
      <c r="V98" s="252">
        <f t="shared" si="30"/>
        <v>0.36121896705399936</v>
      </c>
    </row>
    <row r="99" spans="1:22" s="2" customFormat="1" ht="66" x14ac:dyDescent="0.3">
      <c r="C99" s="8" t="s">
        <v>43</v>
      </c>
      <c r="D99" s="9" t="s">
        <v>77</v>
      </c>
      <c r="E99" s="10" t="s">
        <v>125</v>
      </c>
      <c r="F99" s="9" t="s">
        <v>16</v>
      </c>
      <c r="G99" s="11">
        <v>1</v>
      </c>
      <c r="H99" s="171">
        <v>2500000</v>
      </c>
      <c r="I99" s="230">
        <v>3403361.3445378151</v>
      </c>
      <c r="J99" s="179">
        <v>2836134.4537815126</v>
      </c>
      <c r="L99" s="219">
        <f t="shared" si="37"/>
        <v>2913165.266106443</v>
      </c>
      <c r="N99" s="225">
        <f t="shared" si="38"/>
        <v>456580.48494966055</v>
      </c>
      <c r="O99" s="226">
        <f t="shared" si="39"/>
        <v>2456584.7811567825</v>
      </c>
      <c r="P99" s="226">
        <f t="shared" si="40"/>
        <v>3369745.7510561035</v>
      </c>
      <c r="R99" s="249">
        <f t="shared" si="41"/>
        <v>0.68100534029508752</v>
      </c>
      <c r="S99" s="250">
        <f t="shared" si="42"/>
        <v>0.92708290023364859</v>
      </c>
      <c r="T99" s="249">
        <f t="shared" si="43"/>
        <v>0.77256908352804043</v>
      </c>
      <c r="V99" s="252">
        <f t="shared" si="30"/>
        <v>0.72678721191156392</v>
      </c>
    </row>
    <row r="100" spans="1:22" ht="92.4" x14ac:dyDescent="0.3">
      <c r="C100" s="8" t="s">
        <v>46</v>
      </c>
      <c r="D100" s="9" t="s">
        <v>22</v>
      </c>
      <c r="E100" s="10" t="s">
        <v>23</v>
      </c>
      <c r="F100" s="9" t="s">
        <v>16</v>
      </c>
      <c r="G100" s="11">
        <v>1</v>
      </c>
      <c r="H100" s="171">
        <v>3500000</v>
      </c>
      <c r="I100" s="230">
        <v>4011428.5714285718</v>
      </c>
      <c r="J100" s="179">
        <v>3342857.1428571432</v>
      </c>
      <c r="L100" s="219">
        <f t="shared" si="37"/>
        <v>3618095.2380952383</v>
      </c>
      <c r="N100" s="225">
        <f t="shared" si="38"/>
        <v>349580.89581824763</v>
      </c>
      <c r="O100" s="226">
        <f t="shared" si="39"/>
        <v>3268514.3422769909</v>
      </c>
      <c r="P100" s="226">
        <f t="shared" si="40"/>
        <v>3967676.1339134858</v>
      </c>
      <c r="R100" s="249">
        <f t="shared" si="41"/>
        <v>0.95340747641312251</v>
      </c>
      <c r="S100" s="250">
        <f t="shared" si="42"/>
        <v>1.0927217117420605</v>
      </c>
      <c r="T100" s="249">
        <f t="shared" si="43"/>
        <v>0.91060142645171716</v>
      </c>
      <c r="V100" s="252">
        <f t="shared" si="30"/>
        <v>0.93200445143241983</v>
      </c>
    </row>
    <row r="101" spans="1:22" ht="52.8" x14ac:dyDescent="0.3">
      <c r="C101" s="8" t="s">
        <v>49</v>
      </c>
      <c r="D101" s="9" t="s">
        <v>73</v>
      </c>
      <c r="E101" s="10" t="s">
        <v>74</v>
      </c>
      <c r="F101" s="9" t="s">
        <v>16</v>
      </c>
      <c r="G101" s="11">
        <v>1</v>
      </c>
      <c r="H101" s="171">
        <v>1600000</v>
      </c>
      <c r="I101" s="171">
        <v>1660336.1344537816</v>
      </c>
      <c r="J101" s="232">
        <v>1383613.4453781513</v>
      </c>
      <c r="L101" s="219">
        <f t="shared" si="37"/>
        <v>1547983.1932773113</v>
      </c>
      <c r="N101" s="225">
        <f t="shared" si="38"/>
        <v>145510.04363455877</v>
      </c>
      <c r="O101" s="226">
        <f t="shared" si="39"/>
        <v>1402473.1496427525</v>
      </c>
      <c r="P101" s="226">
        <f t="shared" si="40"/>
        <v>1693493.2369118701</v>
      </c>
      <c r="R101" s="249">
        <f t="shared" si="41"/>
        <v>0.43584341778885599</v>
      </c>
      <c r="S101" s="249">
        <f t="shared" si="42"/>
        <v>0.45227910969917112</v>
      </c>
      <c r="T101" s="250">
        <f t="shared" si="43"/>
        <v>0.37689925808264257</v>
      </c>
      <c r="V101" s="252">
        <f t="shared" si="30"/>
        <v>0.40637133793574931</v>
      </c>
    </row>
    <row r="102" spans="1:22" s="2" customFormat="1" ht="52.8" x14ac:dyDescent="0.3">
      <c r="C102" s="8" t="s">
        <v>52</v>
      </c>
      <c r="D102" s="9" t="s">
        <v>94</v>
      </c>
      <c r="E102" s="10" t="s">
        <v>95</v>
      </c>
      <c r="F102" s="9" t="s">
        <v>16</v>
      </c>
      <c r="G102" s="11">
        <v>1</v>
      </c>
      <c r="H102" s="230">
        <v>3500000</v>
      </c>
      <c r="I102" s="171">
        <v>5673781.5126050422</v>
      </c>
      <c r="J102" s="179">
        <v>4728151.260504202</v>
      </c>
      <c r="L102" s="219">
        <f t="shared" si="37"/>
        <v>4633977.5910364138</v>
      </c>
      <c r="N102" s="225">
        <f t="shared" si="38"/>
        <v>1089946.3409506197</v>
      </c>
      <c r="O102" s="226">
        <f t="shared" si="39"/>
        <v>3544031.2500857944</v>
      </c>
      <c r="P102" s="226">
        <f t="shared" si="40"/>
        <v>5723923.9319870332</v>
      </c>
      <c r="R102" s="250">
        <f t="shared" si="41"/>
        <v>0.95340747641312251</v>
      </c>
      <c r="S102" s="249">
        <f t="shared" si="42"/>
        <v>1.5455502039006292</v>
      </c>
      <c r="T102" s="249">
        <f t="shared" si="43"/>
        <v>1.2879585032505245</v>
      </c>
      <c r="V102" s="252">
        <f t="shared" si="30"/>
        <v>1.1206829898318236</v>
      </c>
    </row>
    <row r="103" spans="1:22" ht="79.2" x14ac:dyDescent="0.3">
      <c r="C103" s="8" t="s">
        <v>55</v>
      </c>
      <c r="D103" s="9" t="s">
        <v>150</v>
      </c>
      <c r="E103" s="38" t="s">
        <v>151</v>
      </c>
      <c r="F103" s="9" t="s">
        <v>16</v>
      </c>
      <c r="G103" s="11">
        <v>1</v>
      </c>
      <c r="H103" s="171">
        <v>1000000</v>
      </c>
      <c r="I103" s="230">
        <v>1384235.2941176472</v>
      </c>
      <c r="J103" s="179">
        <v>1153529.411764706</v>
      </c>
      <c r="L103" s="219">
        <f t="shared" si="37"/>
        <v>1179254.9019607843</v>
      </c>
      <c r="N103" s="225">
        <f t="shared" si="38"/>
        <v>193405.12130186803</v>
      </c>
      <c r="O103" s="226">
        <f t="shared" si="39"/>
        <v>985849.78065891634</v>
      </c>
      <c r="P103" s="226">
        <f t="shared" si="40"/>
        <v>1372660.0232626523</v>
      </c>
      <c r="R103" s="249">
        <f t="shared" si="41"/>
        <v>0.27240213611803499</v>
      </c>
      <c r="S103" s="250">
        <f t="shared" si="42"/>
        <v>0.37706865100762355</v>
      </c>
      <c r="T103" s="249">
        <f t="shared" si="43"/>
        <v>0.31422387583968631</v>
      </c>
      <c r="V103" s="252">
        <f t="shared" si="30"/>
        <v>0.29331300597886067</v>
      </c>
    </row>
    <row r="104" spans="1:22" ht="51.75" customHeight="1" x14ac:dyDescent="0.3">
      <c r="C104" s="8" t="s">
        <v>58</v>
      </c>
      <c r="D104" s="9" t="s">
        <v>75</v>
      </c>
      <c r="E104" s="10" t="s">
        <v>76</v>
      </c>
      <c r="F104" s="9" t="s">
        <v>16</v>
      </c>
      <c r="G104" s="11">
        <v>1</v>
      </c>
      <c r="H104" s="171">
        <v>500000</v>
      </c>
      <c r="I104" s="230">
        <v>682184.87394957989</v>
      </c>
      <c r="J104" s="179">
        <v>568487.39495798317</v>
      </c>
      <c r="L104" s="219">
        <f t="shared" si="37"/>
        <v>583557.42296918773</v>
      </c>
      <c r="N104" s="225">
        <f t="shared" si="38"/>
        <v>92022.613428439494</v>
      </c>
      <c r="O104" s="226">
        <f t="shared" si="39"/>
        <v>491534.80954074825</v>
      </c>
      <c r="P104" s="226">
        <f t="shared" si="40"/>
        <v>675580.03639762721</v>
      </c>
      <c r="R104" s="249">
        <f t="shared" si="41"/>
        <v>0.13620106805901749</v>
      </c>
      <c r="S104" s="250">
        <f t="shared" si="42"/>
        <v>0.18582861689127803</v>
      </c>
      <c r="T104" s="249">
        <f t="shared" si="43"/>
        <v>0.15485718074273166</v>
      </c>
      <c r="V104" s="252">
        <f t="shared" si="30"/>
        <v>0.14552912440087457</v>
      </c>
    </row>
    <row r="105" spans="1:22" s="2" customFormat="1" ht="27" thickBot="1" x14ac:dyDescent="0.35">
      <c r="C105" s="8" t="s">
        <v>83</v>
      </c>
      <c r="D105" s="9" t="s">
        <v>41</v>
      </c>
      <c r="E105" s="10" t="s">
        <v>42</v>
      </c>
      <c r="F105" s="9" t="s">
        <v>16</v>
      </c>
      <c r="G105" s="11">
        <v>1</v>
      </c>
      <c r="H105" s="230">
        <v>350000</v>
      </c>
      <c r="I105" s="171">
        <v>1063174.7899159663</v>
      </c>
      <c r="J105" s="180">
        <v>885978.99159663869</v>
      </c>
      <c r="L105" s="219">
        <f t="shared" si="37"/>
        <v>766384.59383753501</v>
      </c>
      <c r="N105" s="225">
        <f t="shared" si="38"/>
        <v>371324.2319381308</v>
      </c>
      <c r="O105" s="226">
        <f t="shared" si="39"/>
        <v>395060.3618994042</v>
      </c>
      <c r="P105" s="226">
        <f t="shared" si="40"/>
        <v>1137708.8257756657</v>
      </c>
      <c r="R105" s="250">
        <f t="shared" si="41"/>
        <v>9.5340747641312257E-2</v>
      </c>
      <c r="S105" s="249">
        <f t="shared" si="42"/>
        <v>0.28961108383995232</v>
      </c>
      <c r="T105" s="249">
        <f t="shared" si="43"/>
        <v>0.24134256986662697</v>
      </c>
      <c r="V105" s="252">
        <f t="shared" si="30"/>
        <v>0.16834165875396961</v>
      </c>
    </row>
    <row r="106" spans="1:22" ht="13.2" customHeight="1" thickBot="1" x14ac:dyDescent="0.35">
      <c r="C106" s="280" t="s">
        <v>152</v>
      </c>
      <c r="D106" s="281"/>
      <c r="E106" s="282"/>
      <c r="F106" s="34"/>
      <c r="G106" s="34"/>
      <c r="H106" s="34"/>
      <c r="I106" s="181"/>
      <c r="J106" s="176"/>
      <c r="L106" s="219"/>
      <c r="N106" s="228"/>
      <c r="O106" s="228"/>
      <c r="P106" s="228"/>
      <c r="V106" s="252" t="e">
        <f t="shared" si="30"/>
        <v>#DIV/0!</v>
      </c>
    </row>
    <row r="107" spans="1:22" ht="13.2" customHeight="1" thickBot="1" x14ac:dyDescent="0.35">
      <c r="C107" s="289" t="s">
        <v>153</v>
      </c>
      <c r="D107" s="290"/>
      <c r="E107" s="290"/>
      <c r="F107" s="290"/>
      <c r="G107" s="290"/>
      <c r="H107" s="290"/>
      <c r="I107" s="164"/>
      <c r="J107" s="183"/>
      <c r="L107" s="221"/>
      <c r="N107" s="229"/>
      <c r="O107" s="229"/>
      <c r="P107" s="229"/>
      <c r="R107" s="214"/>
      <c r="S107" s="215"/>
      <c r="T107" s="216"/>
      <c r="V107" s="252" t="e">
        <f t="shared" si="30"/>
        <v>#DIV/0!</v>
      </c>
    </row>
    <row r="108" spans="1:22" ht="47.25" customHeight="1" x14ac:dyDescent="0.3">
      <c r="A108" s="3"/>
      <c r="B108" s="3"/>
      <c r="C108" s="4" t="s">
        <v>4</v>
      </c>
      <c r="D108" s="5" t="s">
        <v>5</v>
      </c>
      <c r="E108" s="5" t="s">
        <v>6</v>
      </c>
      <c r="F108" s="5" t="s">
        <v>7</v>
      </c>
      <c r="G108" s="6" t="s">
        <v>8</v>
      </c>
      <c r="H108" s="5" t="s">
        <v>9</v>
      </c>
      <c r="I108" s="170" t="s">
        <v>9</v>
      </c>
      <c r="J108" s="170" t="s">
        <v>9</v>
      </c>
      <c r="L108" s="170" t="s">
        <v>9</v>
      </c>
      <c r="N108" s="224" t="s">
        <v>939</v>
      </c>
      <c r="O108" s="224" t="s">
        <v>940</v>
      </c>
      <c r="P108" s="224" t="s">
        <v>941</v>
      </c>
      <c r="R108" s="224" t="s">
        <v>942</v>
      </c>
      <c r="S108" s="224" t="s">
        <v>942</v>
      </c>
      <c r="T108" s="224" t="s">
        <v>942</v>
      </c>
      <c r="V108" s="252" t="e">
        <f t="shared" si="30"/>
        <v>#DIV/0!</v>
      </c>
    </row>
    <row r="109" spans="1:22" ht="118.8" x14ac:dyDescent="0.3">
      <c r="C109" s="8" t="s">
        <v>13</v>
      </c>
      <c r="D109" s="9" t="s">
        <v>146</v>
      </c>
      <c r="E109" s="10" t="s">
        <v>147</v>
      </c>
      <c r="F109" s="9" t="s">
        <v>16</v>
      </c>
      <c r="G109" s="39">
        <v>2</v>
      </c>
      <c r="H109" s="171">
        <v>3800000</v>
      </c>
      <c r="I109" s="171">
        <v>3538229.7478991603</v>
      </c>
      <c r="J109" s="232">
        <v>2948524.7899159663</v>
      </c>
      <c r="L109" s="219">
        <f t="shared" si="37"/>
        <v>3428918.1792717087</v>
      </c>
      <c r="N109" s="225">
        <f t="shared" ref="N109:N122" si="44">+STDEV(H109:J109)</f>
        <v>436135.61265248875</v>
      </c>
      <c r="O109" s="226">
        <f t="shared" ref="O109:O122" si="45">+L109-N109</f>
        <v>2992782.5666192202</v>
      </c>
      <c r="P109" s="226">
        <f t="shared" ref="P109:P122" si="46">+L109+N109</f>
        <v>3865053.7919241972</v>
      </c>
      <c r="R109" s="249">
        <f t="shared" ref="R109:R122" si="47">+H109/$L$24</f>
        <v>1.0351281172485329</v>
      </c>
      <c r="S109" s="249">
        <f t="shared" ref="S109:S122" si="48">+I109/$L$24</f>
        <v>0.9638213414041078</v>
      </c>
      <c r="T109" s="250">
        <f t="shared" ref="T109:T122" si="49">+J109/$L$24</f>
        <v>0.80318445117008963</v>
      </c>
      <c r="V109" s="252">
        <f t="shared" si="30"/>
        <v>0.91915628420931128</v>
      </c>
    </row>
    <row r="110" spans="1:22" ht="66" x14ac:dyDescent="0.3">
      <c r="C110" s="8" t="s">
        <v>18</v>
      </c>
      <c r="D110" s="9" t="s">
        <v>69</v>
      </c>
      <c r="E110" s="10" t="s">
        <v>70</v>
      </c>
      <c r="F110" s="9" t="s">
        <v>16</v>
      </c>
      <c r="G110" s="11">
        <v>2</v>
      </c>
      <c r="H110" s="171">
        <v>1800000</v>
      </c>
      <c r="I110" s="171">
        <v>1769747.8991596641</v>
      </c>
      <c r="J110" s="232">
        <v>1474789.9159663867</v>
      </c>
      <c r="L110" s="219">
        <f t="shared" si="37"/>
        <v>1681512.6050420171</v>
      </c>
      <c r="N110" s="225">
        <f t="shared" si="44"/>
        <v>179664.96607660671</v>
      </c>
      <c r="O110" s="226">
        <f t="shared" si="45"/>
        <v>1501847.6389654104</v>
      </c>
      <c r="P110" s="226">
        <f t="shared" si="46"/>
        <v>1861177.5711186237</v>
      </c>
      <c r="R110" s="249">
        <f t="shared" si="47"/>
        <v>0.49032384501246301</v>
      </c>
      <c r="S110" s="249">
        <f t="shared" si="48"/>
        <v>0.48208310812149729</v>
      </c>
      <c r="T110" s="250">
        <f t="shared" si="49"/>
        <v>0.40173592343458109</v>
      </c>
      <c r="V110" s="252">
        <f t="shared" si="30"/>
        <v>0.44602988422352208</v>
      </c>
    </row>
    <row r="111" spans="1:22" ht="105.6" x14ac:dyDescent="0.3">
      <c r="C111" s="8" t="s">
        <v>21</v>
      </c>
      <c r="D111" s="9" t="s">
        <v>71</v>
      </c>
      <c r="E111" s="10" t="s">
        <v>72</v>
      </c>
      <c r="F111" s="9" t="s">
        <v>16</v>
      </c>
      <c r="G111" s="11">
        <v>2</v>
      </c>
      <c r="H111" s="230">
        <v>300000</v>
      </c>
      <c r="I111" s="171">
        <v>993403.36134453781</v>
      </c>
      <c r="J111" s="179">
        <v>827836.13445378153</v>
      </c>
      <c r="L111" s="219">
        <f t="shared" si="37"/>
        <v>707079.831932773</v>
      </c>
      <c r="N111" s="225">
        <f t="shared" si="44"/>
        <v>362130.66540944186</v>
      </c>
      <c r="O111" s="226">
        <f t="shared" si="45"/>
        <v>344949.16652333114</v>
      </c>
      <c r="P111" s="226">
        <f t="shared" si="46"/>
        <v>1069210.4973422149</v>
      </c>
      <c r="R111" s="250">
        <f t="shared" si="47"/>
        <v>8.1720640835410502E-2</v>
      </c>
      <c r="S111" s="249">
        <f t="shared" si="48"/>
        <v>0.27060519765708829</v>
      </c>
      <c r="T111" s="249">
        <f t="shared" si="49"/>
        <v>0.22550433138090692</v>
      </c>
      <c r="V111" s="252">
        <f t="shared" si="30"/>
        <v>0.1536124861081587</v>
      </c>
    </row>
    <row r="112" spans="1:22" ht="105.6" x14ac:dyDescent="0.3">
      <c r="C112" s="8" t="s">
        <v>25</v>
      </c>
      <c r="D112" s="9" t="s">
        <v>67</v>
      </c>
      <c r="E112" s="10" t="s">
        <v>68</v>
      </c>
      <c r="F112" s="9" t="s">
        <v>16</v>
      </c>
      <c r="G112" s="11">
        <v>1</v>
      </c>
      <c r="H112" s="230">
        <v>1500000</v>
      </c>
      <c r="I112" s="171">
        <v>2475680.6722689075</v>
      </c>
      <c r="J112" s="179">
        <v>2063067.2268907563</v>
      </c>
      <c r="L112" s="219">
        <f t="shared" si="37"/>
        <v>2012915.9663865548</v>
      </c>
      <c r="N112" s="225">
        <f t="shared" si="44"/>
        <v>489769.90031789057</v>
      </c>
      <c r="O112" s="226">
        <f t="shared" si="45"/>
        <v>1523146.0660686642</v>
      </c>
      <c r="P112" s="226">
        <f t="shared" si="46"/>
        <v>2502685.8667044453</v>
      </c>
      <c r="R112" s="250">
        <f t="shared" si="47"/>
        <v>0.40860320417705254</v>
      </c>
      <c r="S112" s="249">
        <f t="shared" si="48"/>
        <v>0.67438070347218337</v>
      </c>
      <c r="T112" s="249">
        <f t="shared" si="49"/>
        <v>0.56198391956015281</v>
      </c>
      <c r="V112" s="252">
        <f t="shared" si="30"/>
        <v>0.48529356186860267</v>
      </c>
    </row>
    <row r="113" spans="1:22" s="2" customFormat="1" ht="39.6" x14ac:dyDescent="0.3">
      <c r="C113" s="8" t="s">
        <v>28</v>
      </c>
      <c r="D113" s="9" t="s">
        <v>14</v>
      </c>
      <c r="E113" s="10" t="s">
        <v>15</v>
      </c>
      <c r="F113" s="9" t="s">
        <v>16</v>
      </c>
      <c r="G113" s="11">
        <v>4</v>
      </c>
      <c r="H113" s="230">
        <v>200000</v>
      </c>
      <c r="I113" s="171">
        <v>335798.31932773109</v>
      </c>
      <c r="J113" s="180">
        <v>279831.93277310923</v>
      </c>
      <c r="L113" s="219">
        <f t="shared" si="37"/>
        <v>271876.75070028013</v>
      </c>
      <c r="N113" s="225">
        <f t="shared" si="44"/>
        <v>68247.780728885016</v>
      </c>
      <c r="O113" s="226">
        <f t="shared" si="45"/>
        <v>203628.9699713951</v>
      </c>
      <c r="P113" s="226">
        <f t="shared" si="46"/>
        <v>340124.53142916516</v>
      </c>
      <c r="R113" s="250">
        <f t="shared" si="47"/>
        <v>5.4480427223606999E-2</v>
      </c>
      <c r="S113" s="249">
        <f t="shared" si="48"/>
        <v>9.1472179489719987E-2</v>
      </c>
      <c r="T113" s="249">
        <f t="shared" si="49"/>
        <v>7.6226816241433321E-2</v>
      </c>
      <c r="V113" s="252">
        <f t="shared" si="30"/>
        <v>6.5353621732520156E-2</v>
      </c>
    </row>
    <row r="114" spans="1:22" ht="26.4" x14ac:dyDescent="0.3">
      <c r="C114" s="8" t="s">
        <v>31</v>
      </c>
      <c r="D114" s="9" t="s">
        <v>154</v>
      </c>
      <c r="E114" s="10" t="s">
        <v>155</v>
      </c>
      <c r="F114" s="9" t="s">
        <v>16</v>
      </c>
      <c r="G114" s="11">
        <v>20</v>
      </c>
      <c r="H114" s="171">
        <v>65000</v>
      </c>
      <c r="I114" s="230">
        <v>76470.588235294126</v>
      </c>
      <c r="J114" s="179">
        <v>54621.848739495799</v>
      </c>
      <c r="L114" s="219">
        <f t="shared" si="37"/>
        <v>65364.145658263304</v>
      </c>
      <c r="N114" s="225">
        <f t="shared" si="44"/>
        <v>10928.920620726381</v>
      </c>
      <c r="O114" s="226">
        <f t="shared" si="45"/>
        <v>54435.225037536919</v>
      </c>
      <c r="P114" s="226">
        <f t="shared" si="46"/>
        <v>76293.066278989689</v>
      </c>
      <c r="R114" s="249">
        <f t="shared" si="47"/>
        <v>1.7706138847672276E-2</v>
      </c>
      <c r="S114" s="250">
        <f t="shared" si="48"/>
        <v>2.0830751585496798E-2</v>
      </c>
      <c r="T114" s="249">
        <f t="shared" si="49"/>
        <v>1.4879108275354854E-2</v>
      </c>
      <c r="V114" s="252">
        <f t="shared" si="30"/>
        <v>1.6292623561513564E-2</v>
      </c>
    </row>
    <row r="115" spans="1:22" s="2" customFormat="1" ht="39.6" x14ac:dyDescent="0.3">
      <c r="C115" s="8" t="s">
        <v>34</v>
      </c>
      <c r="D115" s="9" t="s">
        <v>56</v>
      </c>
      <c r="E115" s="10" t="s">
        <v>57</v>
      </c>
      <c r="F115" s="9" t="s">
        <v>16</v>
      </c>
      <c r="G115" s="11">
        <v>2</v>
      </c>
      <c r="H115" s="230">
        <v>3000000</v>
      </c>
      <c r="I115" s="171">
        <v>4638655.4621848743</v>
      </c>
      <c r="J115" s="180">
        <v>3865546.218487395</v>
      </c>
      <c r="L115" s="219">
        <f t="shared" si="37"/>
        <v>3834733.8935574233</v>
      </c>
      <c r="N115" s="225">
        <f t="shared" si="44"/>
        <v>819762.14871313097</v>
      </c>
      <c r="O115" s="226">
        <f t="shared" si="45"/>
        <v>3014971.7448442923</v>
      </c>
      <c r="P115" s="226">
        <f t="shared" si="46"/>
        <v>4654496.0422705542</v>
      </c>
      <c r="R115" s="250">
        <f t="shared" si="47"/>
        <v>0.81720640835410507</v>
      </c>
      <c r="S115" s="249">
        <f t="shared" si="48"/>
        <v>1.2635796566147508</v>
      </c>
      <c r="T115" s="249">
        <f t="shared" si="49"/>
        <v>1.052983047178959</v>
      </c>
      <c r="V115" s="252">
        <f t="shared" si="30"/>
        <v>0.93509472776653202</v>
      </c>
    </row>
    <row r="116" spans="1:22" s="2" customFormat="1" ht="52.8" x14ac:dyDescent="0.3">
      <c r="C116" s="8" t="s">
        <v>37</v>
      </c>
      <c r="D116" s="9" t="s">
        <v>59</v>
      </c>
      <c r="E116" s="10" t="s">
        <v>60</v>
      </c>
      <c r="F116" s="9" t="s">
        <v>16</v>
      </c>
      <c r="G116" s="11">
        <v>1</v>
      </c>
      <c r="H116" s="171">
        <v>3000000</v>
      </c>
      <c r="I116" s="230">
        <v>3826890.7563025211</v>
      </c>
      <c r="J116" s="179">
        <v>3189075.630252101</v>
      </c>
      <c r="L116" s="219">
        <f t="shared" si="37"/>
        <v>3338655.4621848739</v>
      </c>
      <c r="N116" s="225">
        <f t="shared" si="44"/>
        <v>433263.97877670365</v>
      </c>
      <c r="O116" s="226">
        <f t="shared" si="45"/>
        <v>2905391.4834081703</v>
      </c>
      <c r="P116" s="226">
        <f t="shared" si="46"/>
        <v>3771919.4409615775</v>
      </c>
      <c r="R116" s="249">
        <f t="shared" si="47"/>
        <v>0.81720640835410507</v>
      </c>
      <c r="S116" s="250">
        <f t="shared" si="48"/>
        <v>1.0424532167071694</v>
      </c>
      <c r="T116" s="249">
        <f t="shared" si="49"/>
        <v>0.86871101392264105</v>
      </c>
      <c r="V116" s="252">
        <f t="shared" si="30"/>
        <v>0.84295871113837306</v>
      </c>
    </row>
    <row r="117" spans="1:22" s="2" customFormat="1" ht="39.6" x14ac:dyDescent="0.3">
      <c r="C117" s="8" t="s">
        <v>40</v>
      </c>
      <c r="D117" s="9" t="s">
        <v>91</v>
      </c>
      <c r="E117" s="10" t="s">
        <v>92</v>
      </c>
      <c r="F117" s="9" t="s">
        <v>16</v>
      </c>
      <c r="G117" s="11">
        <v>2</v>
      </c>
      <c r="H117" s="230">
        <v>3200000</v>
      </c>
      <c r="I117" s="171">
        <v>5064201.6806722693</v>
      </c>
      <c r="J117" s="179">
        <v>4220168.0672268914</v>
      </c>
      <c r="L117" s="219">
        <f t="shared" si="37"/>
        <v>4161456.5826330534</v>
      </c>
      <c r="N117" s="225">
        <f t="shared" si="44"/>
        <v>933486.61231575371</v>
      </c>
      <c r="O117" s="226">
        <f t="shared" si="45"/>
        <v>3227969.9703172995</v>
      </c>
      <c r="P117" s="226">
        <f t="shared" si="46"/>
        <v>5094943.1949488074</v>
      </c>
      <c r="R117" s="250">
        <f t="shared" si="47"/>
        <v>0.87168683557771198</v>
      </c>
      <c r="S117" s="249">
        <f t="shared" si="48"/>
        <v>1.3794993555476691</v>
      </c>
      <c r="T117" s="249">
        <f t="shared" si="49"/>
        <v>1.1495827962897245</v>
      </c>
      <c r="V117" s="252">
        <f t="shared" si="30"/>
        <v>1.0106348159337182</v>
      </c>
    </row>
    <row r="118" spans="1:22" s="2" customFormat="1" ht="39.6" x14ac:dyDescent="0.3">
      <c r="C118" s="8" t="s">
        <v>43</v>
      </c>
      <c r="D118" s="9" t="s">
        <v>134</v>
      </c>
      <c r="E118" s="10" t="s">
        <v>135</v>
      </c>
      <c r="F118" s="9" t="s">
        <v>16</v>
      </c>
      <c r="G118" s="11">
        <v>1</v>
      </c>
      <c r="H118" s="230">
        <v>1600000</v>
      </c>
      <c r="I118" s="171">
        <v>2944875.630252101</v>
      </c>
      <c r="J118" s="179">
        <v>2454063.0252100839</v>
      </c>
      <c r="L118" s="219">
        <f t="shared" si="37"/>
        <v>2332979.5518207285</v>
      </c>
      <c r="N118" s="225">
        <f t="shared" si="44"/>
        <v>680564.85426263278</v>
      </c>
      <c r="O118" s="226">
        <f t="shared" si="45"/>
        <v>1652414.6975580957</v>
      </c>
      <c r="P118" s="226">
        <f t="shared" si="46"/>
        <v>3013544.4060833612</v>
      </c>
      <c r="R118" s="250">
        <f t="shared" si="47"/>
        <v>0.43584341778885599</v>
      </c>
      <c r="S118" s="249">
        <f t="shared" si="48"/>
        <v>0.802190412282617</v>
      </c>
      <c r="T118" s="249">
        <f t="shared" si="49"/>
        <v>0.66849201023551408</v>
      </c>
      <c r="V118" s="252">
        <f t="shared" si="30"/>
        <v>0.55216771401218501</v>
      </c>
    </row>
    <row r="119" spans="1:22" ht="26.4" x14ac:dyDescent="0.3">
      <c r="C119" s="8" t="s">
        <v>46</v>
      </c>
      <c r="D119" s="9" t="s">
        <v>156</v>
      </c>
      <c r="E119" s="10" t="s">
        <v>157</v>
      </c>
      <c r="F119" s="9" t="s">
        <v>16</v>
      </c>
      <c r="G119" s="11">
        <v>2</v>
      </c>
      <c r="H119" s="230">
        <v>1300000</v>
      </c>
      <c r="I119" s="171">
        <v>2163025.2100840337</v>
      </c>
      <c r="J119" s="179">
        <v>1802521.0084033613</v>
      </c>
      <c r="L119" s="219">
        <f t="shared" si="37"/>
        <v>1755182.0728291317</v>
      </c>
      <c r="N119" s="225">
        <f t="shared" si="44"/>
        <v>433455.71795296815</v>
      </c>
      <c r="O119" s="226">
        <f t="shared" si="45"/>
        <v>1321726.3548761636</v>
      </c>
      <c r="P119" s="226">
        <f t="shared" si="46"/>
        <v>2188637.7907821001</v>
      </c>
      <c r="R119" s="250">
        <f t="shared" si="47"/>
        <v>0.35412277695344552</v>
      </c>
      <c r="S119" s="249">
        <f t="shared" si="48"/>
        <v>0.58921268770405222</v>
      </c>
      <c r="T119" s="249">
        <f t="shared" si="49"/>
        <v>0.49101057308671014</v>
      </c>
      <c r="V119" s="252">
        <f t="shared" si="30"/>
        <v>0.42256667502007783</v>
      </c>
    </row>
    <row r="120" spans="1:22" ht="39.6" x14ac:dyDescent="0.3">
      <c r="C120" s="8" t="s">
        <v>49</v>
      </c>
      <c r="D120" s="9" t="s">
        <v>38</v>
      </c>
      <c r="E120" s="10" t="s">
        <v>39</v>
      </c>
      <c r="F120" s="9" t="s">
        <v>16</v>
      </c>
      <c r="G120" s="11">
        <v>1</v>
      </c>
      <c r="H120" s="230">
        <v>1100000</v>
      </c>
      <c r="I120" s="171">
        <v>2677242.8571428573</v>
      </c>
      <c r="J120" s="179">
        <v>2231035.7142857146</v>
      </c>
      <c r="L120" s="219">
        <f t="shared" si="37"/>
        <v>2002759.523809524</v>
      </c>
      <c r="N120" s="225">
        <f t="shared" si="44"/>
        <v>813022.9221588911</v>
      </c>
      <c r="O120" s="226">
        <f t="shared" si="45"/>
        <v>1189736.6016506329</v>
      </c>
      <c r="P120" s="226">
        <f t="shared" si="46"/>
        <v>2815782.4459684151</v>
      </c>
      <c r="R120" s="250">
        <f t="shared" si="47"/>
        <v>0.2996423497298385</v>
      </c>
      <c r="S120" s="249">
        <f t="shared" si="48"/>
        <v>0.72928667319246554</v>
      </c>
      <c r="T120" s="249">
        <f t="shared" si="49"/>
        <v>0.60773889432705464</v>
      </c>
      <c r="V120" s="252">
        <f t="shared" si="30"/>
        <v>0.45369062202844657</v>
      </c>
    </row>
    <row r="121" spans="1:22" ht="39.6" x14ac:dyDescent="0.3">
      <c r="C121" s="8" t="s">
        <v>52</v>
      </c>
      <c r="D121" s="9" t="s">
        <v>158</v>
      </c>
      <c r="E121" s="10" t="s">
        <v>159</v>
      </c>
      <c r="F121" s="9" t="s">
        <v>16</v>
      </c>
      <c r="G121" s="11">
        <v>1</v>
      </c>
      <c r="H121" s="230">
        <v>5000000</v>
      </c>
      <c r="I121" s="171">
        <v>7653781.5126050422</v>
      </c>
      <c r="J121" s="179">
        <v>6378151.260504202</v>
      </c>
      <c r="L121" s="219">
        <f t="shared" si="37"/>
        <v>6343977.5910364138</v>
      </c>
      <c r="N121" s="225">
        <f t="shared" si="44"/>
        <v>1327220.7649538782</v>
      </c>
      <c r="O121" s="226">
        <f t="shared" si="45"/>
        <v>5016756.8260825351</v>
      </c>
      <c r="P121" s="226">
        <f t="shared" si="46"/>
        <v>7671198.3559902925</v>
      </c>
      <c r="R121" s="250">
        <f t="shared" si="47"/>
        <v>1.362010680590175</v>
      </c>
      <c r="S121" s="249">
        <f t="shared" si="48"/>
        <v>2.0849064334143388</v>
      </c>
      <c r="T121" s="249">
        <f t="shared" si="49"/>
        <v>1.7374220278452821</v>
      </c>
      <c r="V121" s="252">
        <f t="shared" si="30"/>
        <v>1.5497163542177286</v>
      </c>
    </row>
    <row r="122" spans="1:22" ht="93" thickBot="1" x14ac:dyDescent="0.35">
      <c r="C122" s="8" t="s">
        <v>55</v>
      </c>
      <c r="D122" s="9" t="s">
        <v>22</v>
      </c>
      <c r="E122" s="10" t="s">
        <v>23</v>
      </c>
      <c r="F122" s="9" t="s">
        <v>16</v>
      </c>
      <c r="G122" s="11">
        <v>1</v>
      </c>
      <c r="H122" s="171">
        <v>3500000</v>
      </c>
      <c r="I122" s="230">
        <v>4011428.5714285718</v>
      </c>
      <c r="J122" s="179">
        <v>3342857.1428571432</v>
      </c>
      <c r="L122" s="219">
        <f t="shared" si="37"/>
        <v>3618095.2380952383</v>
      </c>
      <c r="N122" s="225">
        <f t="shared" si="44"/>
        <v>349580.89581824763</v>
      </c>
      <c r="O122" s="226">
        <f t="shared" si="45"/>
        <v>3268514.3422769909</v>
      </c>
      <c r="P122" s="226">
        <f t="shared" si="46"/>
        <v>3967676.1339134858</v>
      </c>
      <c r="R122" s="249">
        <f t="shared" si="47"/>
        <v>0.95340747641312251</v>
      </c>
      <c r="S122" s="250">
        <f t="shared" si="48"/>
        <v>1.0927217117420605</v>
      </c>
      <c r="T122" s="249">
        <f t="shared" si="49"/>
        <v>0.91060142645171716</v>
      </c>
      <c r="V122" s="252">
        <f t="shared" si="30"/>
        <v>0.93200445143241983</v>
      </c>
    </row>
    <row r="123" spans="1:22" ht="13.2" customHeight="1" thickBot="1" x14ac:dyDescent="0.35">
      <c r="C123" s="280" t="s">
        <v>160</v>
      </c>
      <c r="D123" s="281"/>
      <c r="E123" s="282"/>
      <c r="F123" s="34"/>
      <c r="G123" s="34"/>
      <c r="H123" s="34"/>
      <c r="I123" s="181"/>
      <c r="J123" s="176"/>
      <c r="L123" s="219"/>
      <c r="N123" s="228"/>
      <c r="O123" s="228"/>
      <c r="P123" s="228"/>
      <c r="V123" s="252" t="e">
        <f t="shared" si="30"/>
        <v>#DIV/0!</v>
      </c>
    </row>
    <row r="124" spans="1:22" ht="13.2" customHeight="1" thickBot="1" x14ac:dyDescent="0.35">
      <c r="C124" s="289" t="s">
        <v>161</v>
      </c>
      <c r="D124" s="290"/>
      <c r="E124" s="290"/>
      <c r="F124" s="290"/>
      <c r="G124" s="290"/>
      <c r="H124" s="290"/>
      <c r="I124" s="164"/>
      <c r="J124" s="183"/>
      <c r="L124" s="221"/>
      <c r="N124" s="229"/>
      <c r="O124" s="229"/>
      <c r="P124" s="229"/>
      <c r="R124" s="214"/>
      <c r="S124" s="215"/>
      <c r="T124" s="216"/>
      <c r="V124" s="252" t="e">
        <f t="shared" si="30"/>
        <v>#DIV/0!</v>
      </c>
    </row>
    <row r="125" spans="1:22" ht="47.25" customHeight="1" x14ac:dyDescent="0.3">
      <c r="A125" s="3"/>
      <c r="B125" s="3"/>
      <c r="C125" s="4" t="s">
        <v>4</v>
      </c>
      <c r="D125" s="5" t="s">
        <v>5</v>
      </c>
      <c r="E125" s="5" t="s">
        <v>6</v>
      </c>
      <c r="F125" s="5" t="s">
        <v>7</v>
      </c>
      <c r="G125" s="6" t="s">
        <v>8</v>
      </c>
      <c r="H125" s="5" t="s">
        <v>9</v>
      </c>
      <c r="I125" s="170" t="s">
        <v>9</v>
      </c>
      <c r="J125" s="170" t="s">
        <v>9</v>
      </c>
      <c r="L125" s="170" t="s">
        <v>9</v>
      </c>
      <c r="N125" s="224" t="s">
        <v>939</v>
      </c>
      <c r="O125" s="224" t="s">
        <v>940</v>
      </c>
      <c r="P125" s="224" t="s">
        <v>941</v>
      </c>
      <c r="R125" s="224" t="s">
        <v>942</v>
      </c>
      <c r="S125" s="224" t="s">
        <v>942</v>
      </c>
      <c r="T125" s="224" t="s">
        <v>942</v>
      </c>
      <c r="V125" s="252" t="e">
        <f t="shared" si="30"/>
        <v>#DIV/0!</v>
      </c>
    </row>
    <row r="126" spans="1:22" ht="66" x14ac:dyDescent="0.3">
      <c r="C126" s="8" t="s">
        <v>13</v>
      </c>
      <c r="D126" s="9" t="s">
        <v>69</v>
      </c>
      <c r="E126" s="10" t="s">
        <v>70</v>
      </c>
      <c r="F126" s="9" t="s">
        <v>16</v>
      </c>
      <c r="G126" s="122">
        <v>2</v>
      </c>
      <c r="H126" s="211">
        <v>1800000</v>
      </c>
      <c r="I126" s="171">
        <v>1769747.8991596641</v>
      </c>
      <c r="J126" s="232">
        <v>1474789.9159663867</v>
      </c>
      <c r="L126" s="219">
        <f t="shared" si="37"/>
        <v>1681512.6050420171</v>
      </c>
      <c r="N126" s="225">
        <f t="shared" ref="N126:N142" si="50">+STDEV(H126:J126)</f>
        <v>179664.96607660671</v>
      </c>
      <c r="O126" s="226">
        <f t="shared" ref="O126:O142" si="51">+L126-N126</f>
        <v>1501847.6389654104</v>
      </c>
      <c r="P126" s="226">
        <f t="shared" ref="P126:P142" si="52">+L126+N126</f>
        <v>1861177.5711186237</v>
      </c>
      <c r="R126" s="249">
        <f t="shared" ref="R126:R142" si="53">+H126/$L$24</f>
        <v>0.49032384501246301</v>
      </c>
      <c r="S126" s="249">
        <f t="shared" ref="S126:S142" si="54">+I126/$L$24</f>
        <v>0.48208310812149729</v>
      </c>
      <c r="T126" s="250">
        <f t="shared" ref="T126:T142" si="55">+J126/$L$24</f>
        <v>0.40173592343458109</v>
      </c>
      <c r="V126" s="252">
        <f t="shared" si="30"/>
        <v>0.44602988422352208</v>
      </c>
    </row>
    <row r="127" spans="1:22" ht="105.6" x14ac:dyDescent="0.3">
      <c r="C127" s="8" t="s">
        <v>18</v>
      </c>
      <c r="D127" s="9" t="s">
        <v>71</v>
      </c>
      <c r="E127" s="10" t="s">
        <v>72</v>
      </c>
      <c r="F127" s="9" t="s">
        <v>16</v>
      </c>
      <c r="G127" s="122">
        <v>2</v>
      </c>
      <c r="H127" s="235">
        <v>300000</v>
      </c>
      <c r="I127" s="171">
        <v>993403.36134453781</v>
      </c>
      <c r="J127" s="179">
        <v>827836.13445378153</v>
      </c>
      <c r="L127" s="219">
        <f t="shared" si="37"/>
        <v>707079.831932773</v>
      </c>
      <c r="N127" s="225">
        <f t="shared" si="50"/>
        <v>362130.66540944186</v>
      </c>
      <c r="O127" s="226">
        <f t="shared" si="51"/>
        <v>344949.16652333114</v>
      </c>
      <c r="P127" s="226">
        <f t="shared" si="52"/>
        <v>1069210.4973422149</v>
      </c>
      <c r="R127" s="250">
        <f t="shared" si="53"/>
        <v>8.1720640835410502E-2</v>
      </c>
      <c r="S127" s="249">
        <f t="shared" si="54"/>
        <v>0.27060519765708829</v>
      </c>
      <c r="T127" s="249">
        <f t="shared" si="55"/>
        <v>0.22550433138090692</v>
      </c>
      <c r="V127" s="252">
        <f t="shared" si="30"/>
        <v>0.1536124861081587</v>
      </c>
    </row>
    <row r="128" spans="1:22" ht="79.2" x14ac:dyDescent="0.3">
      <c r="C128" s="40" t="s">
        <v>21</v>
      </c>
      <c r="D128" s="9" t="s">
        <v>162</v>
      </c>
      <c r="E128" s="10" t="s">
        <v>163</v>
      </c>
      <c r="F128" s="9" t="s">
        <v>16</v>
      </c>
      <c r="G128" s="122">
        <v>2</v>
      </c>
      <c r="H128" s="235">
        <v>1900000</v>
      </c>
      <c r="I128" s="171">
        <v>3731092.4369747899</v>
      </c>
      <c r="J128" s="179">
        <v>3109243.6974789919</v>
      </c>
      <c r="L128" s="219">
        <f t="shared" si="37"/>
        <v>2913445.3781512603</v>
      </c>
      <c r="N128" s="225">
        <f t="shared" si="50"/>
        <v>931116.32709089795</v>
      </c>
      <c r="O128" s="226">
        <f t="shared" si="51"/>
        <v>1982329.0510603623</v>
      </c>
      <c r="P128" s="226">
        <f t="shared" si="52"/>
        <v>3844561.7052421584</v>
      </c>
      <c r="R128" s="250">
        <f t="shared" si="53"/>
        <v>0.51756405862426647</v>
      </c>
      <c r="S128" s="249">
        <f t="shared" si="54"/>
        <v>1.0163575498857778</v>
      </c>
      <c r="T128" s="249">
        <f t="shared" si="55"/>
        <v>0.84696462490481483</v>
      </c>
      <c r="V128" s="252">
        <f t="shared" si="30"/>
        <v>0.68226434176454065</v>
      </c>
    </row>
    <row r="129" spans="3:22" ht="79.2" x14ac:dyDescent="0.3">
      <c r="C129" s="8" t="s">
        <v>25</v>
      </c>
      <c r="D129" s="9" t="s">
        <v>164</v>
      </c>
      <c r="E129" s="10" t="s">
        <v>165</v>
      </c>
      <c r="F129" s="9" t="s">
        <v>16</v>
      </c>
      <c r="G129" s="122">
        <v>1</v>
      </c>
      <c r="H129" s="235">
        <v>600000</v>
      </c>
      <c r="I129" s="171">
        <v>1026050.4201680673</v>
      </c>
      <c r="J129" s="179">
        <v>855042.01680672274</v>
      </c>
      <c r="L129" s="219">
        <f t="shared" si="37"/>
        <v>827030.81232492998</v>
      </c>
      <c r="N129" s="225">
        <f t="shared" si="50"/>
        <v>214401.98416464645</v>
      </c>
      <c r="O129" s="226">
        <f t="shared" si="51"/>
        <v>612628.8281602835</v>
      </c>
      <c r="P129" s="226">
        <f t="shared" si="52"/>
        <v>1041432.7964895765</v>
      </c>
      <c r="R129" s="250">
        <f t="shared" si="53"/>
        <v>0.163441281670821</v>
      </c>
      <c r="S129" s="249">
        <f t="shared" si="54"/>
        <v>0.27949832621858889</v>
      </c>
      <c r="T129" s="249">
        <f t="shared" si="55"/>
        <v>0.23291527184882407</v>
      </c>
      <c r="V129" s="252">
        <f t="shared" si="30"/>
        <v>0.19817827675982252</v>
      </c>
    </row>
    <row r="130" spans="3:22" ht="39.6" x14ac:dyDescent="0.3">
      <c r="C130" s="40" t="s">
        <v>28</v>
      </c>
      <c r="D130" s="9" t="s">
        <v>158</v>
      </c>
      <c r="E130" s="10" t="s">
        <v>159</v>
      </c>
      <c r="F130" s="9" t="s">
        <v>16</v>
      </c>
      <c r="G130" s="122">
        <v>1</v>
      </c>
      <c r="H130" s="235">
        <v>5000000</v>
      </c>
      <c r="I130" s="171">
        <v>7653781.5126050422</v>
      </c>
      <c r="J130" s="179">
        <v>6378151.260504202</v>
      </c>
      <c r="L130" s="219">
        <f t="shared" si="37"/>
        <v>6343977.5910364138</v>
      </c>
      <c r="N130" s="225">
        <f t="shared" si="50"/>
        <v>1327220.7649538782</v>
      </c>
      <c r="O130" s="226">
        <f t="shared" si="51"/>
        <v>5016756.8260825351</v>
      </c>
      <c r="P130" s="226">
        <f t="shared" si="52"/>
        <v>7671198.3559902925</v>
      </c>
      <c r="R130" s="250">
        <f t="shared" si="53"/>
        <v>1.362010680590175</v>
      </c>
      <c r="S130" s="249">
        <f t="shared" si="54"/>
        <v>2.0849064334143388</v>
      </c>
      <c r="T130" s="249">
        <f t="shared" si="55"/>
        <v>1.7374220278452821</v>
      </c>
      <c r="V130" s="252">
        <f t="shared" si="30"/>
        <v>1.5497163542177286</v>
      </c>
    </row>
    <row r="131" spans="3:22" ht="79.2" x14ac:dyDescent="0.3">
      <c r="C131" s="8" t="s">
        <v>31</v>
      </c>
      <c r="D131" s="9" t="s">
        <v>166</v>
      </c>
      <c r="E131" s="10" t="s">
        <v>167</v>
      </c>
      <c r="F131" s="9" t="s">
        <v>16</v>
      </c>
      <c r="G131" s="122">
        <v>1</v>
      </c>
      <c r="H131" s="235">
        <v>2600000</v>
      </c>
      <c r="I131" s="171">
        <v>13613445.37815126</v>
      </c>
      <c r="J131" s="179">
        <v>11344537.81512605</v>
      </c>
      <c r="L131" s="219">
        <f t="shared" si="37"/>
        <v>9185994.3977591041</v>
      </c>
      <c r="N131" s="225">
        <f t="shared" si="50"/>
        <v>5815365.5979546104</v>
      </c>
      <c r="O131" s="226">
        <f t="shared" si="51"/>
        <v>3370628.7998044938</v>
      </c>
      <c r="P131" s="226">
        <f t="shared" si="52"/>
        <v>15001359.995713715</v>
      </c>
      <c r="R131" s="250">
        <f t="shared" si="53"/>
        <v>0.70824555390689103</v>
      </c>
      <c r="S131" s="249">
        <f t="shared" si="54"/>
        <v>3.7083316009345944</v>
      </c>
      <c r="T131" s="249">
        <f t="shared" si="55"/>
        <v>3.0902763341121617</v>
      </c>
      <c r="V131" s="252">
        <f t="shared" si="30"/>
        <v>1.8992609440095265</v>
      </c>
    </row>
    <row r="132" spans="3:22" ht="52.8" x14ac:dyDescent="0.3">
      <c r="C132" s="8" t="s">
        <v>34</v>
      </c>
      <c r="D132" s="9" t="s">
        <v>73</v>
      </c>
      <c r="E132" s="10" t="s">
        <v>74</v>
      </c>
      <c r="F132" s="9" t="s">
        <v>16</v>
      </c>
      <c r="G132" s="122">
        <v>2</v>
      </c>
      <c r="H132" s="211">
        <v>1600000</v>
      </c>
      <c r="I132" s="171">
        <v>1660336.1344537816</v>
      </c>
      <c r="J132" s="232">
        <v>1383613.4453781513</v>
      </c>
      <c r="L132" s="219">
        <f t="shared" si="37"/>
        <v>1547983.1932773113</v>
      </c>
      <c r="N132" s="225">
        <f t="shared" si="50"/>
        <v>145510.04363455877</v>
      </c>
      <c r="O132" s="226">
        <f t="shared" si="51"/>
        <v>1402473.1496427525</v>
      </c>
      <c r="P132" s="226">
        <f t="shared" si="52"/>
        <v>1693493.2369118701</v>
      </c>
      <c r="R132" s="249">
        <f t="shared" si="53"/>
        <v>0.43584341778885599</v>
      </c>
      <c r="S132" s="249">
        <f t="shared" si="54"/>
        <v>0.45227910969917112</v>
      </c>
      <c r="T132" s="250">
        <f t="shared" si="55"/>
        <v>0.37689925808264257</v>
      </c>
      <c r="V132" s="252">
        <f t="shared" si="30"/>
        <v>0.40637133793574931</v>
      </c>
    </row>
    <row r="133" spans="3:22" s="2" customFormat="1" ht="66" x14ac:dyDescent="0.3">
      <c r="C133" s="8" t="s">
        <v>37</v>
      </c>
      <c r="D133" s="9" t="s">
        <v>148</v>
      </c>
      <c r="E133" s="10" t="s">
        <v>149</v>
      </c>
      <c r="F133" s="9" t="s">
        <v>16</v>
      </c>
      <c r="G133" s="122">
        <v>2</v>
      </c>
      <c r="H133" s="211">
        <v>1200000</v>
      </c>
      <c r="I133" s="230">
        <v>1742521.0084033613</v>
      </c>
      <c r="J133" s="180">
        <v>1452100.8403361344</v>
      </c>
      <c r="L133" s="219">
        <f t="shared" si="37"/>
        <v>1464873.9495798319</v>
      </c>
      <c r="N133" s="225">
        <f t="shared" si="50"/>
        <v>271485.95797860977</v>
      </c>
      <c r="O133" s="226">
        <f t="shared" si="51"/>
        <v>1193387.9916012222</v>
      </c>
      <c r="P133" s="226">
        <f t="shared" si="52"/>
        <v>1736359.9075584416</v>
      </c>
      <c r="R133" s="249">
        <f t="shared" si="53"/>
        <v>0.32688256334164201</v>
      </c>
      <c r="S133" s="250">
        <f t="shared" si="54"/>
        <v>0.47466644491962806</v>
      </c>
      <c r="T133" s="249">
        <f t="shared" si="55"/>
        <v>0.39555537076635672</v>
      </c>
      <c r="V133" s="252">
        <f t="shared" si="30"/>
        <v>0.36121896705399936</v>
      </c>
    </row>
    <row r="134" spans="3:22" ht="51.75" customHeight="1" x14ac:dyDescent="0.3">
      <c r="C134" s="8" t="s">
        <v>40</v>
      </c>
      <c r="D134" s="9" t="s">
        <v>75</v>
      </c>
      <c r="E134" s="10" t="s">
        <v>76</v>
      </c>
      <c r="F134" s="9" t="s">
        <v>16</v>
      </c>
      <c r="G134" s="122">
        <v>4</v>
      </c>
      <c r="H134" s="211">
        <v>500000</v>
      </c>
      <c r="I134" s="230">
        <v>682184.87394957989</v>
      </c>
      <c r="J134" s="179">
        <v>568487.39495798317</v>
      </c>
      <c r="L134" s="219">
        <f t="shared" si="37"/>
        <v>583557.42296918773</v>
      </c>
      <c r="N134" s="225">
        <f t="shared" si="50"/>
        <v>92022.613428439494</v>
      </c>
      <c r="O134" s="226">
        <f t="shared" si="51"/>
        <v>491534.80954074825</v>
      </c>
      <c r="P134" s="226">
        <f t="shared" si="52"/>
        <v>675580.03639762721</v>
      </c>
      <c r="R134" s="249">
        <f t="shared" si="53"/>
        <v>0.13620106805901749</v>
      </c>
      <c r="S134" s="250">
        <f t="shared" si="54"/>
        <v>0.18582861689127803</v>
      </c>
      <c r="T134" s="249">
        <f t="shared" si="55"/>
        <v>0.15485718074273166</v>
      </c>
      <c r="V134" s="252">
        <f t="shared" si="30"/>
        <v>0.14552912440087457</v>
      </c>
    </row>
    <row r="135" spans="3:22" ht="52.8" x14ac:dyDescent="0.3">
      <c r="C135" s="8" t="s">
        <v>43</v>
      </c>
      <c r="D135" s="9" t="s">
        <v>142</v>
      </c>
      <c r="E135" s="10" t="s">
        <v>143</v>
      </c>
      <c r="F135" s="9" t="s">
        <v>16</v>
      </c>
      <c r="G135" s="122">
        <v>1</v>
      </c>
      <c r="H135" s="211">
        <v>300000</v>
      </c>
      <c r="I135" s="230">
        <v>428889.07563025213</v>
      </c>
      <c r="J135" s="179">
        <v>357407.56302521011</v>
      </c>
      <c r="L135" s="219">
        <f t="shared" si="37"/>
        <v>362098.87955182075</v>
      </c>
      <c r="N135" s="225">
        <f t="shared" si="50"/>
        <v>64572.477049202906</v>
      </c>
      <c r="O135" s="226">
        <f t="shared" si="51"/>
        <v>297526.40250261786</v>
      </c>
      <c r="P135" s="226">
        <f t="shared" si="52"/>
        <v>426671.35660102364</v>
      </c>
      <c r="R135" s="249">
        <f t="shared" si="53"/>
        <v>8.1720640835410502E-2</v>
      </c>
      <c r="S135" s="250">
        <f t="shared" si="54"/>
        <v>0.11683030035937016</v>
      </c>
      <c r="T135" s="249">
        <f t="shared" si="55"/>
        <v>9.7358583632808457E-2</v>
      </c>
      <c r="V135" s="252">
        <f t="shared" si="30"/>
        <v>8.9539612234109472E-2</v>
      </c>
    </row>
    <row r="136" spans="3:22" ht="145.19999999999999" x14ac:dyDescent="0.3">
      <c r="C136" s="8" t="s">
        <v>46</v>
      </c>
      <c r="D136" s="9" t="s">
        <v>63</v>
      </c>
      <c r="E136" s="10" t="s">
        <v>64</v>
      </c>
      <c r="F136" s="9" t="s">
        <v>16</v>
      </c>
      <c r="G136" s="122">
        <v>2</v>
      </c>
      <c r="H136" s="211">
        <v>4000000</v>
      </c>
      <c r="I136" s="171">
        <v>3825343.3613445377</v>
      </c>
      <c r="J136" s="232">
        <v>3187786.1344537819</v>
      </c>
      <c r="L136" s="219">
        <f t="shared" si="37"/>
        <v>3671043.1652661064</v>
      </c>
      <c r="N136" s="225">
        <f t="shared" si="50"/>
        <v>427526.90409933764</v>
      </c>
      <c r="O136" s="226">
        <f t="shared" si="51"/>
        <v>3243516.2611667686</v>
      </c>
      <c r="P136" s="226">
        <f t="shared" si="52"/>
        <v>4098570.0693654441</v>
      </c>
      <c r="R136" s="249">
        <f t="shared" si="53"/>
        <v>1.08960854447214</v>
      </c>
      <c r="S136" s="249">
        <f t="shared" si="54"/>
        <v>1.0420317030151964</v>
      </c>
      <c r="T136" s="250">
        <f t="shared" si="55"/>
        <v>0.86835975251266373</v>
      </c>
      <c r="V136" s="252">
        <f t="shared" si="30"/>
        <v>0.97898414849240178</v>
      </c>
    </row>
    <row r="137" spans="3:22" ht="39.6" x14ac:dyDescent="0.3">
      <c r="C137" s="40" t="s">
        <v>49</v>
      </c>
      <c r="D137" s="9" t="s">
        <v>38</v>
      </c>
      <c r="E137" s="10" t="s">
        <v>39</v>
      </c>
      <c r="F137" s="9" t="s">
        <v>16</v>
      </c>
      <c r="G137" s="123">
        <v>2</v>
      </c>
      <c r="H137" s="235">
        <v>1100000</v>
      </c>
      <c r="I137" s="171">
        <v>2677242.8571428573</v>
      </c>
      <c r="J137" s="179">
        <v>2231035.7142857146</v>
      </c>
      <c r="L137" s="219">
        <f t="shared" si="37"/>
        <v>2002759.523809524</v>
      </c>
      <c r="N137" s="225">
        <f t="shared" si="50"/>
        <v>813022.9221588911</v>
      </c>
      <c r="O137" s="226">
        <f t="shared" si="51"/>
        <v>1189736.6016506329</v>
      </c>
      <c r="P137" s="226">
        <f t="shared" si="52"/>
        <v>2815782.4459684151</v>
      </c>
      <c r="R137" s="250">
        <f t="shared" si="53"/>
        <v>0.2996423497298385</v>
      </c>
      <c r="S137" s="249">
        <f t="shared" si="54"/>
        <v>0.72928667319246554</v>
      </c>
      <c r="T137" s="249">
        <f t="shared" si="55"/>
        <v>0.60773889432705464</v>
      </c>
      <c r="V137" s="252">
        <f t="shared" ref="V137:V200" si="56">+AVERAGE(R137,T137)</f>
        <v>0.45369062202844657</v>
      </c>
    </row>
    <row r="138" spans="3:22" ht="105.6" x14ac:dyDescent="0.3">
      <c r="C138" s="8" t="s">
        <v>52</v>
      </c>
      <c r="D138" s="9" t="s">
        <v>67</v>
      </c>
      <c r="E138" s="10" t="s">
        <v>68</v>
      </c>
      <c r="F138" s="9" t="s">
        <v>16</v>
      </c>
      <c r="G138" s="122">
        <v>1</v>
      </c>
      <c r="H138" s="235">
        <v>1500000</v>
      </c>
      <c r="I138" s="171">
        <v>2475680.6722689075</v>
      </c>
      <c r="J138" s="179">
        <v>2063067.2268907563</v>
      </c>
      <c r="L138" s="219">
        <f t="shared" si="37"/>
        <v>2012915.9663865548</v>
      </c>
      <c r="N138" s="225">
        <f t="shared" si="50"/>
        <v>489769.90031789057</v>
      </c>
      <c r="O138" s="226">
        <f t="shared" si="51"/>
        <v>1523146.0660686642</v>
      </c>
      <c r="P138" s="226">
        <f t="shared" si="52"/>
        <v>2502685.8667044453</v>
      </c>
      <c r="R138" s="250">
        <f t="shared" si="53"/>
        <v>0.40860320417705254</v>
      </c>
      <c r="S138" s="249">
        <f t="shared" si="54"/>
        <v>0.67438070347218337</v>
      </c>
      <c r="T138" s="249">
        <f t="shared" si="55"/>
        <v>0.56198391956015281</v>
      </c>
      <c r="V138" s="252">
        <f t="shared" si="56"/>
        <v>0.48529356186860267</v>
      </c>
    </row>
    <row r="139" spans="3:22" ht="66" x14ac:dyDescent="0.3">
      <c r="C139" s="8" t="s">
        <v>55</v>
      </c>
      <c r="D139" s="9" t="s">
        <v>65</v>
      </c>
      <c r="E139" s="10" t="s">
        <v>66</v>
      </c>
      <c r="F139" s="9" t="s">
        <v>16</v>
      </c>
      <c r="G139" s="122">
        <v>1</v>
      </c>
      <c r="H139" s="211">
        <v>3200000</v>
      </c>
      <c r="I139" s="171">
        <v>2984743.3613445382</v>
      </c>
      <c r="J139" s="232">
        <v>2487286.1344537814</v>
      </c>
      <c r="L139" s="219">
        <f t="shared" si="37"/>
        <v>2890676.4985994399</v>
      </c>
      <c r="N139" s="225">
        <f t="shared" si="50"/>
        <v>365549.85232589865</v>
      </c>
      <c r="O139" s="226">
        <f t="shared" si="51"/>
        <v>2525126.6462735413</v>
      </c>
      <c r="P139" s="226">
        <f t="shared" si="52"/>
        <v>3256226.3509253385</v>
      </c>
      <c r="R139" s="249">
        <f t="shared" si="53"/>
        <v>0.87168683557771198</v>
      </c>
      <c r="S139" s="249">
        <f t="shared" si="54"/>
        <v>0.81305046739437625</v>
      </c>
      <c r="T139" s="250">
        <f t="shared" si="55"/>
        <v>0.67754205616198004</v>
      </c>
      <c r="V139" s="252">
        <f t="shared" si="56"/>
        <v>0.77461444586984607</v>
      </c>
    </row>
    <row r="140" spans="3:22" ht="92.4" x14ac:dyDescent="0.3">
      <c r="C140" s="8" t="s">
        <v>58</v>
      </c>
      <c r="D140" s="9" t="s">
        <v>22</v>
      </c>
      <c r="E140" s="10" t="s">
        <v>23</v>
      </c>
      <c r="F140" s="9" t="s">
        <v>16</v>
      </c>
      <c r="G140" s="122">
        <v>1</v>
      </c>
      <c r="H140" s="211">
        <v>3500000</v>
      </c>
      <c r="I140" s="230">
        <v>4011428.5714285718</v>
      </c>
      <c r="J140" s="179">
        <v>3342857.1428571432</v>
      </c>
      <c r="L140" s="219">
        <f t="shared" si="37"/>
        <v>3618095.2380952383</v>
      </c>
      <c r="N140" s="225">
        <f t="shared" si="50"/>
        <v>349580.89581824763</v>
      </c>
      <c r="O140" s="226">
        <f t="shared" si="51"/>
        <v>3268514.3422769909</v>
      </c>
      <c r="P140" s="226">
        <f t="shared" si="52"/>
        <v>3967676.1339134858</v>
      </c>
      <c r="R140" s="249">
        <f t="shared" si="53"/>
        <v>0.95340747641312251</v>
      </c>
      <c r="S140" s="250">
        <f t="shared" si="54"/>
        <v>1.0927217117420605</v>
      </c>
      <c r="T140" s="249">
        <f t="shared" si="55"/>
        <v>0.91060142645171716</v>
      </c>
      <c r="V140" s="252">
        <f t="shared" si="56"/>
        <v>0.93200445143241983</v>
      </c>
    </row>
    <row r="141" spans="3:22" ht="26.4" x14ac:dyDescent="0.3">
      <c r="C141" s="8" t="s">
        <v>83</v>
      </c>
      <c r="D141" s="9" t="s">
        <v>168</v>
      </c>
      <c r="E141" s="10" t="s">
        <v>169</v>
      </c>
      <c r="F141" s="9" t="s">
        <v>16</v>
      </c>
      <c r="G141" s="122">
        <v>4</v>
      </c>
      <c r="H141" s="235">
        <v>200000</v>
      </c>
      <c r="I141" s="171">
        <v>125400</v>
      </c>
      <c r="J141" s="179">
        <v>89571.42857142858</v>
      </c>
      <c r="L141" s="219">
        <f t="shared" si="37"/>
        <v>138323.80952380953</v>
      </c>
      <c r="N141" s="225">
        <f t="shared" si="50"/>
        <v>56337.252208414975</v>
      </c>
      <c r="O141" s="226">
        <f t="shared" si="51"/>
        <v>81986.557315394544</v>
      </c>
      <c r="P141" s="226">
        <f t="shared" si="52"/>
        <v>194661.06173222451</v>
      </c>
      <c r="R141" s="250">
        <f t="shared" si="53"/>
        <v>5.4480427223606999E-2</v>
      </c>
      <c r="S141" s="249">
        <f t="shared" si="54"/>
        <v>3.4159227869201593E-2</v>
      </c>
      <c r="T141" s="249">
        <f t="shared" si="55"/>
        <v>2.4399448478001139E-2</v>
      </c>
      <c r="V141" s="252">
        <f t="shared" si="56"/>
        <v>3.9439937850804067E-2</v>
      </c>
    </row>
    <row r="142" spans="3:22" ht="27" thickBot="1" x14ac:dyDescent="0.35">
      <c r="C142" s="8" t="s">
        <v>86</v>
      </c>
      <c r="D142" s="9" t="s">
        <v>170</v>
      </c>
      <c r="E142" s="10" t="s">
        <v>171</v>
      </c>
      <c r="F142" s="9" t="s">
        <v>16</v>
      </c>
      <c r="G142" s="122">
        <v>1</v>
      </c>
      <c r="H142" s="236">
        <v>500000</v>
      </c>
      <c r="I142" s="230">
        <v>582352.9411764706</v>
      </c>
      <c r="J142" s="179">
        <v>485294.11764705885</v>
      </c>
      <c r="L142" s="219">
        <f t="shared" si="37"/>
        <v>522549.01960784313</v>
      </c>
      <c r="N142" s="225">
        <f t="shared" si="50"/>
        <v>52311.064988055296</v>
      </c>
      <c r="O142" s="226">
        <f t="shared" si="51"/>
        <v>470237.95461978787</v>
      </c>
      <c r="P142" s="226">
        <f t="shared" si="52"/>
        <v>574860.0845958984</v>
      </c>
      <c r="R142" s="249">
        <f t="shared" si="53"/>
        <v>0.13620106805901749</v>
      </c>
      <c r="S142" s="250">
        <f t="shared" si="54"/>
        <v>0.15863418515109098</v>
      </c>
      <c r="T142" s="249">
        <f t="shared" si="55"/>
        <v>0.13219515429257583</v>
      </c>
      <c r="V142" s="252">
        <f t="shared" si="56"/>
        <v>0.13419811117579666</v>
      </c>
    </row>
    <row r="143" spans="3:22" ht="13.2" customHeight="1" thickBot="1" x14ac:dyDescent="0.35">
      <c r="C143" s="280" t="s">
        <v>172</v>
      </c>
      <c r="D143" s="281"/>
      <c r="E143" s="282"/>
      <c r="F143" s="34"/>
      <c r="G143" s="34"/>
      <c r="H143" s="34"/>
      <c r="I143" s="181"/>
      <c r="J143" s="176"/>
      <c r="L143" s="219"/>
      <c r="N143" s="228"/>
      <c r="O143" s="228"/>
      <c r="P143" s="228"/>
      <c r="V143" s="252" t="e">
        <f t="shared" si="56"/>
        <v>#DIV/0!</v>
      </c>
    </row>
    <row r="144" spans="3:22" ht="13.2" customHeight="1" thickBot="1" x14ac:dyDescent="0.35">
      <c r="C144" s="289" t="s">
        <v>173</v>
      </c>
      <c r="D144" s="290"/>
      <c r="E144" s="290"/>
      <c r="F144" s="290"/>
      <c r="G144" s="290"/>
      <c r="H144" s="290"/>
      <c r="I144" s="164"/>
      <c r="J144" s="183"/>
      <c r="L144" s="221"/>
      <c r="N144" s="229"/>
      <c r="O144" s="229"/>
      <c r="P144" s="229"/>
      <c r="R144" s="214"/>
      <c r="S144" s="215"/>
      <c r="T144" s="216"/>
      <c r="V144" s="252" t="e">
        <f t="shared" si="56"/>
        <v>#DIV/0!</v>
      </c>
    </row>
    <row r="145" spans="1:22" ht="47.25" customHeight="1" x14ac:dyDescent="0.3">
      <c r="A145" s="3"/>
      <c r="B145" s="3"/>
      <c r="C145" s="4" t="s">
        <v>4</v>
      </c>
      <c r="D145" s="5" t="s">
        <v>5</v>
      </c>
      <c r="E145" s="5" t="s">
        <v>6</v>
      </c>
      <c r="F145" s="5" t="s">
        <v>7</v>
      </c>
      <c r="G145" s="6" t="s">
        <v>8</v>
      </c>
      <c r="H145" s="5" t="s">
        <v>9</v>
      </c>
      <c r="I145" s="170" t="s">
        <v>9</v>
      </c>
      <c r="J145" s="170" t="s">
        <v>9</v>
      </c>
      <c r="L145" s="170" t="s">
        <v>9</v>
      </c>
      <c r="N145" s="224" t="s">
        <v>939</v>
      </c>
      <c r="O145" s="224" t="s">
        <v>940</v>
      </c>
      <c r="P145" s="224" t="s">
        <v>941</v>
      </c>
      <c r="R145" s="224" t="s">
        <v>942</v>
      </c>
      <c r="S145" s="224" t="s">
        <v>942</v>
      </c>
      <c r="T145" s="224" t="s">
        <v>942</v>
      </c>
      <c r="V145" s="252" t="e">
        <f t="shared" si="56"/>
        <v>#DIV/0!</v>
      </c>
    </row>
    <row r="146" spans="1:22" ht="39.6" x14ac:dyDescent="0.3">
      <c r="C146" s="8" t="s">
        <v>13</v>
      </c>
      <c r="D146" s="9" t="s">
        <v>87</v>
      </c>
      <c r="E146" s="10" t="s">
        <v>88</v>
      </c>
      <c r="F146" s="9" t="s">
        <v>16</v>
      </c>
      <c r="G146" s="11">
        <v>5</v>
      </c>
      <c r="H146" s="230">
        <v>1600000</v>
      </c>
      <c r="I146" s="171">
        <v>4326050.4201680673</v>
      </c>
      <c r="J146" s="179">
        <v>3605042.0168067226</v>
      </c>
      <c r="L146" s="219">
        <f t="shared" si="37"/>
        <v>3177030.81232493</v>
      </c>
      <c r="N146" s="225">
        <f t="shared" ref="N146:N158" si="57">+STDEV(H146:J146)</f>
        <v>1412527.1383927779</v>
      </c>
      <c r="O146" s="226">
        <f t="shared" ref="O146:O158" si="58">+L146-N146</f>
        <v>1764503.6739321521</v>
      </c>
      <c r="P146" s="226">
        <f t="shared" ref="P146:P158" si="59">+L146+N146</f>
        <v>4589557.9507177081</v>
      </c>
      <c r="R146" s="250">
        <f t="shared" ref="R146:R158" si="60">+H146/$L$24</f>
        <v>0.43584341778885599</v>
      </c>
      <c r="S146" s="249">
        <f t="shared" ref="S146:S158" si="61">+I146/$L$24</f>
        <v>1.1784253754081044</v>
      </c>
      <c r="T146" s="249">
        <f t="shared" ref="T146:T158" si="62">+J146/$L$24</f>
        <v>0.98202114617342029</v>
      </c>
      <c r="V146" s="252">
        <f t="shared" si="56"/>
        <v>0.70893228198113811</v>
      </c>
    </row>
    <row r="147" spans="1:22" s="2" customFormat="1" ht="39.6" x14ac:dyDescent="0.3">
      <c r="C147" s="8" t="s">
        <v>18</v>
      </c>
      <c r="D147" s="9" t="s">
        <v>56</v>
      </c>
      <c r="E147" s="10" t="s">
        <v>57</v>
      </c>
      <c r="F147" s="9" t="s">
        <v>16</v>
      </c>
      <c r="G147" s="11">
        <v>3</v>
      </c>
      <c r="H147" s="230">
        <v>3000000</v>
      </c>
      <c r="I147" s="171">
        <v>4638655.4621848743</v>
      </c>
      <c r="J147" s="180">
        <v>3865546.218487395</v>
      </c>
      <c r="L147" s="219">
        <f t="shared" si="37"/>
        <v>3834733.8935574233</v>
      </c>
      <c r="N147" s="225">
        <f t="shared" si="57"/>
        <v>819762.14871313097</v>
      </c>
      <c r="O147" s="226">
        <f t="shared" si="58"/>
        <v>3014971.7448442923</v>
      </c>
      <c r="P147" s="226">
        <f t="shared" si="59"/>
        <v>4654496.0422705542</v>
      </c>
      <c r="R147" s="250">
        <f t="shared" si="60"/>
        <v>0.81720640835410507</v>
      </c>
      <c r="S147" s="249">
        <f t="shared" si="61"/>
        <v>1.2635796566147508</v>
      </c>
      <c r="T147" s="249">
        <f t="shared" si="62"/>
        <v>1.052983047178959</v>
      </c>
      <c r="V147" s="252">
        <f t="shared" si="56"/>
        <v>0.93509472776653202</v>
      </c>
    </row>
    <row r="148" spans="1:22" s="2" customFormat="1" ht="39.6" x14ac:dyDescent="0.3">
      <c r="C148" s="8" t="s">
        <v>21</v>
      </c>
      <c r="D148" s="9" t="s">
        <v>91</v>
      </c>
      <c r="E148" s="10" t="s">
        <v>92</v>
      </c>
      <c r="F148" s="9" t="s">
        <v>16</v>
      </c>
      <c r="G148" s="11">
        <v>3</v>
      </c>
      <c r="H148" s="230">
        <v>3200000</v>
      </c>
      <c r="I148" s="171">
        <v>5064201.6806722693</v>
      </c>
      <c r="J148" s="179">
        <v>4220168.0672268914</v>
      </c>
      <c r="L148" s="219">
        <f t="shared" si="37"/>
        <v>4161456.5826330534</v>
      </c>
      <c r="N148" s="225">
        <f t="shared" si="57"/>
        <v>933486.61231575371</v>
      </c>
      <c r="O148" s="226">
        <f t="shared" si="58"/>
        <v>3227969.9703172995</v>
      </c>
      <c r="P148" s="226">
        <f t="shared" si="59"/>
        <v>5094943.1949488074</v>
      </c>
      <c r="R148" s="250">
        <f t="shared" si="60"/>
        <v>0.87168683557771198</v>
      </c>
      <c r="S148" s="249">
        <f t="shared" si="61"/>
        <v>1.3794993555476691</v>
      </c>
      <c r="T148" s="249">
        <f t="shared" si="62"/>
        <v>1.1495827962897245</v>
      </c>
      <c r="V148" s="252">
        <f t="shared" si="56"/>
        <v>1.0106348159337182</v>
      </c>
    </row>
    <row r="149" spans="1:22" s="2" customFormat="1" ht="52.8" x14ac:dyDescent="0.3">
      <c r="C149" s="8" t="s">
        <v>25</v>
      </c>
      <c r="D149" s="9" t="s">
        <v>59</v>
      </c>
      <c r="E149" s="10" t="s">
        <v>60</v>
      </c>
      <c r="F149" s="9" t="s">
        <v>16</v>
      </c>
      <c r="G149" s="11">
        <v>3</v>
      </c>
      <c r="H149" s="171">
        <v>3000000</v>
      </c>
      <c r="I149" s="230">
        <v>3826890.7563025211</v>
      </c>
      <c r="J149" s="179">
        <v>3189075.630252101</v>
      </c>
      <c r="L149" s="219">
        <f t="shared" si="37"/>
        <v>3338655.4621848739</v>
      </c>
      <c r="N149" s="225">
        <f t="shared" si="57"/>
        <v>433263.97877670365</v>
      </c>
      <c r="O149" s="226">
        <f t="shared" si="58"/>
        <v>2905391.4834081703</v>
      </c>
      <c r="P149" s="226">
        <f t="shared" si="59"/>
        <v>3771919.4409615775</v>
      </c>
      <c r="R149" s="249">
        <f t="shared" si="60"/>
        <v>0.81720640835410507</v>
      </c>
      <c r="S149" s="250">
        <f t="shared" si="61"/>
        <v>1.0424532167071694</v>
      </c>
      <c r="T149" s="249">
        <f t="shared" si="62"/>
        <v>0.86871101392264105</v>
      </c>
      <c r="V149" s="252">
        <f t="shared" si="56"/>
        <v>0.84295871113837306</v>
      </c>
    </row>
    <row r="150" spans="1:22" s="2" customFormat="1" ht="39.6" x14ac:dyDescent="0.3">
      <c r="C150" s="8" t="s">
        <v>28</v>
      </c>
      <c r="D150" s="9" t="s">
        <v>134</v>
      </c>
      <c r="E150" s="10" t="s">
        <v>135</v>
      </c>
      <c r="F150" s="9" t="s">
        <v>16</v>
      </c>
      <c r="G150" s="11">
        <v>2</v>
      </c>
      <c r="H150" s="230">
        <v>1600000</v>
      </c>
      <c r="I150" s="171">
        <v>2944875.630252101</v>
      </c>
      <c r="J150" s="179">
        <v>2454063.0252100839</v>
      </c>
      <c r="L150" s="219">
        <f t="shared" si="37"/>
        <v>2332979.5518207285</v>
      </c>
      <c r="N150" s="225">
        <f t="shared" si="57"/>
        <v>680564.85426263278</v>
      </c>
      <c r="O150" s="226">
        <f t="shared" si="58"/>
        <v>1652414.6975580957</v>
      </c>
      <c r="P150" s="226">
        <f t="shared" si="59"/>
        <v>3013544.4060833612</v>
      </c>
      <c r="R150" s="250">
        <f t="shared" si="60"/>
        <v>0.43584341778885599</v>
      </c>
      <c r="S150" s="249">
        <f t="shared" si="61"/>
        <v>0.802190412282617</v>
      </c>
      <c r="T150" s="249">
        <f t="shared" si="62"/>
        <v>0.66849201023551408</v>
      </c>
      <c r="V150" s="252">
        <f t="shared" si="56"/>
        <v>0.55216771401218501</v>
      </c>
    </row>
    <row r="151" spans="1:22" ht="26.4" x14ac:dyDescent="0.3">
      <c r="C151" s="8" t="s">
        <v>31</v>
      </c>
      <c r="D151" s="9" t="s">
        <v>174</v>
      </c>
      <c r="E151" s="10" t="s">
        <v>175</v>
      </c>
      <c r="F151" s="9" t="s">
        <v>16</v>
      </c>
      <c r="G151" s="11">
        <v>5</v>
      </c>
      <c r="H151" s="171">
        <v>100000</v>
      </c>
      <c r="I151" s="230">
        <v>195882.35294117648</v>
      </c>
      <c r="J151" s="179">
        <v>139915.96638655462</v>
      </c>
      <c r="L151" s="219">
        <f t="shared" si="37"/>
        <v>145266.10644257706</v>
      </c>
      <c r="N151" s="225">
        <f t="shared" si="57"/>
        <v>48164.555436008806</v>
      </c>
      <c r="O151" s="226">
        <f t="shared" si="58"/>
        <v>97101.551006568247</v>
      </c>
      <c r="P151" s="226">
        <f t="shared" si="59"/>
        <v>193430.66187858587</v>
      </c>
      <c r="R151" s="249">
        <f t="shared" si="60"/>
        <v>2.7240213611803499E-2</v>
      </c>
      <c r="S151" s="250">
        <f t="shared" si="61"/>
        <v>5.3358771369003327E-2</v>
      </c>
      <c r="T151" s="249">
        <f t="shared" si="62"/>
        <v>3.811340812071666E-2</v>
      </c>
      <c r="V151" s="252">
        <f t="shared" si="56"/>
        <v>3.2676810866260078E-2</v>
      </c>
    </row>
    <row r="152" spans="1:22" x14ac:dyDescent="0.3">
      <c r="C152" s="8" t="s">
        <v>34</v>
      </c>
      <c r="D152" s="9" t="s">
        <v>176</v>
      </c>
      <c r="E152" s="10" t="s">
        <v>177</v>
      </c>
      <c r="F152" s="9" t="s">
        <v>16</v>
      </c>
      <c r="G152" s="11">
        <v>20</v>
      </c>
      <c r="H152" s="171">
        <v>20000</v>
      </c>
      <c r="I152" s="171">
        <v>21352.941176470587</v>
      </c>
      <c r="J152" s="232">
        <v>15252.100840336136</v>
      </c>
      <c r="L152" s="219">
        <f t="shared" ref="L152:L214" si="63">+AVERAGE(H152:J152)</f>
        <v>18868.347338935575</v>
      </c>
      <c r="N152" s="225">
        <f t="shared" si="57"/>
        <v>3203.9883755597461</v>
      </c>
      <c r="O152" s="226">
        <f t="shared" si="58"/>
        <v>15664.358963375829</v>
      </c>
      <c r="P152" s="226">
        <f t="shared" si="59"/>
        <v>22072.335714495322</v>
      </c>
      <c r="R152" s="249">
        <f t="shared" si="60"/>
        <v>5.4480427223607001E-3</v>
      </c>
      <c r="S152" s="249">
        <f t="shared" si="61"/>
        <v>5.8165867888733359E-3</v>
      </c>
      <c r="T152" s="250">
        <f t="shared" si="62"/>
        <v>4.1547048491952406E-3</v>
      </c>
      <c r="V152" s="252">
        <f t="shared" si="56"/>
        <v>4.8013737857779699E-3</v>
      </c>
    </row>
    <row r="153" spans="1:22" x14ac:dyDescent="0.3">
      <c r="C153" s="8" t="s">
        <v>37</v>
      </c>
      <c r="D153" s="9" t="s">
        <v>178</v>
      </c>
      <c r="E153" s="10" t="s">
        <v>179</v>
      </c>
      <c r="F153" s="9" t="s">
        <v>16</v>
      </c>
      <c r="G153" s="11">
        <v>10</v>
      </c>
      <c r="H153" s="171">
        <v>50000</v>
      </c>
      <c r="I153" s="230">
        <v>94804.411764705888</v>
      </c>
      <c r="J153" s="179">
        <v>67717.436974789918</v>
      </c>
      <c r="L153" s="219">
        <f t="shared" si="63"/>
        <v>70840.616246498612</v>
      </c>
      <c r="N153" s="225">
        <f t="shared" si="57"/>
        <v>22564.89563387676</v>
      </c>
      <c r="O153" s="226">
        <f t="shared" si="58"/>
        <v>48275.720612621852</v>
      </c>
      <c r="P153" s="226">
        <f t="shared" si="59"/>
        <v>93405.511880375372</v>
      </c>
      <c r="R153" s="249">
        <f t="shared" si="60"/>
        <v>1.362010680590175E-2</v>
      </c>
      <c r="S153" s="250">
        <f t="shared" si="61"/>
        <v>2.5824924278119651E-2</v>
      </c>
      <c r="T153" s="249">
        <f t="shared" si="62"/>
        <v>1.844637448437118E-2</v>
      </c>
      <c r="V153" s="252">
        <f t="shared" si="56"/>
        <v>1.6033240645136466E-2</v>
      </c>
    </row>
    <row r="154" spans="1:22" ht="39.6" x14ac:dyDescent="0.3">
      <c r="C154" s="8" t="s">
        <v>40</v>
      </c>
      <c r="D154" s="9" t="s">
        <v>29</v>
      </c>
      <c r="E154" s="10" t="s">
        <v>30</v>
      </c>
      <c r="F154" s="9" t="s">
        <v>16</v>
      </c>
      <c r="G154" s="11">
        <v>2</v>
      </c>
      <c r="H154" s="230">
        <v>1600000</v>
      </c>
      <c r="I154" s="171">
        <v>3025210.0840336136</v>
      </c>
      <c r="J154" s="179">
        <v>2521008.4033613447</v>
      </c>
      <c r="L154" s="219">
        <f t="shared" si="63"/>
        <v>2382072.8291316531</v>
      </c>
      <c r="N154" s="225">
        <f t="shared" si="57"/>
        <v>722691.68131899426</v>
      </c>
      <c r="O154" s="226">
        <f t="shared" si="58"/>
        <v>1659381.1478126589</v>
      </c>
      <c r="P154" s="226">
        <f t="shared" si="59"/>
        <v>3104764.5104506472</v>
      </c>
      <c r="R154" s="250">
        <f t="shared" si="60"/>
        <v>0.43584341778885599</v>
      </c>
      <c r="S154" s="249">
        <f t="shared" si="61"/>
        <v>0.82407368909657652</v>
      </c>
      <c r="T154" s="249">
        <f t="shared" si="62"/>
        <v>0.6867280742471471</v>
      </c>
      <c r="V154" s="252">
        <f t="shared" si="56"/>
        <v>0.56128574601800152</v>
      </c>
    </row>
    <row r="155" spans="1:22" s="2" customFormat="1" ht="39.6" x14ac:dyDescent="0.3">
      <c r="C155" s="8" t="s">
        <v>43</v>
      </c>
      <c r="D155" s="9" t="s">
        <v>14</v>
      </c>
      <c r="E155" s="10" t="s">
        <v>15</v>
      </c>
      <c r="F155" s="9" t="s">
        <v>16</v>
      </c>
      <c r="G155" s="11">
        <v>5</v>
      </c>
      <c r="H155" s="230">
        <v>200000</v>
      </c>
      <c r="I155" s="171">
        <v>335798.31932773109</v>
      </c>
      <c r="J155" s="180">
        <v>279831.93277310923</v>
      </c>
      <c r="L155" s="219">
        <f t="shared" si="63"/>
        <v>271876.75070028013</v>
      </c>
      <c r="N155" s="225">
        <f t="shared" si="57"/>
        <v>68247.780728885016</v>
      </c>
      <c r="O155" s="226">
        <f t="shared" si="58"/>
        <v>203628.9699713951</v>
      </c>
      <c r="P155" s="226">
        <f t="shared" si="59"/>
        <v>340124.53142916516</v>
      </c>
      <c r="R155" s="250">
        <f t="shared" si="60"/>
        <v>5.4480427223606999E-2</v>
      </c>
      <c r="S155" s="249">
        <f t="shared" si="61"/>
        <v>9.1472179489719987E-2</v>
      </c>
      <c r="T155" s="249">
        <f t="shared" si="62"/>
        <v>7.6226816241433321E-2</v>
      </c>
      <c r="V155" s="252">
        <f t="shared" si="56"/>
        <v>6.5353621732520156E-2</v>
      </c>
    </row>
    <row r="156" spans="1:22" ht="145.19999999999999" x14ac:dyDescent="0.3">
      <c r="C156" s="8" t="s">
        <v>46</v>
      </c>
      <c r="D156" s="9" t="s">
        <v>63</v>
      </c>
      <c r="E156" s="10" t="s">
        <v>64</v>
      </c>
      <c r="F156" s="9" t="s">
        <v>16</v>
      </c>
      <c r="G156" s="11">
        <v>2</v>
      </c>
      <c r="H156" s="171">
        <v>4000000</v>
      </c>
      <c r="I156" s="171">
        <v>3825343.3613445377</v>
      </c>
      <c r="J156" s="232">
        <v>3187786.1344537819</v>
      </c>
      <c r="L156" s="219">
        <f t="shared" si="63"/>
        <v>3671043.1652661064</v>
      </c>
      <c r="N156" s="225">
        <f t="shared" si="57"/>
        <v>427526.90409933764</v>
      </c>
      <c r="O156" s="226">
        <f t="shared" si="58"/>
        <v>3243516.2611667686</v>
      </c>
      <c r="P156" s="226">
        <f t="shared" si="59"/>
        <v>4098570.0693654441</v>
      </c>
      <c r="R156" s="249">
        <f t="shared" si="60"/>
        <v>1.08960854447214</v>
      </c>
      <c r="S156" s="249">
        <f t="shared" si="61"/>
        <v>1.0420317030151964</v>
      </c>
      <c r="T156" s="250">
        <f t="shared" si="62"/>
        <v>0.86835975251266373</v>
      </c>
      <c r="V156" s="252">
        <f t="shared" si="56"/>
        <v>0.97898414849240178</v>
      </c>
    </row>
    <row r="157" spans="1:22" ht="26.4" x14ac:dyDescent="0.3">
      <c r="C157" s="8" t="s">
        <v>49</v>
      </c>
      <c r="D157" s="9" t="s">
        <v>19</v>
      </c>
      <c r="E157" s="10" t="s">
        <v>20</v>
      </c>
      <c r="F157" s="9" t="s">
        <v>16</v>
      </c>
      <c r="G157" s="11">
        <v>50</v>
      </c>
      <c r="H157" s="171">
        <v>65000</v>
      </c>
      <c r="I157" s="230">
        <v>88235.294117647063</v>
      </c>
      <c r="J157" s="179">
        <v>63025.210084033613</v>
      </c>
      <c r="L157" s="219">
        <f t="shared" si="63"/>
        <v>72086.834733893556</v>
      </c>
      <c r="N157" s="225">
        <f t="shared" si="57"/>
        <v>14019.789732895568</v>
      </c>
      <c r="O157" s="226">
        <f t="shared" si="58"/>
        <v>58067.04500099799</v>
      </c>
      <c r="P157" s="226">
        <f t="shared" si="59"/>
        <v>86106.62446678913</v>
      </c>
      <c r="R157" s="249">
        <f t="shared" si="60"/>
        <v>1.7706138847672276E-2</v>
      </c>
      <c r="S157" s="250">
        <f t="shared" si="61"/>
        <v>2.4035482598650151E-2</v>
      </c>
      <c r="T157" s="249">
        <f t="shared" si="62"/>
        <v>1.7168201856178678E-2</v>
      </c>
      <c r="V157" s="252">
        <f t="shared" si="56"/>
        <v>1.7437170351925477E-2</v>
      </c>
    </row>
    <row r="158" spans="1:22" ht="40.200000000000003" thickBot="1" x14ac:dyDescent="0.35">
      <c r="C158" s="8" t="s">
        <v>52</v>
      </c>
      <c r="D158" s="9" t="s">
        <v>119</v>
      </c>
      <c r="E158" s="10" t="s">
        <v>180</v>
      </c>
      <c r="F158" s="9" t="s">
        <v>16</v>
      </c>
      <c r="G158" s="11">
        <v>15</v>
      </c>
      <c r="H158" s="230">
        <v>120000</v>
      </c>
      <c r="I158" s="171">
        <v>229613.44537815126</v>
      </c>
      <c r="J158" s="179">
        <v>191344.53781512607</v>
      </c>
      <c r="L158" s="219">
        <f t="shared" si="63"/>
        <v>180319.32773109246</v>
      </c>
      <c r="N158" s="225">
        <f t="shared" si="57"/>
        <v>55632.214543059868</v>
      </c>
      <c r="O158" s="226">
        <f t="shared" si="58"/>
        <v>124687.11318803258</v>
      </c>
      <c r="P158" s="226">
        <f t="shared" si="59"/>
        <v>235951.54227415234</v>
      </c>
      <c r="R158" s="250">
        <f t="shared" si="60"/>
        <v>3.2688256334164202E-2</v>
      </c>
      <c r="S158" s="249">
        <f t="shared" si="61"/>
        <v>6.2547193002430154E-2</v>
      </c>
      <c r="T158" s="249">
        <f t="shared" si="62"/>
        <v>5.2122660835358471E-2</v>
      </c>
      <c r="V158" s="252">
        <f t="shared" si="56"/>
        <v>4.2405458584761337E-2</v>
      </c>
    </row>
    <row r="159" spans="1:22" ht="13.2" customHeight="1" thickBot="1" x14ac:dyDescent="0.35">
      <c r="C159" s="280" t="s">
        <v>181</v>
      </c>
      <c r="D159" s="281"/>
      <c r="E159" s="282"/>
      <c r="F159" s="34"/>
      <c r="G159" s="34"/>
      <c r="H159" s="34"/>
      <c r="I159" s="181"/>
      <c r="J159" s="176"/>
      <c r="L159" s="219"/>
      <c r="N159" s="228"/>
      <c r="O159" s="228"/>
      <c r="P159" s="228"/>
      <c r="V159" s="252" t="e">
        <f t="shared" si="56"/>
        <v>#DIV/0!</v>
      </c>
    </row>
    <row r="160" spans="1:22" ht="13.2" customHeight="1" thickBot="1" x14ac:dyDescent="0.35">
      <c r="C160" s="289" t="s">
        <v>182</v>
      </c>
      <c r="D160" s="290"/>
      <c r="E160" s="290"/>
      <c r="F160" s="290"/>
      <c r="G160" s="290"/>
      <c r="H160" s="290"/>
      <c r="I160" s="164"/>
      <c r="J160" s="183"/>
      <c r="L160" s="221"/>
      <c r="N160" s="229"/>
      <c r="O160" s="229"/>
      <c r="P160" s="229"/>
      <c r="R160" s="214"/>
      <c r="S160" s="215"/>
      <c r="T160" s="216"/>
      <c r="V160" s="252" t="e">
        <f t="shared" si="56"/>
        <v>#DIV/0!</v>
      </c>
    </row>
    <row r="161" spans="1:22" ht="47.25" customHeight="1" x14ac:dyDescent="0.3">
      <c r="A161" s="3"/>
      <c r="B161" s="3"/>
      <c r="C161" s="4" t="s">
        <v>4</v>
      </c>
      <c r="D161" s="5" t="s">
        <v>5</v>
      </c>
      <c r="E161" s="5" t="s">
        <v>6</v>
      </c>
      <c r="F161" s="5" t="s">
        <v>7</v>
      </c>
      <c r="G161" s="6" t="s">
        <v>8</v>
      </c>
      <c r="H161" s="5" t="s">
        <v>9</v>
      </c>
      <c r="I161" s="170" t="s">
        <v>9</v>
      </c>
      <c r="J161" s="170" t="s">
        <v>9</v>
      </c>
      <c r="L161" s="170" t="s">
        <v>9</v>
      </c>
      <c r="N161" s="224" t="s">
        <v>939</v>
      </c>
      <c r="O161" s="224" t="s">
        <v>940</v>
      </c>
      <c r="P161" s="224" t="s">
        <v>941</v>
      </c>
      <c r="R161" s="224" t="s">
        <v>942</v>
      </c>
      <c r="S161" s="224" t="s">
        <v>942</v>
      </c>
      <c r="T161" s="224" t="s">
        <v>942</v>
      </c>
      <c r="V161" s="252" t="e">
        <f t="shared" si="56"/>
        <v>#DIV/0!</v>
      </c>
    </row>
    <row r="162" spans="1:22" ht="118.8" x14ac:dyDescent="0.3">
      <c r="C162" s="8" t="s">
        <v>13</v>
      </c>
      <c r="D162" s="9" t="s">
        <v>146</v>
      </c>
      <c r="E162" s="10" t="s">
        <v>147</v>
      </c>
      <c r="F162" s="9" t="s">
        <v>16</v>
      </c>
      <c r="G162" s="39">
        <v>1</v>
      </c>
      <c r="H162" s="171">
        <v>3800000</v>
      </c>
      <c r="I162" s="171">
        <v>3538229.7478991603</v>
      </c>
      <c r="J162" s="232">
        <v>2948524.7899159663</v>
      </c>
      <c r="L162" s="219">
        <f t="shared" si="63"/>
        <v>3428918.1792717087</v>
      </c>
      <c r="N162" s="225">
        <f t="shared" ref="N162" si="64">+STDEV(H162:J162)</f>
        <v>436135.61265248875</v>
      </c>
      <c r="O162" s="226">
        <f t="shared" ref="O162" si="65">+L162-N162</f>
        <v>2992782.5666192202</v>
      </c>
      <c r="P162" s="226">
        <f t="shared" ref="P162" si="66">+L162+N162</f>
        <v>3865053.7919241972</v>
      </c>
      <c r="R162" s="249">
        <f t="shared" ref="R162:R179" si="67">+H162/$L$24</f>
        <v>1.0351281172485329</v>
      </c>
      <c r="S162" s="249">
        <f t="shared" ref="S162:S179" si="68">+I162/$L$24</f>
        <v>0.9638213414041078</v>
      </c>
      <c r="T162" s="250">
        <f t="shared" ref="T162:T179" si="69">+J162/$L$24</f>
        <v>0.80318445117008963</v>
      </c>
      <c r="V162" s="252">
        <f t="shared" si="56"/>
        <v>0.91915628420931128</v>
      </c>
    </row>
    <row r="163" spans="1:22" ht="66" x14ac:dyDescent="0.3">
      <c r="C163" s="8" t="s">
        <v>18</v>
      </c>
      <c r="D163" s="9" t="s">
        <v>65</v>
      </c>
      <c r="E163" s="10" t="s">
        <v>66</v>
      </c>
      <c r="F163" s="9" t="s">
        <v>16</v>
      </c>
      <c r="G163" s="11">
        <v>1</v>
      </c>
      <c r="H163" s="171">
        <v>3200000</v>
      </c>
      <c r="I163" s="171">
        <v>2984743.3613445382</v>
      </c>
      <c r="J163" s="232">
        <v>2487286.1344537814</v>
      </c>
      <c r="L163" s="219">
        <f t="shared" si="63"/>
        <v>2890676.4985994399</v>
      </c>
      <c r="N163" s="225">
        <f t="shared" ref="N163:N179" si="70">+STDEV(H163:J163)</f>
        <v>365549.85232589865</v>
      </c>
      <c r="O163" s="226">
        <f t="shared" ref="O163:O179" si="71">+L163-N163</f>
        <v>2525126.6462735413</v>
      </c>
      <c r="P163" s="226">
        <f t="shared" ref="P163:P179" si="72">+L163+N163</f>
        <v>3256226.3509253385</v>
      </c>
      <c r="R163" s="249">
        <f t="shared" si="67"/>
        <v>0.87168683557771198</v>
      </c>
      <c r="S163" s="249">
        <f t="shared" si="68"/>
        <v>0.81305046739437625</v>
      </c>
      <c r="T163" s="250">
        <f t="shared" si="69"/>
        <v>0.67754205616198004</v>
      </c>
      <c r="V163" s="252">
        <f t="shared" si="56"/>
        <v>0.77461444586984607</v>
      </c>
    </row>
    <row r="164" spans="1:22" ht="92.4" x14ac:dyDescent="0.3">
      <c r="C164" s="8" t="s">
        <v>21</v>
      </c>
      <c r="D164" s="9" t="s">
        <v>22</v>
      </c>
      <c r="E164" s="10" t="s">
        <v>23</v>
      </c>
      <c r="F164" s="9" t="s">
        <v>16</v>
      </c>
      <c r="G164" s="11">
        <v>1</v>
      </c>
      <c r="H164" s="171">
        <v>3500000</v>
      </c>
      <c r="I164" s="230">
        <v>4011428.5714285718</v>
      </c>
      <c r="J164" s="179">
        <v>3342857.1428571432</v>
      </c>
      <c r="L164" s="219">
        <f t="shared" si="63"/>
        <v>3618095.2380952383</v>
      </c>
      <c r="N164" s="225">
        <f t="shared" si="70"/>
        <v>349580.89581824763</v>
      </c>
      <c r="O164" s="226">
        <f t="shared" si="71"/>
        <v>3268514.3422769909</v>
      </c>
      <c r="P164" s="226">
        <f t="shared" si="72"/>
        <v>3967676.1339134858</v>
      </c>
      <c r="R164" s="249">
        <f t="shared" si="67"/>
        <v>0.95340747641312251</v>
      </c>
      <c r="S164" s="250">
        <f t="shared" si="68"/>
        <v>1.0927217117420605</v>
      </c>
      <c r="T164" s="249">
        <f t="shared" si="69"/>
        <v>0.91060142645171716</v>
      </c>
      <c r="V164" s="252">
        <f t="shared" si="56"/>
        <v>0.93200445143241983</v>
      </c>
    </row>
    <row r="165" spans="1:22" ht="66" x14ac:dyDescent="0.3">
      <c r="C165" s="8" t="s">
        <v>25</v>
      </c>
      <c r="D165" s="9" t="s">
        <v>69</v>
      </c>
      <c r="E165" s="10" t="s">
        <v>70</v>
      </c>
      <c r="F165" s="9" t="s">
        <v>16</v>
      </c>
      <c r="G165" s="11">
        <v>1</v>
      </c>
      <c r="H165" s="171">
        <v>1800000</v>
      </c>
      <c r="I165" s="171">
        <v>1769747.8991596641</v>
      </c>
      <c r="J165" s="232">
        <v>1474789.9159663867</v>
      </c>
      <c r="L165" s="219">
        <f t="shared" si="63"/>
        <v>1681512.6050420171</v>
      </c>
      <c r="N165" s="225">
        <f t="shared" si="70"/>
        <v>179664.96607660671</v>
      </c>
      <c r="O165" s="226">
        <f t="shared" si="71"/>
        <v>1501847.6389654104</v>
      </c>
      <c r="P165" s="226">
        <f t="shared" si="72"/>
        <v>1861177.5711186237</v>
      </c>
      <c r="R165" s="249">
        <f t="shared" si="67"/>
        <v>0.49032384501246301</v>
      </c>
      <c r="S165" s="249">
        <f t="shared" si="68"/>
        <v>0.48208310812149729</v>
      </c>
      <c r="T165" s="250">
        <f t="shared" si="69"/>
        <v>0.40173592343458109</v>
      </c>
      <c r="V165" s="252">
        <f t="shared" si="56"/>
        <v>0.44602988422352208</v>
      </c>
    </row>
    <row r="166" spans="1:22" ht="105.6" x14ac:dyDescent="0.3">
      <c r="C166" s="8" t="s">
        <v>28</v>
      </c>
      <c r="D166" s="9" t="s">
        <v>71</v>
      </c>
      <c r="E166" s="10" t="s">
        <v>72</v>
      </c>
      <c r="F166" s="9" t="s">
        <v>16</v>
      </c>
      <c r="G166" s="11">
        <v>1</v>
      </c>
      <c r="H166" s="230">
        <v>300000</v>
      </c>
      <c r="I166" s="171">
        <v>993403.36134453781</v>
      </c>
      <c r="J166" s="179">
        <v>827836.13445378153</v>
      </c>
      <c r="L166" s="219">
        <f t="shared" si="63"/>
        <v>707079.831932773</v>
      </c>
      <c r="N166" s="225">
        <f t="shared" si="70"/>
        <v>362130.66540944186</v>
      </c>
      <c r="O166" s="226">
        <f t="shared" si="71"/>
        <v>344949.16652333114</v>
      </c>
      <c r="P166" s="226">
        <f t="shared" si="72"/>
        <v>1069210.4973422149</v>
      </c>
      <c r="R166" s="250">
        <f t="shared" si="67"/>
        <v>8.1720640835410502E-2</v>
      </c>
      <c r="S166" s="249">
        <f t="shared" si="68"/>
        <v>0.27060519765708829</v>
      </c>
      <c r="T166" s="249">
        <f t="shared" si="69"/>
        <v>0.22550433138090692</v>
      </c>
      <c r="V166" s="252">
        <f t="shared" si="56"/>
        <v>0.1536124861081587</v>
      </c>
    </row>
    <row r="167" spans="1:22" ht="26.4" x14ac:dyDescent="0.3">
      <c r="C167" s="8" t="s">
        <v>31</v>
      </c>
      <c r="D167" s="9" t="s">
        <v>19</v>
      </c>
      <c r="E167" s="10" t="s">
        <v>20</v>
      </c>
      <c r="F167" s="9" t="s">
        <v>16</v>
      </c>
      <c r="G167" s="11">
        <v>50</v>
      </c>
      <c r="H167" s="171">
        <v>65000</v>
      </c>
      <c r="I167" s="230">
        <v>88235.294117647063</v>
      </c>
      <c r="J167" s="179">
        <v>63025.210084033613</v>
      </c>
      <c r="L167" s="219">
        <f t="shared" si="63"/>
        <v>72086.834733893556</v>
      </c>
      <c r="N167" s="225">
        <f t="shared" si="70"/>
        <v>14019.789732895568</v>
      </c>
      <c r="O167" s="226">
        <f t="shared" si="71"/>
        <v>58067.04500099799</v>
      </c>
      <c r="P167" s="226">
        <f t="shared" si="72"/>
        <v>86106.62446678913</v>
      </c>
      <c r="R167" s="249">
        <f t="shared" si="67"/>
        <v>1.7706138847672276E-2</v>
      </c>
      <c r="S167" s="250">
        <f t="shared" si="68"/>
        <v>2.4035482598650151E-2</v>
      </c>
      <c r="T167" s="249">
        <f t="shared" si="69"/>
        <v>1.7168201856178678E-2</v>
      </c>
      <c r="V167" s="252">
        <f t="shared" si="56"/>
        <v>1.7437170351925477E-2</v>
      </c>
    </row>
    <row r="168" spans="1:22" ht="39.6" x14ac:dyDescent="0.3">
      <c r="C168" s="8" t="s">
        <v>34</v>
      </c>
      <c r="D168" s="9" t="s">
        <v>119</v>
      </c>
      <c r="E168" s="10" t="s">
        <v>180</v>
      </c>
      <c r="F168" s="9" t="s">
        <v>16</v>
      </c>
      <c r="G168" s="11">
        <v>12</v>
      </c>
      <c r="H168" s="230">
        <v>120000</v>
      </c>
      <c r="I168" s="171">
        <v>229613.44537815126</v>
      </c>
      <c r="J168" s="179">
        <v>191344.53781512607</v>
      </c>
      <c r="L168" s="219">
        <f t="shared" si="63"/>
        <v>180319.32773109246</v>
      </c>
      <c r="N168" s="225">
        <f t="shared" si="70"/>
        <v>55632.214543059868</v>
      </c>
      <c r="O168" s="226">
        <f t="shared" si="71"/>
        <v>124687.11318803258</v>
      </c>
      <c r="P168" s="226">
        <f t="shared" si="72"/>
        <v>235951.54227415234</v>
      </c>
      <c r="R168" s="250">
        <f t="shared" si="67"/>
        <v>3.2688256334164202E-2</v>
      </c>
      <c r="S168" s="249">
        <f t="shared" si="68"/>
        <v>6.2547193002430154E-2</v>
      </c>
      <c r="T168" s="249">
        <f t="shared" si="69"/>
        <v>5.2122660835358471E-2</v>
      </c>
      <c r="V168" s="252">
        <f t="shared" si="56"/>
        <v>4.2405458584761337E-2</v>
      </c>
    </row>
    <row r="169" spans="1:22" ht="39.6" x14ac:dyDescent="0.3">
      <c r="C169" s="8" t="s">
        <v>37</v>
      </c>
      <c r="D169" s="9" t="s">
        <v>29</v>
      </c>
      <c r="E169" s="10" t="s">
        <v>30</v>
      </c>
      <c r="F169" s="9" t="s">
        <v>16</v>
      </c>
      <c r="G169" s="11">
        <v>2</v>
      </c>
      <c r="H169" s="230">
        <v>1600000</v>
      </c>
      <c r="I169" s="171">
        <v>3025210.0840336136</v>
      </c>
      <c r="J169" s="179">
        <v>2521008.4033613447</v>
      </c>
      <c r="L169" s="219">
        <f t="shared" si="63"/>
        <v>2382072.8291316531</v>
      </c>
      <c r="N169" s="225">
        <f t="shared" si="70"/>
        <v>722691.68131899426</v>
      </c>
      <c r="O169" s="226">
        <f t="shared" si="71"/>
        <v>1659381.1478126589</v>
      </c>
      <c r="P169" s="226">
        <f t="shared" si="72"/>
        <v>3104764.5104506472</v>
      </c>
      <c r="R169" s="250">
        <f t="shared" si="67"/>
        <v>0.43584341778885599</v>
      </c>
      <c r="S169" s="249">
        <f t="shared" si="68"/>
        <v>0.82407368909657652</v>
      </c>
      <c r="T169" s="249">
        <f t="shared" si="69"/>
        <v>0.6867280742471471</v>
      </c>
      <c r="V169" s="252">
        <f t="shared" si="56"/>
        <v>0.56128574601800152</v>
      </c>
    </row>
    <row r="170" spans="1:22" s="2" customFormat="1" ht="39.6" x14ac:dyDescent="0.3">
      <c r="C170" s="8" t="s">
        <v>40</v>
      </c>
      <c r="D170" s="9" t="s">
        <v>14</v>
      </c>
      <c r="E170" s="10" t="s">
        <v>15</v>
      </c>
      <c r="F170" s="9" t="s">
        <v>16</v>
      </c>
      <c r="G170" s="11">
        <v>8</v>
      </c>
      <c r="H170" s="230">
        <v>200000</v>
      </c>
      <c r="I170" s="171">
        <v>335798.31932773109</v>
      </c>
      <c r="J170" s="180">
        <v>279831.93277310923</v>
      </c>
      <c r="L170" s="219">
        <f t="shared" si="63"/>
        <v>271876.75070028013</v>
      </c>
      <c r="N170" s="225">
        <f t="shared" si="70"/>
        <v>68247.780728885016</v>
      </c>
      <c r="O170" s="226">
        <f t="shared" si="71"/>
        <v>203628.9699713951</v>
      </c>
      <c r="P170" s="226">
        <f t="shared" si="72"/>
        <v>340124.53142916516</v>
      </c>
      <c r="R170" s="250">
        <f t="shared" si="67"/>
        <v>5.4480427223606999E-2</v>
      </c>
      <c r="S170" s="249">
        <f t="shared" si="68"/>
        <v>9.1472179489719987E-2</v>
      </c>
      <c r="T170" s="249">
        <f t="shared" si="69"/>
        <v>7.6226816241433321E-2</v>
      </c>
      <c r="V170" s="252">
        <f t="shared" si="56"/>
        <v>6.5353621732520156E-2</v>
      </c>
    </row>
    <row r="171" spans="1:22" ht="39.6" x14ac:dyDescent="0.3">
      <c r="C171" s="8" t="s">
        <v>43</v>
      </c>
      <c r="D171" s="9" t="s">
        <v>87</v>
      </c>
      <c r="E171" s="10" t="s">
        <v>88</v>
      </c>
      <c r="F171" s="9" t="s">
        <v>16</v>
      </c>
      <c r="G171" s="11">
        <v>2</v>
      </c>
      <c r="H171" s="230">
        <v>1600000</v>
      </c>
      <c r="I171" s="171">
        <v>4326050.4201680673</v>
      </c>
      <c r="J171" s="179">
        <v>3605042.0168067226</v>
      </c>
      <c r="L171" s="219">
        <f t="shared" si="63"/>
        <v>3177030.81232493</v>
      </c>
      <c r="N171" s="225">
        <f t="shared" si="70"/>
        <v>1412527.1383927779</v>
      </c>
      <c r="O171" s="226">
        <f t="shared" si="71"/>
        <v>1764503.6739321521</v>
      </c>
      <c r="P171" s="226">
        <f t="shared" si="72"/>
        <v>4589557.9507177081</v>
      </c>
      <c r="R171" s="250">
        <f t="shared" si="67"/>
        <v>0.43584341778885599</v>
      </c>
      <c r="S171" s="249">
        <f t="shared" si="68"/>
        <v>1.1784253754081044</v>
      </c>
      <c r="T171" s="249">
        <f t="shared" si="69"/>
        <v>0.98202114617342029</v>
      </c>
      <c r="V171" s="252">
        <f t="shared" si="56"/>
        <v>0.70893228198113811</v>
      </c>
    </row>
    <row r="172" spans="1:22" s="2" customFormat="1" ht="39.6" x14ac:dyDescent="0.3">
      <c r="C172" s="8" t="s">
        <v>46</v>
      </c>
      <c r="D172" s="9" t="s">
        <v>56</v>
      </c>
      <c r="E172" s="10" t="s">
        <v>57</v>
      </c>
      <c r="F172" s="9" t="s">
        <v>16</v>
      </c>
      <c r="G172" s="11">
        <v>1</v>
      </c>
      <c r="H172" s="230">
        <v>3000000</v>
      </c>
      <c r="I172" s="171">
        <v>4638655.4621848743</v>
      </c>
      <c r="J172" s="180">
        <v>3865546.218487395</v>
      </c>
      <c r="L172" s="219">
        <f t="shared" si="63"/>
        <v>3834733.8935574233</v>
      </c>
      <c r="N172" s="225">
        <f t="shared" si="70"/>
        <v>819762.14871313097</v>
      </c>
      <c r="O172" s="226">
        <f t="shared" si="71"/>
        <v>3014971.7448442923</v>
      </c>
      <c r="P172" s="226">
        <f t="shared" si="72"/>
        <v>4654496.0422705542</v>
      </c>
      <c r="R172" s="250">
        <f t="shared" si="67"/>
        <v>0.81720640835410507</v>
      </c>
      <c r="S172" s="249">
        <f t="shared" si="68"/>
        <v>1.2635796566147508</v>
      </c>
      <c r="T172" s="249">
        <f t="shared" si="69"/>
        <v>1.052983047178959</v>
      </c>
      <c r="V172" s="252">
        <f t="shared" si="56"/>
        <v>0.93509472776653202</v>
      </c>
    </row>
    <row r="173" spans="1:22" s="2" customFormat="1" ht="39.6" x14ac:dyDescent="0.3">
      <c r="C173" s="8" t="s">
        <v>49</v>
      </c>
      <c r="D173" s="9" t="s">
        <v>91</v>
      </c>
      <c r="E173" s="10" t="s">
        <v>92</v>
      </c>
      <c r="F173" s="9" t="s">
        <v>16</v>
      </c>
      <c r="G173" s="11">
        <v>1</v>
      </c>
      <c r="H173" s="230">
        <v>3200000</v>
      </c>
      <c r="I173" s="171">
        <v>5064201.6806722693</v>
      </c>
      <c r="J173" s="179">
        <v>4220168.0672268914</v>
      </c>
      <c r="L173" s="219">
        <f t="shared" si="63"/>
        <v>4161456.5826330534</v>
      </c>
      <c r="N173" s="225">
        <f t="shared" si="70"/>
        <v>933486.61231575371</v>
      </c>
      <c r="O173" s="226">
        <f t="shared" si="71"/>
        <v>3227969.9703172995</v>
      </c>
      <c r="P173" s="226">
        <f t="shared" si="72"/>
        <v>5094943.1949488074</v>
      </c>
      <c r="R173" s="250">
        <f t="shared" si="67"/>
        <v>0.87168683557771198</v>
      </c>
      <c r="S173" s="249">
        <f t="shared" si="68"/>
        <v>1.3794993555476691</v>
      </c>
      <c r="T173" s="249">
        <f t="shared" si="69"/>
        <v>1.1495827962897245</v>
      </c>
      <c r="V173" s="252">
        <f t="shared" si="56"/>
        <v>1.0106348159337182</v>
      </c>
    </row>
    <row r="174" spans="1:22" s="2" customFormat="1" ht="52.8" x14ac:dyDescent="0.3">
      <c r="C174" s="8" t="s">
        <v>52</v>
      </c>
      <c r="D174" s="9" t="s">
        <v>59</v>
      </c>
      <c r="E174" s="10" t="s">
        <v>60</v>
      </c>
      <c r="F174" s="9" t="s">
        <v>16</v>
      </c>
      <c r="G174" s="11">
        <v>1</v>
      </c>
      <c r="H174" s="171">
        <v>3000000</v>
      </c>
      <c r="I174" s="230">
        <v>3826890.7563025211</v>
      </c>
      <c r="J174" s="179">
        <v>3189075.630252101</v>
      </c>
      <c r="L174" s="219">
        <f t="shared" si="63"/>
        <v>3338655.4621848739</v>
      </c>
      <c r="N174" s="225">
        <f t="shared" si="70"/>
        <v>433263.97877670365</v>
      </c>
      <c r="O174" s="226">
        <f t="shared" si="71"/>
        <v>2905391.4834081703</v>
      </c>
      <c r="P174" s="226">
        <f t="shared" si="72"/>
        <v>3771919.4409615775</v>
      </c>
      <c r="R174" s="249">
        <f t="shared" si="67"/>
        <v>0.81720640835410507</v>
      </c>
      <c r="S174" s="250">
        <f t="shared" si="68"/>
        <v>1.0424532167071694</v>
      </c>
      <c r="T174" s="249">
        <f t="shared" si="69"/>
        <v>0.86871101392264105</v>
      </c>
      <c r="V174" s="252">
        <f t="shared" si="56"/>
        <v>0.84295871113837306</v>
      </c>
    </row>
    <row r="175" spans="1:22" s="2" customFormat="1" ht="39.6" x14ac:dyDescent="0.3">
      <c r="C175" s="8" t="s">
        <v>55</v>
      </c>
      <c r="D175" s="9" t="s">
        <v>134</v>
      </c>
      <c r="E175" s="10" t="s">
        <v>135</v>
      </c>
      <c r="F175" s="9" t="s">
        <v>16</v>
      </c>
      <c r="G175" s="11">
        <v>1</v>
      </c>
      <c r="H175" s="230">
        <v>1600000</v>
      </c>
      <c r="I175" s="171">
        <v>2944875.630252101</v>
      </c>
      <c r="J175" s="179">
        <v>2454063.0252100839</v>
      </c>
      <c r="L175" s="219">
        <f t="shared" si="63"/>
        <v>2332979.5518207285</v>
      </c>
      <c r="N175" s="225">
        <f t="shared" si="70"/>
        <v>680564.85426263278</v>
      </c>
      <c r="O175" s="226">
        <f t="shared" si="71"/>
        <v>1652414.6975580957</v>
      </c>
      <c r="P175" s="226">
        <f t="shared" si="72"/>
        <v>3013544.4060833612</v>
      </c>
      <c r="R175" s="250">
        <f t="shared" si="67"/>
        <v>0.43584341778885599</v>
      </c>
      <c r="S175" s="249">
        <f t="shared" si="68"/>
        <v>0.802190412282617</v>
      </c>
      <c r="T175" s="249">
        <f t="shared" si="69"/>
        <v>0.66849201023551408</v>
      </c>
      <c r="V175" s="252">
        <f t="shared" si="56"/>
        <v>0.55216771401218501</v>
      </c>
    </row>
    <row r="176" spans="1:22" s="2" customFormat="1" ht="92.4" x14ac:dyDescent="0.3">
      <c r="C176" s="8" t="s">
        <v>58</v>
      </c>
      <c r="D176" s="9" t="s">
        <v>121</v>
      </c>
      <c r="E176" s="10" t="s">
        <v>122</v>
      </c>
      <c r="F176" s="9" t="s">
        <v>16</v>
      </c>
      <c r="G176" s="11">
        <v>1</v>
      </c>
      <c r="H176" s="171">
        <v>6000000</v>
      </c>
      <c r="I176" s="230">
        <v>8485714.2857142854</v>
      </c>
      <c r="J176" s="179">
        <v>7071428.5714285718</v>
      </c>
      <c r="L176" s="219">
        <f t="shared" si="63"/>
        <v>7185714.2857142864</v>
      </c>
      <c r="N176" s="225">
        <f t="shared" si="70"/>
        <v>1246791.8013519174</v>
      </c>
      <c r="O176" s="226">
        <f t="shared" si="71"/>
        <v>5938922.4843623694</v>
      </c>
      <c r="P176" s="226">
        <f t="shared" si="72"/>
        <v>8432506.0870662034</v>
      </c>
      <c r="R176" s="249">
        <f t="shared" si="67"/>
        <v>1.6344128167082101</v>
      </c>
      <c r="S176" s="250">
        <f t="shared" si="68"/>
        <v>2.3115266979158968</v>
      </c>
      <c r="T176" s="249">
        <f t="shared" si="69"/>
        <v>1.9262722482632477</v>
      </c>
      <c r="V176" s="252">
        <f t="shared" si="56"/>
        <v>1.7803425324857289</v>
      </c>
    </row>
    <row r="177" spans="1:22" s="2" customFormat="1" ht="118.8" x14ac:dyDescent="0.3">
      <c r="C177" s="8" t="s">
        <v>83</v>
      </c>
      <c r="D177" s="35" t="s">
        <v>136</v>
      </c>
      <c r="E177" s="36" t="s">
        <v>137</v>
      </c>
      <c r="F177" s="35" t="s">
        <v>16</v>
      </c>
      <c r="G177" s="37">
        <v>1</v>
      </c>
      <c r="H177" s="230">
        <v>2000000</v>
      </c>
      <c r="I177" s="171">
        <v>3525731.0924369749</v>
      </c>
      <c r="J177" s="179">
        <v>2938109.2436974789</v>
      </c>
      <c r="L177" s="219">
        <f t="shared" si="63"/>
        <v>2821280.1120448182</v>
      </c>
      <c r="N177" s="225">
        <f t="shared" si="70"/>
        <v>769545.72710740566</v>
      </c>
      <c r="O177" s="226">
        <f t="shared" si="71"/>
        <v>2051734.3849374126</v>
      </c>
      <c r="P177" s="226">
        <f t="shared" si="72"/>
        <v>3590825.8391522239</v>
      </c>
      <c r="R177" s="250">
        <f t="shared" si="67"/>
        <v>0.54480427223606998</v>
      </c>
      <c r="S177" s="249">
        <f t="shared" si="68"/>
        <v>0.96041668095760513</v>
      </c>
      <c r="T177" s="249">
        <f t="shared" si="69"/>
        <v>0.80034723413133757</v>
      </c>
      <c r="V177" s="252">
        <f t="shared" si="56"/>
        <v>0.67257575318370377</v>
      </c>
    </row>
    <row r="178" spans="1:22" x14ac:dyDescent="0.3">
      <c r="C178" s="8" t="s">
        <v>86</v>
      </c>
      <c r="D178" s="9" t="s">
        <v>176</v>
      </c>
      <c r="E178" s="10" t="s">
        <v>177</v>
      </c>
      <c r="F178" s="9" t="s">
        <v>16</v>
      </c>
      <c r="G178" s="11">
        <v>5</v>
      </c>
      <c r="H178" s="171">
        <v>20000</v>
      </c>
      <c r="I178" s="171">
        <v>21352.941176470587</v>
      </c>
      <c r="J178" s="232">
        <v>15252.100840336136</v>
      </c>
      <c r="L178" s="219">
        <f t="shared" si="63"/>
        <v>18868.347338935575</v>
      </c>
      <c r="N178" s="225">
        <f t="shared" si="70"/>
        <v>3203.9883755597461</v>
      </c>
      <c r="O178" s="226">
        <f t="shared" si="71"/>
        <v>15664.358963375829</v>
      </c>
      <c r="P178" s="226">
        <f t="shared" si="72"/>
        <v>22072.335714495322</v>
      </c>
      <c r="R178" s="249">
        <f t="shared" si="67"/>
        <v>5.4480427223607001E-3</v>
      </c>
      <c r="S178" s="249">
        <f t="shared" si="68"/>
        <v>5.8165867888733359E-3</v>
      </c>
      <c r="T178" s="250">
        <f t="shared" si="69"/>
        <v>4.1547048491952406E-3</v>
      </c>
      <c r="V178" s="252">
        <f t="shared" si="56"/>
        <v>4.8013737857779699E-3</v>
      </c>
    </row>
    <row r="179" spans="1:22" ht="13.8" thickBot="1" x14ac:dyDescent="0.35">
      <c r="C179" s="8" t="s">
        <v>89</v>
      </c>
      <c r="D179" s="9" t="s">
        <v>178</v>
      </c>
      <c r="E179" s="10" t="s">
        <v>179</v>
      </c>
      <c r="F179" s="9" t="s">
        <v>16</v>
      </c>
      <c r="G179" s="11">
        <v>5</v>
      </c>
      <c r="H179" s="171">
        <v>50000</v>
      </c>
      <c r="I179" s="230">
        <v>94804.411764705888</v>
      </c>
      <c r="J179" s="179">
        <v>67717.436974789918</v>
      </c>
      <c r="L179" s="219">
        <f t="shared" si="63"/>
        <v>70840.616246498612</v>
      </c>
      <c r="N179" s="225">
        <f t="shared" si="70"/>
        <v>22564.89563387676</v>
      </c>
      <c r="O179" s="226">
        <f t="shared" si="71"/>
        <v>48275.720612621852</v>
      </c>
      <c r="P179" s="226">
        <f t="shared" si="72"/>
        <v>93405.511880375372</v>
      </c>
      <c r="R179" s="249">
        <f t="shared" si="67"/>
        <v>1.362010680590175E-2</v>
      </c>
      <c r="S179" s="250">
        <f t="shared" si="68"/>
        <v>2.5824924278119651E-2</v>
      </c>
      <c r="T179" s="249">
        <f t="shared" si="69"/>
        <v>1.844637448437118E-2</v>
      </c>
      <c r="V179" s="252">
        <f t="shared" si="56"/>
        <v>1.6033240645136466E-2</v>
      </c>
    </row>
    <row r="180" spans="1:22" ht="13.2" customHeight="1" thickBot="1" x14ac:dyDescent="0.35">
      <c r="C180" s="280" t="s">
        <v>183</v>
      </c>
      <c r="D180" s="281"/>
      <c r="E180" s="282"/>
      <c r="F180" s="34"/>
      <c r="G180" s="34"/>
      <c r="H180" s="34"/>
      <c r="I180" s="181"/>
      <c r="J180" s="176"/>
      <c r="L180" s="219"/>
      <c r="N180" s="228"/>
      <c r="O180" s="228"/>
      <c r="P180" s="228"/>
      <c r="V180" s="252" t="e">
        <f t="shared" si="56"/>
        <v>#DIV/0!</v>
      </c>
    </row>
    <row r="181" spans="1:22" ht="13.2" customHeight="1" thickBot="1" x14ac:dyDescent="0.35">
      <c r="C181" s="289" t="s">
        <v>184</v>
      </c>
      <c r="D181" s="290"/>
      <c r="E181" s="290"/>
      <c r="F181" s="290"/>
      <c r="G181" s="290"/>
      <c r="H181" s="290"/>
      <c r="I181" s="164"/>
      <c r="J181" s="183"/>
      <c r="L181" s="221"/>
      <c r="N181" s="229"/>
      <c r="O181" s="229"/>
      <c r="P181" s="229"/>
      <c r="R181" s="214"/>
      <c r="S181" s="215"/>
      <c r="T181" s="216"/>
      <c r="V181" s="252" t="e">
        <f t="shared" si="56"/>
        <v>#DIV/0!</v>
      </c>
    </row>
    <row r="182" spans="1:22" ht="47.25" customHeight="1" x14ac:dyDescent="0.3">
      <c r="A182" s="3"/>
      <c r="B182" s="3"/>
      <c r="C182" s="4" t="s">
        <v>4</v>
      </c>
      <c r="D182" s="5" t="s">
        <v>5</v>
      </c>
      <c r="E182" s="5" t="s">
        <v>6</v>
      </c>
      <c r="F182" s="5" t="s">
        <v>7</v>
      </c>
      <c r="G182" s="6" t="s">
        <v>8</v>
      </c>
      <c r="H182" s="5" t="s">
        <v>9</v>
      </c>
      <c r="I182" s="170" t="s">
        <v>9</v>
      </c>
      <c r="J182" s="170" t="s">
        <v>9</v>
      </c>
      <c r="L182" s="170" t="s">
        <v>9</v>
      </c>
      <c r="N182" s="224" t="s">
        <v>939</v>
      </c>
      <c r="O182" s="224" t="s">
        <v>940</v>
      </c>
      <c r="P182" s="224" t="s">
        <v>941</v>
      </c>
      <c r="R182" s="224" t="s">
        <v>942</v>
      </c>
      <c r="S182" s="224" t="s">
        <v>942</v>
      </c>
      <c r="T182" s="224" t="s">
        <v>942</v>
      </c>
      <c r="V182" s="252" t="e">
        <f t="shared" si="56"/>
        <v>#DIV/0!</v>
      </c>
    </row>
    <row r="183" spans="1:22" ht="39.6" x14ac:dyDescent="0.3">
      <c r="C183" s="8" t="s">
        <v>13</v>
      </c>
      <c r="D183" s="9" t="s">
        <v>185</v>
      </c>
      <c r="E183" s="10" t="s">
        <v>186</v>
      </c>
      <c r="F183" s="9" t="s">
        <v>16</v>
      </c>
      <c r="G183" s="39">
        <v>10</v>
      </c>
      <c r="H183" s="230">
        <v>200000</v>
      </c>
      <c r="I183" s="171">
        <v>136114.58823529413</v>
      </c>
      <c r="J183" s="179">
        <v>97224.705882352937</v>
      </c>
      <c r="L183" s="219">
        <f t="shared" si="63"/>
        <v>144446.43137254901</v>
      </c>
      <c r="N183" s="225">
        <f t="shared" ref="N183" si="73">+STDEV(H183:J183)</f>
        <v>51891.762138031903</v>
      </c>
      <c r="O183" s="226">
        <f t="shared" ref="O183" si="74">+L183-N183</f>
        <v>92554.669234517103</v>
      </c>
      <c r="P183" s="226">
        <f t="shared" ref="P183" si="75">+L183+N183</f>
        <v>196338.19351058092</v>
      </c>
      <c r="R183" s="250">
        <f t="shared" ref="R183:R194" si="76">+H183/$L$24</f>
        <v>5.4480427223606999E-2</v>
      </c>
      <c r="S183" s="249">
        <f t="shared" ref="S183:S194" si="77">+I183/$L$24</f>
        <v>3.7077904592120875E-2</v>
      </c>
      <c r="T183" s="249">
        <f t="shared" ref="T183:T194" si="78">+J183/$L$24</f>
        <v>2.6484217565800623E-2</v>
      </c>
      <c r="V183" s="252">
        <f t="shared" si="56"/>
        <v>4.0482322394703812E-2</v>
      </c>
    </row>
    <row r="184" spans="1:22" ht="26.4" x14ac:dyDescent="0.3">
      <c r="C184" s="8" t="s">
        <v>18</v>
      </c>
      <c r="D184" s="9" t="s">
        <v>187</v>
      </c>
      <c r="E184" s="10" t="s">
        <v>188</v>
      </c>
      <c r="F184" s="9" t="s">
        <v>16</v>
      </c>
      <c r="G184" s="11">
        <v>20</v>
      </c>
      <c r="H184" s="230">
        <v>50000</v>
      </c>
      <c r="I184" s="171">
        <v>16058.823529411766</v>
      </c>
      <c r="J184" s="179">
        <v>11470.588235294119</v>
      </c>
      <c r="L184" s="219">
        <f t="shared" si="63"/>
        <v>25843.137254901958</v>
      </c>
      <c r="N184" s="225">
        <f t="shared" ref="N184:N194" si="79">+STDEV(H184:J184)</f>
        <v>21045.866317229047</v>
      </c>
      <c r="O184" s="226">
        <f t="shared" ref="O184:O194" si="80">+L184-N184</f>
        <v>4797.2709376729108</v>
      </c>
      <c r="P184" s="226">
        <f t="shared" ref="P184:P194" si="81">+L184+N184</f>
        <v>46889.003572131005</v>
      </c>
      <c r="R184" s="250">
        <f t="shared" si="76"/>
        <v>1.362010680590175E-2</v>
      </c>
      <c r="S184" s="249">
        <f t="shared" si="77"/>
        <v>4.374457832954327E-3</v>
      </c>
      <c r="T184" s="249">
        <f t="shared" si="78"/>
        <v>3.1246127378245195E-3</v>
      </c>
      <c r="V184" s="252">
        <f t="shared" si="56"/>
        <v>8.3723597718631353E-3</v>
      </c>
    </row>
    <row r="185" spans="1:22" x14ac:dyDescent="0.3">
      <c r="C185" s="8" t="s">
        <v>21</v>
      </c>
      <c r="D185" s="9" t="s">
        <v>189</v>
      </c>
      <c r="E185" s="10" t="s">
        <v>190</v>
      </c>
      <c r="F185" s="9" t="s">
        <v>16</v>
      </c>
      <c r="G185" s="11">
        <v>20</v>
      </c>
      <c r="H185" s="171">
        <v>35000</v>
      </c>
      <c r="I185" s="171">
        <v>36705.882352941175</v>
      </c>
      <c r="J185" s="232">
        <v>26218.487394957985</v>
      </c>
      <c r="L185" s="219">
        <f t="shared" si="63"/>
        <v>32641.456582633051</v>
      </c>
      <c r="N185" s="225">
        <f t="shared" si="79"/>
        <v>5627.4691060801879</v>
      </c>
      <c r="O185" s="226">
        <f t="shared" si="80"/>
        <v>27013.987476552862</v>
      </c>
      <c r="P185" s="226">
        <f t="shared" si="81"/>
        <v>38268.925688713236</v>
      </c>
      <c r="R185" s="249">
        <f t="shared" si="76"/>
        <v>9.5340747641312253E-3</v>
      </c>
      <c r="S185" s="249">
        <f t="shared" si="77"/>
        <v>9.9987607610384603E-3</v>
      </c>
      <c r="T185" s="250">
        <f t="shared" si="78"/>
        <v>7.1419719721703299E-3</v>
      </c>
      <c r="V185" s="252">
        <f t="shared" si="56"/>
        <v>8.3380233681507772E-3</v>
      </c>
    </row>
    <row r="186" spans="1:22" ht="39.6" x14ac:dyDescent="0.3">
      <c r="C186" s="8" t="s">
        <v>25</v>
      </c>
      <c r="D186" s="9" t="s">
        <v>191</v>
      </c>
      <c r="E186" s="10" t="s">
        <v>192</v>
      </c>
      <c r="F186" s="9" t="s">
        <v>16</v>
      </c>
      <c r="G186" s="11">
        <v>20</v>
      </c>
      <c r="H186" s="230">
        <v>20000</v>
      </c>
      <c r="I186" s="171">
        <v>58235.294117647063</v>
      </c>
      <c r="J186" s="179">
        <v>41596.638655462186</v>
      </c>
      <c r="L186" s="219">
        <f t="shared" si="63"/>
        <v>39943.977591036419</v>
      </c>
      <c r="N186" s="225">
        <f t="shared" si="79"/>
        <v>19171.147475076854</v>
      </c>
      <c r="O186" s="226">
        <f t="shared" si="80"/>
        <v>20772.830115959565</v>
      </c>
      <c r="P186" s="226">
        <f t="shared" si="81"/>
        <v>59115.125066113273</v>
      </c>
      <c r="R186" s="250">
        <f t="shared" si="76"/>
        <v>5.4480427223607001E-3</v>
      </c>
      <c r="S186" s="249">
        <f t="shared" si="77"/>
        <v>1.5863418515109098E-2</v>
      </c>
      <c r="T186" s="249">
        <f t="shared" si="78"/>
        <v>1.1331013225077928E-2</v>
      </c>
      <c r="V186" s="252">
        <f t="shared" si="56"/>
        <v>8.3895279737193143E-3</v>
      </c>
    </row>
    <row r="187" spans="1:22" ht="26.4" x14ac:dyDescent="0.3">
      <c r="C187" s="8" t="s">
        <v>28</v>
      </c>
      <c r="D187" s="9" t="s">
        <v>193</v>
      </c>
      <c r="E187" s="10" t="s">
        <v>194</v>
      </c>
      <c r="F187" s="9" t="s">
        <v>16</v>
      </c>
      <c r="G187" s="11">
        <v>20</v>
      </c>
      <c r="H187" s="171">
        <v>150000</v>
      </c>
      <c r="I187" s="230">
        <v>252158.82352941178</v>
      </c>
      <c r="J187" s="179">
        <v>180113.44537815126</v>
      </c>
      <c r="L187" s="219">
        <f t="shared" si="63"/>
        <v>194090.75630252101</v>
      </c>
      <c r="N187" s="225">
        <f t="shared" si="79"/>
        <v>52494.097018005326</v>
      </c>
      <c r="O187" s="226">
        <f t="shared" si="80"/>
        <v>141596.65928451568</v>
      </c>
      <c r="P187" s="226">
        <f t="shared" si="81"/>
        <v>246584.85332052634</v>
      </c>
      <c r="R187" s="249">
        <f t="shared" si="76"/>
        <v>4.0860320417705251E-2</v>
      </c>
      <c r="S187" s="250">
        <f t="shared" si="77"/>
        <v>6.86886021704224E-2</v>
      </c>
      <c r="T187" s="249">
        <f t="shared" si="78"/>
        <v>4.9063287264587425E-2</v>
      </c>
      <c r="V187" s="252">
        <f t="shared" si="56"/>
        <v>4.4961803841146342E-2</v>
      </c>
    </row>
    <row r="188" spans="1:22" ht="66" x14ac:dyDescent="0.3">
      <c r="C188" s="8" t="s">
        <v>31</v>
      </c>
      <c r="D188" s="9" t="s">
        <v>195</v>
      </c>
      <c r="E188" s="10" t="s">
        <v>196</v>
      </c>
      <c r="F188" s="9" t="s">
        <v>16</v>
      </c>
      <c r="G188" s="11">
        <v>2</v>
      </c>
      <c r="H188" s="171">
        <v>180000</v>
      </c>
      <c r="I188" s="230">
        <v>236821.76470588238</v>
      </c>
      <c r="J188" s="179">
        <v>197351.4705882353</v>
      </c>
      <c r="L188" s="219">
        <f t="shared" si="63"/>
        <v>204724.4117647059</v>
      </c>
      <c r="N188" s="225">
        <f t="shared" si="79"/>
        <v>29119.554122040423</v>
      </c>
      <c r="O188" s="226">
        <f t="shared" si="80"/>
        <v>175604.85764266548</v>
      </c>
      <c r="P188" s="226">
        <f t="shared" si="81"/>
        <v>233843.96588674633</v>
      </c>
      <c r="R188" s="249">
        <f t="shared" si="76"/>
        <v>4.90323845012463E-2</v>
      </c>
      <c r="S188" s="250">
        <f t="shared" si="77"/>
        <v>6.4510754585125035E-2</v>
      </c>
      <c r="T188" s="249">
        <f t="shared" si="78"/>
        <v>5.3758962154270853E-2</v>
      </c>
      <c r="V188" s="252">
        <f t="shared" si="56"/>
        <v>5.1395673327758573E-2</v>
      </c>
    </row>
    <row r="189" spans="1:22" ht="26.4" x14ac:dyDescent="0.3">
      <c r="C189" s="8" t="s">
        <v>34</v>
      </c>
      <c r="D189" s="9" t="s">
        <v>19</v>
      </c>
      <c r="E189" s="10" t="s">
        <v>20</v>
      </c>
      <c r="F189" s="9" t="s">
        <v>16</v>
      </c>
      <c r="G189" s="11">
        <v>50</v>
      </c>
      <c r="H189" s="171">
        <v>65000</v>
      </c>
      <c r="I189" s="230">
        <v>88235.294117647063</v>
      </c>
      <c r="J189" s="179">
        <v>63025.210084033613</v>
      </c>
      <c r="L189" s="219">
        <f t="shared" si="63"/>
        <v>72086.834733893556</v>
      </c>
      <c r="N189" s="225">
        <f t="shared" si="79"/>
        <v>14019.789732895568</v>
      </c>
      <c r="O189" s="226">
        <f t="shared" si="80"/>
        <v>58067.04500099799</v>
      </c>
      <c r="P189" s="226">
        <f t="shared" si="81"/>
        <v>86106.62446678913</v>
      </c>
      <c r="R189" s="249">
        <f t="shared" si="76"/>
        <v>1.7706138847672276E-2</v>
      </c>
      <c r="S189" s="250">
        <f t="shared" si="77"/>
        <v>2.4035482598650151E-2</v>
      </c>
      <c r="T189" s="249">
        <f t="shared" si="78"/>
        <v>1.7168201856178678E-2</v>
      </c>
      <c r="V189" s="252">
        <f t="shared" si="56"/>
        <v>1.7437170351925477E-2</v>
      </c>
    </row>
    <row r="190" spans="1:22" ht="39.6" x14ac:dyDescent="0.3">
      <c r="C190" s="8" t="s">
        <v>37</v>
      </c>
      <c r="D190" s="9" t="s">
        <v>119</v>
      </c>
      <c r="E190" s="10" t="s">
        <v>180</v>
      </c>
      <c r="F190" s="9" t="s">
        <v>16</v>
      </c>
      <c r="G190" s="11">
        <v>12</v>
      </c>
      <c r="H190" s="230">
        <v>120000</v>
      </c>
      <c r="I190" s="171">
        <v>229613.44537815126</v>
      </c>
      <c r="J190" s="179">
        <v>191344.53781512607</v>
      </c>
      <c r="L190" s="219">
        <f t="shared" si="63"/>
        <v>180319.32773109246</v>
      </c>
      <c r="N190" s="225">
        <f t="shared" si="79"/>
        <v>55632.214543059868</v>
      </c>
      <c r="O190" s="226">
        <f t="shared" si="80"/>
        <v>124687.11318803258</v>
      </c>
      <c r="P190" s="226">
        <f t="shared" si="81"/>
        <v>235951.54227415234</v>
      </c>
      <c r="R190" s="250">
        <f t="shared" si="76"/>
        <v>3.2688256334164202E-2</v>
      </c>
      <c r="S190" s="249">
        <f t="shared" si="77"/>
        <v>6.2547193002430154E-2</v>
      </c>
      <c r="T190" s="249">
        <f t="shared" si="78"/>
        <v>5.2122660835358471E-2</v>
      </c>
      <c r="V190" s="252">
        <f t="shared" si="56"/>
        <v>4.2405458584761337E-2</v>
      </c>
    </row>
    <row r="191" spans="1:22" s="2" customFormat="1" ht="39.6" x14ac:dyDescent="0.3">
      <c r="C191" s="8" t="s">
        <v>40</v>
      </c>
      <c r="D191" s="9" t="s">
        <v>14</v>
      </c>
      <c r="E191" s="10" t="s">
        <v>15</v>
      </c>
      <c r="F191" s="9" t="s">
        <v>16</v>
      </c>
      <c r="G191" s="11">
        <v>8</v>
      </c>
      <c r="H191" s="230">
        <v>200000</v>
      </c>
      <c r="I191" s="171">
        <v>335798.31932773109</v>
      </c>
      <c r="J191" s="180">
        <v>279831.93277310923</v>
      </c>
      <c r="L191" s="219">
        <f t="shared" si="63"/>
        <v>271876.75070028013</v>
      </c>
      <c r="N191" s="225">
        <f t="shared" si="79"/>
        <v>68247.780728885016</v>
      </c>
      <c r="O191" s="226">
        <f t="shared" si="80"/>
        <v>203628.9699713951</v>
      </c>
      <c r="P191" s="226">
        <f t="shared" si="81"/>
        <v>340124.53142916516</v>
      </c>
      <c r="R191" s="250">
        <f t="shared" si="76"/>
        <v>5.4480427223606999E-2</v>
      </c>
      <c r="S191" s="249">
        <f t="shared" si="77"/>
        <v>9.1472179489719987E-2</v>
      </c>
      <c r="T191" s="249">
        <f t="shared" si="78"/>
        <v>7.6226816241433321E-2</v>
      </c>
      <c r="V191" s="252">
        <f t="shared" si="56"/>
        <v>6.5353621732520156E-2</v>
      </c>
    </row>
    <row r="192" spans="1:22" s="2" customFormat="1" ht="39.6" x14ac:dyDescent="0.3">
      <c r="C192" s="8" t="s">
        <v>43</v>
      </c>
      <c r="D192" s="9" t="s">
        <v>123</v>
      </c>
      <c r="E192" s="10" t="s">
        <v>124</v>
      </c>
      <c r="F192" s="9" t="s">
        <v>16</v>
      </c>
      <c r="G192" s="11">
        <v>6</v>
      </c>
      <c r="H192" s="230">
        <v>2000000</v>
      </c>
      <c r="I192" s="171">
        <v>4440000</v>
      </c>
      <c r="J192" s="179">
        <v>3700000</v>
      </c>
      <c r="L192" s="219">
        <f t="shared" si="63"/>
        <v>3380000</v>
      </c>
      <c r="N192" s="225">
        <f t="shared" si="79"/>
        <v>1251079.5338426731</v>
      </c>
      <c r="O192" s="226">
        <f t="shared" si="80"/>
        <v>2128920.4661573269</v>
      </c>
      <c r="P192" s="226">
        <f t="shared" si="81"/>
        <v>4631079.5338426735</v>
      </c>
      <c r="R192" s="250">
        <f t="shared" si="76"/>
        <v>0.54480427223606998</v>
      </c>
      <c r="S192" s="249">
        <f t="shared" si="77"/>
        <v>1.2094654843640755</v>
      </c>
      <c r="T192" s="249">
        <f t="shared" si="78"/>
        <v>1.0078879036367296</v>
      </c>
      <c r="V192" s="252">
        <f t="shared" si="56"/>
        <v>0.77634608793639981</v>
      </c>
    </row>
    <row r="193" spans="1:22" ht="145.19999999999999" x14ac:dyDescent="0.3">
      <c r="C193" s="8" t="s">
        <v>46</v>
      </c>
      <c r="D193" s="9" t="s">
        <v>63</v>
      </c>
      <c r="E193" s="10" t="s">
        <v>64</v>
      </c>
      <c r="F193" s="9" t="s">
        <v>16</v>
      </c>
      <c r="G193" s="11">
        <v>3</v>
      </c>
      <c r="H193" s="171">
        <v>4000000</v>
      </c>
      <c r="I193" s="171">
        <v>3825343.3613445377</v>
      </c>
      <c r="J193" s="232">
        <v>3187786.1344537819</v>
      </c>
      <c r="L193" s="219">
        <f t="shared" si="63"/>
        <v>3671043.1652661064</v>
      </c>
      <c r="N193" s="225">
        <f t="shared" si="79"/>
        <v>427526.90409933764</v>
      </c>
      <c r="O193" s="226">
        <f t="shared" si="80"/>
        <v>3243516.2611667686</v>
      </c>
      <c r="P193" s="226">
        <f t="shared" si="81"/>
        <v>4098570.0693654441</v>
      </c>
      <c r="R193" s="249">
        <f t="shared" si="76"/>
        <v>1.08960854447214</v>
      </c>
      <c r="S193" s="249">
        <f t="shared" si="77"/>
        <v>1.0420317030151964</v>
      </c>
      <c r="T193" s="250">
        <f t="shared" si="78"/>
        <v>0.86835975251266373</v>
      </c>
      <c r="V193" s="252">
        <f t="shared" si="56"/>
        <v>0.97898414849240178</v>
      </c>
    </row>
    <row r="194" spans="1:22" ht="106.2" thickBot="1" x14ac:dyDescent="0.35">
      <c r="C194" s="8" t="s">
        <v>49</v>
      </c>
      <c r="D194" s="9" t="s">
        <v>67</v>
      </c>
      <c r="E194" s="10" t="s">
        <v>68</v>
      </c>
      <c r="F194" s="9" t="s">
        <v>16</v>
      </c>
      <c r="G194" s="11">
        <v>1</v>
      </c>
      <c r="H194" s="230">
        <v>1500000</v>
      </c>
      <c r="I194" s="171">
        <v>2475680.6722689075</v>
      </c>
      <c r="J194" s="179">
        <v>2063067.2268907563</v>
      </c>
      <c r="L194" s="219">
        <f t="shared" si="63"/>
        <v>2012915.9663865548</v>
      </c>
      <c r="N194" s="225">
        <f t="shared" si="79"/>
        <v>489769.90031789057</v>
      </c>
      <c r="O194" s="226">
        <f t="shared" si="80"/>
        <v>1523146.0660686642</v>
      </c>
      <c r="P194" s="226">
        <f t="shared" si="81"/>
        <v>2502685.8667044453</v>
      </c>
      <c r="R194" s="250">
        <f t="shared" si="76"/>
        <v>0.40860320417705254</v>
      </c>
      <c r="S194" s="249">
        <f t="shared" si="77"/>
        <v>0.67438070347218337</v>
      </c>
      <c r="T194" s="249">
        <f t="shared" si="78"/>
        <v>0.56198391956015281</v>
      </c>
      <c r="V194" s="252">
        <f t="shared" si="56"/>
        <v>0.48529356186860267</v>
      </c>
    </row>
    <row r="195" spans="1:22" ht="13.2" customHeight="1" thickBot="1" x14ac:dyDescent="0.35">
      <c r="C195" s="280" t="s">
        <v>197</v>
      </c>
      <c r="D195" s="281"/>
      <c r="E195" s="282"/>
      <c r="F195" s="34"/>
      <c r="G195" s="34"/>
      <c r="H195" s="34"/>
      <c r="I195" s="181"/>
      <c r="J195" s="176"/>
      <c r="L195" s="219"/>
      <c r="N195" s="228"/>
      <c r="O195" s="228"/>
      <c r="P195" s="228"/>
      <c r="V195" s="252" t="e">
        <f t="shared" si="56"/>
        <v>#DIV/0!</v>
      </c>
    </row>
    <row r="196" spans="1:22" ht="13.2" customHeight="1" thickBot="1" x14ac:dyDescent="0.35">
      <c r="C196" s="289" t="s">
        <v>198</v>
      </c>
      <c r="D196" s="290"/>
      <c r="E196" s="290"/>
      <c r="F196" s="290"/>
      <c r="G196" s="290"/>
      <c r="H196" s="290"/>
      <c r="I196" s="164"/>
      <c r="J196" s="183"/>
      <c r="L196" s="221"/>
      <c r="N196" s="229"/>
      <c r="O196" s="229"/>
      <c r="P196" s="229"/>
      <c r="R196" s="214"/>
      <c r="S196" s="215"/>
      <c r="T196" s="216"/>
      <c r="V196" s="252" t="e">
        <f t="shared" si="56"/>
        <v>#DIV/0!</v>
      </c>
    </row>
    <row r="197" spans="1:22" ht="47.25" customHeight="1" x14ac:dyDescent="0.3">
      <c r="A197" s="3"/>
      <c r="B197" s="3"/>
      <c r="C197" s="4" t="s">
        <v>4</v>
      </c>
      <c r="D197" s="5" t="s">
        <v>5</v>
      </c>
      <c r="E197" s="5" t="s">
        <v>6</v>
      </c>
      <c r="F197" s="5" t="s">
        <v>7</v>
      </c>
      <c r="G197" s="6" t="s">
        <v>8</v>
      </c>
      <c r="H197" s="5" t="s">
        <v>9</v>
      </c>
      <c r="I197" s="170" t="s">
        <v>9</v>
      </c>
      <c r="J197" s="170" t="s">
        <v>9</v>
      </c>
      <c r="L197" s="170" t="s">
        <v>9</v>
      </c>
      <c r="N197" s="224" t="s">
        <v>939</v>
      </c>
      <c r="O197" s="224" t="s">
        <v>940</v>
      </c>
      <c r="P197" s="224" t="s">
        <v>941</v>
      </c>
      <c r="R197" s="224" t="s">
        <v>942</v>
      </c>
      <c r="S197" s="224" t="s">
        <v>942</v>
      </c>
      <c r="T197" s="224" t="s">
        <v>942</v>
      </c>
      <c r="V197" s="252" t="e">
        <f t="shared" si="56"/>
        <v>#DIV/0!</v>
      </c>
    </row>
    <row r="198" spans="1:22" s="2" customFormat="1" ht="39.6" x14ac:dyDescent="0.3">
      <c r="C198" s="8" t="s">
        <v>13</v>
      </c>
      <c r="D198" s="9" t="s">
        <v>91</v>
      </c>
      <c r="E198" s="10" t="s">
        <v>92</v>
      </c>
      <c r="F198" s="9" t="s">
        <v>16</v>
      </c>
      <c r="G198" s="11">
        <v>1</v>
      </c>
      <c r="H198" s="237">
        <v>3200000</v>
      </c>
      <c r="I198" s="171">
        <v>5064201.6806722693</v>
      </c>
      <c r="J198" s="179">
        <v>4220168.0672268914</v>
      </c>
      <c r="L198" s="219">
        <f t="shared" si="63"/>
        <v>4161456.5826330534</v>
      </c>
      <c r="N198" s="225">
        <f t="shared" ref="N198:N214" si="82">+STDEV(H198:J198)</f>
        <v>933486.61231575371</v>
      </c>
      <c r="O198" s="226">
        <f t="shared" ref="O198:O214" si="83">+L198-N198</f>
        <v>3227969.9703172995</v>
      </c>
      <c r="P198" s="226">
        <f t="shared" ref="P198:P214" si="84">+L198+N198</f>
        <v>5094943.1949488074</v>
      </c>
      <c r="R198" s="250">
        <f t="shared" ref="R198:R214" si="85">+H198/$L$24</f>
        <v>0.87168683557771198</v>
      </c>
      <c r="S198" s="249">
        <f t="shared" ref="S198:S214" si="86">+I198/$L$24</f>
        <v>1.3794993555476691</v>
      </c>
      <c r="T198" s="249">
        <f t="shared" ref="T198:T214" si="87">+J198/$L$24</f>
        <v>1.1495827962897245</v>
      </c>
      <c r="V198" s="252">
        <f t="shared" si="56"/>
        <v>1.0106348159337182</v>
      </c>
    </row>
    <row r="199" spans="1:22" s="2" customFormat="1" ht="39.6" x14ac:dyDescent="0.3">
      <c r="C199" s="8" t="s">
        <v>18</v>
      </c>
      <c r="D199" s="9" t="s">
        <v>56</v>
      </c>
      <c r="E199" s="10" t="s">
        <v>57</v>
      </c>
      <c r="F199" s="9" t="s">
        <v>16</v>
      </c>
      <c r="G199" s="11">
        <v>2</v>
      </c>
      <c r="H199" s="237">
        <v>3000000</v>
      </c>
      <c r="I199" s="171">
        <v>4638655.4621848743</v>
      </c>
      <c r="J199" s="180">
        <v>3865546.218487395</v>
      </c>
      <c r="L199" s="219">
        <f t="shared" si="63"/>
        <v>3834733.8935574233</v>
      </c>
      <c r="N199" s="225">
        <f t="shared" si="82"/>
        <v>819762.14871313097</v>
      </c>
      <c r="O199" s="226">
        <f t="shared" si="83"/>
        <v>3014971.7448442923</v>
      </c>
      <c r="P199" s="226">
        <f t="shared" si="84"/>
        <v>4654496.0422705542</v>
      </c>
      <c r="R199" s="250">
        <f t="shared" si="85"/>
        <v>0.81720640835410507</v>
      </c>
      <c r="S199" s="249">
        <f t="shared" si="86"/>
        <v>1.2635796566147508</v>
      </c>
      <c r="T199" s="249">
        <f t="shared" si="87"/>
        <v>1.052983047178959</v>
      </c>
      <c r="V199" s="252">
        <f t="shared" si="56"/>
        <v>0.93509472776653202</v>
      </c>
    </row>
    <row r="200" spans="1:22" s="2" customFormat="1" ht="52.8" x14ac:dyDescent="0.3">
      <c r="C200" s="8" t="s">
        <v>21</v>
      </c>
      <c r="D200" s="9" t="s">
        <v>59</v>
      </c>
      <c r="E200" s="10" t="s">
        <v>60</v>
      </c>
      <c r="F200" s="9" t="s">
        <v>16</v>
      </c>
      <c r="G200" s="11">
        <v>2</v>
      </c>
      <c r="H200" s="210">
        <v>3000000</v>
      </c>
      <c r="I200" s="230">
        <v>3826890.7563025211</v>
      </c>
      <c r="J200" s="179">
        <v>3189075.630252101</v>
      </c>
      <c r="L200" s="219">
        <f t="shared" si="63"/>
        <v>3338655.4621848739</v>
      </c>
      <c r="N200" s="225">
        <f t="shared" si="82"/>
        <v>433263.97877670365</v>
      </c>
      <c r="O200" s="226">
        <f t="shared" si="83"/>
        <v>2905391.4834081703</v>
      </c>
      <c r="P200" s="226">
        <f t="shared" si="84"/>
        <v>3771919.4409615775</v>
      </c>
      <c r="R200" s="249">
        <f t="shared" si="85"/>
        <v>0.81720640835410507</v>
      </c>
      <c r="S200" s="250">
        <f t="shared" si="86"/>
        <v>1.0424532167071694</v>
      </c>
      <c r="T200" s="249">
        <f t="shared" si="87"/>
        <v>0.86871101392264105</v>
      </c>
      <c r="V200" s="252">
        <f t="shared" si="56"/>
        <v>0.84295871113837306</v>
      </c>
    </row>
    <row r="201" spans="1:22" s="2" customFormat="1" ht="39.6" x14ac:dyDescent="0.3">
      <c r="C201" s="8" t="s">
        <v>25</v>
      </c>
      <c r="D201" s="9" t="s">
        <v>134</v>
      </c>
      <c r="E201" s="10" t="s">
        <v>135</v>
      </c>
      <c r="F201" s="9" t="s">
        <v>16</v>
      </c>
      <c r="G201" s="11">
        <v>1</v>
      </c>
      <c r="H201" s="237">
        <v>1600000</v>
      </c>
      <c r="I201" s="171">
        <v>2944875.630252101</v>
      </c>
      <c r="J201" s="179">
        <v>2454063.0252100839</v>
      </c>
      <c r="L201" s="219">
        <f t="shared" si="63"/>
        <v>2332979.5518207285</v>
      </c>
      <c r="N201" s="225">
        <f t="shared" si="82"/>
        <v>680564.85426263278</v>
      </c>
      <c r="O201" s="226">
        <f t="shared" si="83"/>
        <v>1652414.6975580957</v>
      </c>
      <c r="P201" s="226">
        <f t="shared" si="84"/>
        <v>3013544.4060833612</v>
      </c>
      <c r="R201" s="250">
        <f t="shared" si="85"/>
        <v>0.43584341778885599</v>
      </c>
      <c r="S201" s="249">
        <f t="shared" si="86"/>
        <v>0.802190412282617</v>
      </c>
      <c r="T201" s="249">
        <f t="shared" si="87"/>
        <v>0.66849201023551408</v>
      </c>
      <c r="V201" s="252">
        <f t="shared" ref="V201:V264" si="88">+AVERAGE(R201,T201)</f>
        <v>0.55216771401218501</v>
      </c>
    </row>
    <row r="202" spans="1:22" ht="39.6" x14ac:dyDescent="0.3">
      <c r="C202" s="8" t="s">
        <v>28</v>
      </c>
      <c r="D202" s="9" t="s">
        <v>29</v>
      </c>
      <c r="E202" s="10" t="s">
        <v>30</v>
      </c>
      <c r="F202" s="9" t="s">
        <v>16</v>
      </c>
      <c r="G202" s="11">
        <v>1</v>
      </c>
      <c r="H202" s="237">
        <v>1600000</v>
      </c>
      <c r="I202" s="171">
        <v>3025210.0840336136</v>
      </c>
      <c r="J202" s="179">
        <v>2521008.4033613447</v>
      </c>
      <c r="L202" s="219">
        <f t="shared" si="63"/>
        <v>2382072.8291316531</v>
      </c>
      <c r="N202" s="225">
        <f t="shared" si="82"/>
        <v>722691.68131899426</v>
      </c>
      <c r="O202" s="226">
        <f t="shared" si="83"/>
        <v>1659381.1478126589</v>
      </c>
      <c r="P202" s="226">
        <f t="shared" si="84"/>
        <v>3104764.5104506472</v>
      </c>
      <c r="R202" s="250">
        <f t="shared" si="85"/>
        <v>0.43584341778885599</v>
      </c>
      <c r="S202" s="249">
        <f t="shared" si="86"/>
        <v>0.82407368909657652</v>
      </c>
      <c r="T202" s="249">
        <f t="shared" si="87"/>
        <v>0.6867280742471471</v>
      </c>
      <c r="V202" s="252">
        <f t="shared" si="88"/>
        <v>0.56128574601800152</v>
      </c>
    </row>
    <row r="203" spans="1:22" ht="66" x14ac:dyDescent="0.3">
      <c r="C203" s="8" t="s">
        <v>31</v>
      </c>
      <c r="D203" s="9" t="s">
        <v>199</v>
      </c>
      <c r="E203" s="10" t="s">
        <v>200</v>
      </c>
      <c r="F203" s="9" t="s">
        <v>16</v>
      </c>
      <c r="G203" s="11">
        <v>1</v>
      </c>
      <c r="H203" s="237">
        <v>1500000</v>
      </c>
      <c r="I203" s="171">
        <v>2828571.4285714286</v>
      </c>
      <c r="J203" s="179">
        <v>2357142.8571428573</v>
      </c>
      <c r="L203" s="219">
        <f t="shared" si="63"/>
        <v>2228571.4285714286</v>
      </c>
      <c r="N203" s="225">
        <f t="shared" si="82"/>
        <v>673552.87052150175</v>
      </c>
      <c r="O203" s="226">
        <f t="shared" si="83"/>
        <v>1555018.558049927</v>
      </c>
      <c r="P203" s="226">
        <f t="shared" si="84"/>
        <v>2902124.2990929303</v>
      </c>
      <c r="R203" s="250">
        <f t="shared" si="85"/>
        <v>0.40860320417705254</v>
      </c>
      <c r="S203" s="249">
        <f t="shared" si="86"/>
        <v>0.77050889930529909</v>
      </c>
      <c r="T203" s="249">
        <f t="shared" si="87"/>
        <v>0.64209074942108257</v>
      </c>
      <c r="V203" s="252">
        <f t="shared" si="88"/>
        <v>0.5253469767990675</v>
      </c>
    </row>
    <row r="204" spans="1:22" s="2" customFormat="1" ht="39.6" x14ac:dyDescent="0.3">
      <c r="C204" s="8" t="s">
        <v>34</v>
      </c>
      <c r="D204" s="9" t="s">
        <v>103</v>
      </c>
      <c r="E204" s="10" t="s">
        <v>104</v>
      </c>
      <c r="F204" s="9" t="s">
        <v>16</v>
      </c>
      <c r="G204" s="11">
        <v>1</v>
      </c>
      <c r="H204" s="210">
        <v>2000000</v>
      </c>
      <c r="I204" s="230">
        <v>2607247.0588235296</v>
      </c>
      <c r="J204" s="179">
        <v>2172705.8823529412</v>
      </c>
      <c r="L204" s="219">
        <f t="shared" si="63"/>
        <v>2259984.3137254901</v>
      </c>
      <c r="N204" s="225">
        <f t="shared" si="82"/>
        <v>312890.38184258499</v>
      </c>
      <c r="O204" s="226">
        <f t="shared" si="83"/>
        <v>1947093.9318829051</v>
      </c>
      <c r="P204" s="226">
        <f t="shared" si="84"/>
        <v>2572874.6955680749</v>
      </c>
      <c r="R204" s="249">
        <f t="shared" si="85"/>
        <v>0.54480427223606998</v>
      </c>
      <c r="S204" s="250">
        <f t="shared" si="86"/>
        <v>0.71021966821099358</v>
      </c>
      <c r="T204" s="249">
        <f t="shared" si="87"/>
        <v>0.59184972350916121</v>
      </c>
      <c r="V204" s="252">
        <f t="shared" si="88"/>
        <v>0.56832699787261554</v>
      </c>
    </row>
    <row r="205" spans="1:22" s="2" customFormat="1" ht="39.6" x14ac:dyDescent="0.3">
      <c r="C205" s="8" t="s">
        <v>37</v>
      </c>
      <c r="D205" s="9" t="s">
        <v>106</v>
      </c>
      <c r="E205" s="10" t="s">
        <v>107</v>
      </c>
      <c r="F205" s="9" t="s">
        <v>16</v>
      </c>
      <c r="G205" s="11">
        <v>1</v>
      </c>
      <c r="H205" s="237">
        <v>1500000</v>
      </c>
      <c r="I205" s="171">
        <v>3751260.5042016809</v>
      </c>
      <c r="J205" s="179">
        <v>3126050.4201680673</v>
      </c>
      <c r="L205" s="219">
        <f t="shared" si="63"/>
        <v>2792436.9747899161</v>
      </c>
      <c r="N205" s="225">
        <f t="shared" si="82"/>
        <v>1162117.426359063</v>
      </c>
      <c r="O205" s="226">
        <f t="shared" si="83"/>
        <v>1630319.5484308531</v>
      </c>
      <c r="P205" s="226">
        <f t="shared" si="84"/>
        <v>3954554.4011489791</v>
      </c>
      <c r="R205" s="250">
        <f t="shared" si="85"/>
        <v>0.40860320417705254</v>
      </c>
      <c r="S205" s="249">
        <f t="shared" si="86"/>
        <v>1.0218513744797548</v>
      </c>
      <c r="T205" s="249">
        <f t="shared" si="87"/>
        <v>0.85154281206646243</v>
      </c>
      <c r="V205" s="252">
        <f t="shared" si="88"/>
        <v>0.63007300812175748</v>
      </c>
    </row>
    <row r="206" spans="1:22" ht="52.8" x14ac:dyDescent="0.3">
      <c r="C206" s="8" t="s">
        <v>40</v>
      </c>
      <c r="D206" s="9" t="s">
        <v>201</v>
      </c>
      <c r="E206" s="10" t="s">
        <v>202</v>
      </c>
      <c r="F206" s="9" t="s">
        <v>16</v>
      </c>
      <c r="G206" s="11">
        <v>1</v>
      </c>
      <c r="H206" s="210">
        <v>200000</v>
      </c>
      <c r="I206" s="230">
        <v>389370.58823529416</v>
      </c>
      <c r="J206" s="179">
        <v>278121.84873949579</v>
      </c>
      <c r="L206" s="219">
        <f t="shared" si="63"/>
        <v>289164.1456582633</v>
      </c>
      <c r="N206" s="225">
        <f t="shared" si="82"/>
        <v>95166.980424289024</v>
      </c>
      <c r="O206" s="226">
        <f t="shared" si="83"/>
        <v>193997.16523397429</v>
      </c>
      <c r="P206" s="226">
        <f t="shared" si="84"/>
        <v>384331.12608255231</v>
      </c>
      <c r="R206" s="249">
        <f t="shared" si="85"/>
        <v>5.4480427223606999E-2</v>
      </c>
      <c r="S206" s="250">
        <f t="shared" si="86"/>
        <v>0.10606537997682997</v>
      </c>
      <c r="T206" s="249">
        <f t="shared" si="87"/>
        <v>7.5760985697735678E-2</v>
      </c>
      <c r="V206" s="252">
        <f t="shared" si="88"/>
        <v>6.5120706460671335E-2</v>
      </c>
    </row>
    <row r="207" spans="1:22" ht="66" x14ac:dyDescent="0.3">
      <c r="C207" s="8" t="s">
        <v>43</v>
      </c>
      <c r="D207" s="9" t="s">
        <v>203</v>
      </c>
      <c r="E207" s="10" t="s">
        <v>204</v>
      </c>
      <c r="F207" s="9" t="s">
        <v>16</v>
      </c>
      <c r="G207" s="11">
        <v>1</v>
      </c>
      <c r="H207" s="237">
        <v>190000</v>
      </c>
      <c r="I207" s="171">
        <v>291010.08403361344</v>
      </c>
      <c r="J207" s="179">
        <v>242508.40336134454</v>
      </c>
      <c r="L207" s="219">
        <f t="shared" si="63"/>
        <v>241172.82913165269</v>
      </c>
      <c r="N207" s="225">
        <f t="shared" si="82"/>
        <v>50518.284689918692</v>
      </c>
      <c r="O207" s="226">
        <f t="shared" si="83"/>
        <v>190654.544441734</v>
      </c>
      <c r="P207" s="226">
        <f t="shared" si="84"/>
        <v>291691.1138215714</v>
      </c>
      <c r="R207" s="250">
        <f t="shared" si="85"/>
        <v>5.1756405862426649E-2</v>
      </c>
      <c r="S207" s="249">
        <f t="shared" si="86"/>
        <v>7.927176852264517E-2</v>
      </c>
      <c r="T207" s="249">
        <f t="shared" si="87"/>
        <v>6.6059807102204313E-2</v>
      </c>
      <c r="V207" s="252">
        <f t="shared" si="88"/>
        <v>5.8908106482315481E-2</v>
      </c>
    </row>
    <row r="208" spans="1:22" ht="39.6" x14ac:dyDescent="0.3">
      <c r="C208" s="8" t="s">
        <v>46</v>
      </c>
      <c r="D208" s="9" t="s">
        <v>205</v>
      </c>
      <c r="E208" s="10" t="s">
        <v>206</v>
      </c>
      <c r="F208" s="9" t="s">
        <v>16</v>
      </c>
      <c r="G208" s="11">
        <v>2</v>
      </c>
      <c r="H208" s="210">
        <v>450000</v>
      </c>
      <c r="I208" s="171">
        <v>447731.09243697481</v>
      </c>
      <c r="J208" s="232">
        <v>373109.24369747902</v>
      </c>
      <c r="L208" s="219">
        <f t="shared" si="63"/>
        <v>423613.44537815126</v>
      </c>
      <c r="N208" s="225">
        <f t="shared" si="82"/>
        <v>43752.631645809626</v>
      </c>
      <c r="O208" s="226">
        <f t="shared" si="83"/>
        <v>379860.81373234163</v>
      </c>
      <c r="P208" s="226">
        <f t="shared" si="84"/>
        <v>467366.07702396088</v>
      </c>
      <c r="R208" s="249">
        <f t="shared" si="85"/>
        <v>0.12258096125311575</v>
      </c>
      <c r="S208" s="249">
        <f t="shared" si="86"/>
        <v>0.12196290598629332</v>
      </c>
      <c r="T208" s="250">
        <f t="shared" si="87"/>
        <v>0.10163575498857777</v>
      </c>
      <c r="V208" s="252">
        <f t="shared" si="88"/>
        <v>0.11210835812084677</v>
      </c>
    </row>
    <row r="209" spans="1:22" ht="66" x14ac:dyDescent="0.3">
      <c r="C209" s="8" t="s">
        <v>49</v>
      </c>
      <c r="D209" s="9" t="s">
        <v>26</v>
      </c>
      <c r="E209" s="10" t="s">
        <v>27</v>
      </c>
      <c r="F209" s="9" t="s">
        <v>16</v>
      </c>
      <c r="G209" s="11">
        <v>1</v>
      </c>
      <c r="H209" s="210">
        <v>3200000</v>
      </c>
      <c r="I209" s="230">
        <v>4159663.8655462186</v>
      </c>
      <c r="J209" s="179">
        <v>3466386.5546218487</v>
      </c>
      <c r="L209" s="219">
        <f t="shared" si="63"/>
        <v>3608683.4733893559</v>
      </c>
      <c r="N209" s="225">
        <f t="shared" si="82"/>
        <v>495403.86910764064</v>
      </c>
      <c r="O209" s="226">
        <f t="shared" si="83"/>
        <v>3113279.6042817151</v>
      </c>
      <c r="P209" s="226">
        <f t="shared" si="84"/>
        <v>4104087.3424969967</v>
      </c>
      <c r="R209" s="249">
        <f t="shared" si="85"/>
        <v>0.87168683557771198</v>
      </c>
      <c r="S209" s="250">
        <f t="shared" si="86"/>
        <v>1.1331013225077926</v>
      </c>
      <c r="T209" s="249">
        <f t="shared" si="87"/>
        <v>0.94425110208982721</v>
      </c>
      <c r="V209" s="252">
        <f t="shared" si="88"/>
        <v>0.90796896883376954</v>
      </c>
    </row>
    <row r="210" spans="1:22" ht="39.6" x14ac:dyDescent="0.3">
      <c r="C210" s="8" t="s">
        <v>52</v>
      </c>
      <c r="D210" s="9" t="s">
        <v>207</v>
      </c>
      <c r="E210" s="10" t="s">
        <v>208</v>
      </c>
      <c r="F210" s="9" t="s">
        <v>16</v>
      </c>
      <c r="G210" s="11">
        <v>2</v>
      </c>
      <c r="H210" s="237">
        <v>4200000</v>
      </c>
      <c r="I210" s="171">
        <v>3342857.1428571432</v>
      </c>
      <c r="J210" s="238">
        <v>2785714.2857142859</v>
      </c>
      <c r="L210" s="219">
        <f t="shared" si="63"/>
        <v>3442857.1428571432</v>
      </c>
      <c r="N210" s="225">
        <f t="shared" si="82"/>
        <v>712426.15084523964</v>
      </c>
      <c r="O210" s="226">
        <f t="shared" si="83"/>
        <v>2730430.9920119038</v>
      </c>
      <c r="P210" s="226">
        <f t="shared" si="84"/>
        <v>4155283.2937023826</v>
      </c>
      <c r="R210" s="250">
        <f t="shared" si="85"/>
        <v>1.144088971695747</v>
      </c>
      <c r="S210" s="249">
        <f t="shared" si="86"/>
        <v>0.91060142645171716</v>
      </c>
      <c r="T210" s="249">
        <f t="shared" si="87"/>
        <v>0.75883452204309754</v>
      </c>
      <c r="V210" s="252">
        <f t="shared" si="88"/>
        <v>0.9514617468694222</v>
      </c>
    </row>
    <row r="211" spans="1:22" ht="26.4" x14ac:dyDescent="0.3">
      <c r="C211" s="8" t="s">
        <v>55</v>
      </c>
      <c r="D211" s="9" t="s">
        <v>209</v>
      </c>
      <c r="E211" s="10" t="s">
        <v>210</v>
      </c>
      <c r="F211" s="9" t="s">
        <v>16</v>
      </c>
      <c r="G211" s="11">
        <v>1</v>
      </c>
      <c r="H211" s="237">
        <v>350000</v>
      </c>
      <c r="I211" s="171">
        <v>200235.29411764708</v>
      </c>
      <c r="J211" s="179">
        <v>143025.21008403361</v>
      </c>
      <c r="L211" s="219">
        <f t="shared" si="63"/>
        <v>231086.83473389354</v>
      </c>
      <c r="N211" s="225">
        <f t="shared" si="82"/>
        <v>106880.79380312689</v>
      </c>
      <c r="O211" s="226">
        <f t="shared" si="83"/>
        <v>124206.04093076666</v>
      </c>
      <c r="P211" s="226">
        <f t="shared" si="84"/>
        <v>337967.62853702041</v>
      </c>
      <c r="R211" s="250">
        <f t="shared" si="85"/>
        <v>9.5340747641312257E-2</v>
      </c>
      <c r="S211" s="249">
        <f t="shared" si="86"/>
        <v>5.4544521843870077E-2</v>
      </c>
      <c r="T211" s="249">
        <f t="shared" si="87"/>
        <v>3.8960372745621474E-2</v>
      </c>
      <c r="V211" s="252">
        <f t="shared" si="88"/>
        <v>6.7150560193466866E-2</v>
      </c>
    </row>
    <row r="212" spans="1:22" ht="145.19999999999999" x14ac:dyDescent="0.3">
      <c r="C212" s="8" t="s">
        <v>58</v>
      </c>
      <c r="D212" s="9" t="s">
        <v>63</v>
      </c>
      <c r="E212" s="10" t="s">
        <v>64</v>
      </c>
      <c r="F212" s="9" t="s">
        <v>16</v>
      </c>
      <c r="G212" s="11">
        <v>2</v>
      </c>
      <c r="H212" s="210">
        <v>4000000</v>
      </c>
      <c r="I212" s="171">
        <v>3825343.3613445377</v>
      </c>
      <c r="J212" s="232">
        <v>3187786.1344537819</v>
      </c>
      <c r="L212" s="219">
        <f t="shared" si="63"/>
        <v>3671043.1652661064</v>
      </c>
      <c r="N212" s="225">
        <f t="shared" si="82"/>
        <v>427526.90409933764</v>
      </c>
      <c r="O212" s="226">
        <f t="shared" si="83"/>
        <v>3243516.2611667686</v>
      </c>
      <c r="P212" s="226">
        <f t="shared" si="84"/>
        <v>4098570.0693654441</v>
      </c>
      <c r="R212" s="249">
        <f t="shared" si="85"/>
        <v>1.08960854447214</v>
      </c>
      <c r="S212" s="249">
        <f t="shared" si="86"/>
        <v>1.0420317030151964</v>
      </c>
      <c r="T212" s="250">
        <f t="shared" si="87"/>
        <v>0.86835975251266373</v>
      </c>
      <c r="V212" s="252">
        <f t="shared" si="88"/>
        <v>0.97898414849240178</v>
      </c>
    </row>
    <row r="213" spans="1:22" ht="66" x14ac:dyDescent="0.3">
      <c r="C213" s="8" t="s">
        <v>83</v>
      </c>
      <c r="D213" s="9" t="s">
        <v>69</v>
      </c>
      <c r="E213" s="10" t="s">
        <v>70</v>
      </c>
      <c r="F213" s="9" t="s">
        <v>16</v>
      </c>
      <c r="G213" s="11">
        <v>2</v>
      </c>
      <c r="H213" s="210">
        <v>1800000</v>
      </c>
      <c r="I213" s="171">
        <v>1769747.8991596641</v>
      </c>
      <c r="J213" s="232">
        <v>1474789.9159663867</v>
      </c>
      <c r="L213" s="219">
        <f t="shared" si="63"/>
        <v>1681512.6050420171</v>
      </c>
      <c r="N213" s="225">
        <f t="shared" si="82"/>
        <v>179664.96607660671</v>
      </c>
      <c r="O213" s="226">
        <f t="shared" si="83"/>
        <v>1501847.6389654104</v>
      </c>
      <c r="P213" s="226">
        <f t="shared" si="84"/>
        <v>1861177.5711186237</v>
      </c>
      <c r="R213" s="249">
        <f t="shared" si="85"/>
        <v>0.49032384501246301</v>
      </c>
      <c r="S213" s="249">
        <f t="shared" si="86"/>
        <v>0.48208310812149729</v>
      </c>
      <c r="T213" s="250">
        <f t="shared" si="87"/>
        <v>0.40173592343458109</v>
      </c>
      <c r="V213" s="252">
        <f t="shared" si="88"/>
        <v>0.44602988422352208</v>
      </c>
    </row>
    <row r="214" spans="1:22" ht="106.2" thickBot="1" x14ac:dyDescent="0.35">
      <c r="C214" s="8" t="s">
        <v>86</v>
      </c>
      <c r="D214" s="9" t="s">
        <v>71</v>
      </c>
      <c r="E214" s="10" t="s">
        <v>72</v>
      </c>
      <c r="F214" s="9" t="s">
        <v>16</v>
      </c>
      <c r="G214" s="11">
        <v>2</v>
      </c>
      <c r="H214" s="237">
        <v>300000</v>
      </c>
      <c r="I214" s="171">
        <v>993403.36134453781</v>
      </c>
      <c r="J214" s="179">
        <v>827836.13445378153</v>
      </c>
      <c r="L214" s="219">
        <f t="shared" si="63"/>
        <v>707079.831932773</v>
      </c>
      <c r="N214" s="225">
        <f t="shared" si="82"/>
        <v>362130.66540944186</v>
      </c>
      <c r="O214" s="226">
        <f t="shared" si="83"/>
        <v>344949.16652333114</v>
      </c>
      <c r="P214" s="226">
        <f t="shared" si="84"/>
        <v>1069210.4973422149</v>
      </c>
      <c r="R214" s="250">
        <f t="shared" si="85"/>
        <v>8.1720640835410502E-2</v>
      </c>
      <c r="S214" s="249">
        <f t="shared" si="86"/>
        <v>0.27060519765708829</v>
      </c>
      <c r="T214" s="249">
        <f t="shared" si="87"/>
        <v>0.22550433138090692</v>
      </c>
      <c r="V214" s="252">
        <f t="shared" si="88"/>
        <v>0.1536124861081587</v>
      </c>
    </row>
    <row r="215" spans="1:22" ht="13.2" customHeight="1" thickBot="1" x14ac:dyDescent="0.35">
      <c r="C215" s="280" t="s">
        <v>211</v>
      </c>
      <c r="D215" s="281"/>
      <c r="E215" s="282"/>
      <c r="F215" s="34"/>
      <c r="G215" s="34"/>
      <c r="H215" s="34"/>
      <c r="I215" s="181"/>
      <c r="J215" s="176"/>
      <c r="L215" s="219"/>
      <c r="N215" s="228"/>
      <c r="O215" s="228"/>
      <c r="P215" s="228"/>
      <c r="V215" s="252" t="e">
        <f t="shared" si="88"/>
        <v>#DIV/0!</v>
      </c>
    </row>
    <row r="216" spans="1:22" ht="13.2" customHeight="1" thickBot="1" x14ac:dyDescent="0.35">
      <c r="C216" s="289" t="s">
        <v>212</v>
      </c>
      <c r="D216" s="290"/>
      <c r="E216" s="290"/>
      <c r="F216" s="290"/>
      <c r="G216" s="290"/>
      <c r="H216" s="290"/>
      <c r="I216" s="164"/>
      <c r="J216" s="183"/>
      <c r="L216" s="221"/>
      <c r="N216" s="229"/>
      <c r="O216" s="229"/>
      <c r="P216" s="229"/>
      <c r="R216" s="214"/>
      <c r="S216" s="215"/>
      <c r="T216" s="216"/>
      <c r="V216" s="252" t="e">
        <f t="shared" si="88"/>
        <v>#DIV/0!</v>
      </c>
    </row>
    <row r="217" spans="1:22" ht="47.25" customHeight="1" x14ac:dyDescent="0.3">
      <c r="A217" s="3"/>
      <c r="B217" s="3"/>
      <c r="C217" s="4" t="s">
        <v>4</v>
      </c>
      <c r="D217" s="5" t="s">
        <v>5</v>
      </c>
      <c r="E217" s="5" t="s">
        <v>6</v>
      </c>
      <c r="F217" s="5" t="s">
        <v>7</v>
      </c>
      <c r="G217" s="6" t="s">
        <v>8</v>
      </c>
      <c r="H217" s="5" t="s">
        <v>9</v>
      </c>
      <c r="I217" s="170" t="s">
        <v>9</v>
      </c>
      <c r="J217" s="170" t="s">
        <v>9</v>
      </c>
      <c r="L217" s="170" t="s">
        <v>9</v>
      </c>
      <c r="N217" s="224" t="s">
        <v>939</v>
      </c>
      <c r="O217" s="224" t="s">
        <v>940</v>
      </c>
      <c r="P217" s="224" t="s">
        <v>941</v>
      </c>
      <c r="R217" s="224" t="s">
        <v>942</v>
      </c>
      <c r="S217" s="224" t="s">
        <v>942</v>
      </c>
      <c r="T217" s="224" t="s">
        <v>942</v>
      </c>
      <c r="V217" s="252" t="e">
        <f t="shared" si="88"/>
        <v>#DIV/0!</v>
      </c>
    </row>
    <row r="218" spans="1:22" ht="118.8" x14ac:dyDescent="0.3">
      <c r="C218" s="8" t="s">
        <v>13</v>
      </c>
      <c r="D218" s="9" t="s">
        <v>146</v>
      </c>
      <c r="E218" s="10" t="s">
        <v>147</v>
      </c>
      <c r="F218" s="9" t="s">
        <v>16</v>
      </c>
      <c r="G218" s="39">
        <v>1</v>
      </c>
      <c r="H218" s="210">
        <v>3800000</v>
      </c>
      <c r="I218" s="171">
        <v>3538229.7478991603</v>
      </c>
      <c r="J218" s="232">
        <v>2948524.7899159663</v>
      </c>
      <c r="L218" s="219">
        <f t="shared" ref="L218:L279" si="89">+AVERAGE(H218:J218)</f>
        <v>3428918.1792717087</v>
      </c>
      <c r="N218" s="225">
        <f t="shared" ref="N218:N240" si="90">+STDEV(H218:J218)</f>
        <v>436135.61265248875</v>
      </c>
      <c r="O218" s="226">
        <f t="shared" ref="O218:O240" si="91">+L218-N218</f>
        <v>2992782.5666192202</v>
      </c>
      <c r="P218" s="226">
        <f t="shared" ref="P218:P240" si="92">+L218+N218</f>
        <v>3865053.7919241972</v>
      </c>
      <c r="R218" s="249">
        <f t="shared" ref="R218:R240" si="93">+H218/$L$24</f>
        <v>1.0351281172485329</v>
      </c>
      <c r="S218" s="249">
        <f t="shared" ref="S218:S240" si="94">+I218/$L$24</f>
        <v>0.9638213414041078</v>
      </c>
      <c r="T218" s="250">
        <f t="shared" ref="T218:T240" si="95">+J218/$L$24</f>
        <v>0.80318445117008963</v>
      </c>
      <c r="V218" s="252">
        <f t="shared" si="88"/>
        <v>0.91915628420931128</v>
      </c>
    </row>
    <row r="219" spans="1:22" ht="105.6" x14ac:dyDescent="0.3">
      <c r="C219" s="8" t="s">
        <v>18</v>
      </c>
      <c r="D219" s="9" t="s">
        <v>67</v>
      </c>
      <c r="E219" s="10" t="s">
        <v>68</v>
      </c>
      <c r="F219" s="9" t="s">
        <v>16</v>
      </c>
      <c r="G219" s="11">
        <v>1</v>
      </c>
      <c r="H219" s="237">
        <v>1500000</v>
      </c>
      <c r="I219" s="171">
        <v>2475680.6722689075</v>
      </c>
      <c r="J219" s="179">
        <v>2063067.2268907563</v>
      </c>
      <c r="L219" s="219">
        <f t="shared" si="89"/>
        <v>2012915.9663865548</v>
      </c>
      <c r="N219" s="225">
        <f t="shared" si="90"/>
        <v>489769.90031789057</v>
      </c>
      <c r="O219" s="226">
        <f t="shared" si="91"/>
        <v>1523146.0660686642</v>
      </c>
      <c r="P219" s="226">
        <f t="shared" si="92"/>
        <v>2502685.8667044453</v>
      </c>
      <c r="R219" s="250">
        <f t="shared" si="93"/>
        <v>0.40860320417705254</v>
      </c>
      <c r="S219" s="249">
        <f t="shared" si="94"/>
        <v>0.67438070347218337</v>
      </c>
      <c r="T219" s="249">
        <f t="shared" si="95"/>
        <v>0.56198391956015281</v>
      </c>
      <c r="V219" s="252">
        <f t="shared" si="88"/>
        <v>0.48529356186860267</v>
      </c>
    </row>
    <row r="220" spans="1:22" ht="66" x14ac:dyDescent="0.3">
      <c r="C220" s="8" t="s">
        <v>21</v>
      </c>
      <c r="D220" s="9" t="s">
        <v>65</v>
      </c>
      <c r="E220" s="10" t="s">
        <v>66</v>
      </c>
      <c r="F220" s="9" t="s">
        <v>16</v>
      </c>
      <c r="G220" s="11">
        <v>1</v>
      </c>
      <c r="H220" s="210">
        <v>3200000</v>
      </c>
      <c r="I220" s="171">
        <v>2984743.3613445382</v>
      </c>
      <c r="J220" s="232">
        <v>2487286.1344537814</v>
      </c>
      <c r="L220" s="219">
        <f t="shared" si="89"/>
        <v>2890676.4985994399</v>
      </c>
      <c r="N220" s="225">
        <f t="shared" si="90"/>
        <v>365549.85232589865</v>
      </c>
      <c r="O220" s="226">
        <f t="shared" si="91"/>
        <v>2525126.6462735413</v>
      </c>
      <c r="P220" s="226">
        <f t="shared" si="92"/>
        <v>3256226.3509253385</v>
      </c>
      <c r="R220" s="249">
        <f t="shared" si="93"/>
        <v>0.87168683557771198</v>
      </c>
      <c r="S220" s="249">
        <f t="shared" si="94"/>
        <v>0.81305046739437625</v>
      </c>
      <c r="T220" s="250">
        <f t="shared" si="95"/>
        <v>0.67754205616198004</v>
      </c>
      <c r="V220" s="252">
        <f t="shared" si="88"/>
        <v>0.77461444586984607</v>
      </c>
    </row>
    <row r="221" spans="1:22" ht="66" x14ac:dyDescent="0.3">
      <c r="C221" s="8" t="s">
        <v>25</v>
      </c>
      <c r="D221" s="9" t="s">
        <v>26</v>
      </c>
      <c r="E221" s="10" t="s">
        <v>27</v>
      </c>
      <c r="F221" s="9" t="s">
        <v>16</v>
      </c>
      <c r="G221" s="11">
        <v>1</v>
      </c>
      <c r="H221" s="210">
        <v>3200000</v>
      </c>
      <c r="I221" s="230">
        <v>4159663.8655462186</v>
      </c>
      <c r="J221" s="179">
        <v>3466386.5546218487</v>
      </c>
      <c r="L221" s="219">
        <f t="shared" si="89"/>
        <v>3608683.4733893559</v>
      </c>
      <c r="N221" s="225">
        <f t="shared" si="90"/>
        <v>495403.86910764064</v>
      </c>
      <c r="O221" s="226">
        <f t="shared" si="91"/>
        <v>3113279.6042817151</v>
      </c>
      <c r="P221" s="226">
        <f t="shared" si="92"/>
        <v>4104087.3424969967</v>
      </c>
      <c r="R221" s="249">
        <f t="shared" si="93"/>
        <v>0.87168683557771198</v>
      </c>
      <c r="S221" s="250">
        <f t="shared" si="94"/>
        <v>1.1331013225077926</v>
      </c>
      <c r="T221" s="249">
        <f t="shared" si="95"/>
        <v>0.94425110208982721</v>
      </c>
      <c r="V221" s="252">
        <f t="shared" si="88"/>
        <v>0.90796896883376954</v>
      </c>
    </row>
    <row r="222" spans="1:22" ht="92.4" x14ac:dyDescent="0.3">
      <c r="C222" s="8" t="s">
        <v>28</v>
      </c>
      <c r="D222" s="9" t="s">
        <v>22</v>
      </c>
      <c r="E222" s="10" t="s">
        <v>23</v>
      </c>
      <c r="F222" s="9" t="s">
        <v>16</v>
      </c>
      <c r="G222" s="11">
        <v>1</v>
      </c>
      <c r="H222" s="210">
        <v>3500000</v>
      </c>
      <c r="I222" s="230">
        <v>4011428.5714285718</v>
      </c>
      <c r="J222" s="179">
        <v>3342857.1428571432</v>
      </c>
      <c r="L222" s="219">
        <f t="shared" si="89"/>
        <v>3618095.2380952383</v>
      </c>
      <c r="N222" s="225">
        <f t="shared" si="90"/>
        <v>349580.89581824763</v>
      </c>
      <c r="O222" s="226">
        <f t="shared" si="91"/>
        <v>3268514.3422769909</v>
      </c>
      <c r="P222" s="226">
        <f t="shared" si="92"/>
        <v>3967676.1339134858</v>
      </c>
      <c r="R222" s="249">
        <f t="shared" si="93"/>
        <v>0.95340747641312251</v>
      </c>
      <c r="S222" s="250">
        <f t="shared" si="94"/>
        <v>1.0927217117420605</v>
      </c>
      <c r="T222" s="249">
        <f t="shared" si="95"/>
        <v>0.91060142645171716</v>
      </c>
      <c r="V222" s="252">
        <f t="shared" si="88"/>
        <v>0.93200445143241983</v>
      </c>
    </row>
    <row r="223" spans="1:22" ht="66" x14ac:dyDescent="0.3">
      <c r="C223" s="8" t="s">
        <v>31</v>
      </c>
      <c r="D223" s="9" t="s">
        <v>69</v>
      </c>
      <c r="E223" s="10" t="s">
        <v>70</v>
      </c>
      <c r="F223" s="9" t="s">
        <v>16</v>
      </c>
      <c r="G223" s="11">
        <v>1</v>
      </c>
      <c r="H223" s="210">
        <v>1800000</v>
      </c>
      <c r="I223" s="171">
        <v>1769747.8991596641</v>
      </c>
      <c r="J223" s="232">
        <v>1474789.9159663867</v>
      </c>
      <c r="L223" s="219">
        <f t="shared" si="89"/>
        <v>1681512.6050420171</v>
      </c>
      <c r="N223" s="225">
        <f t="shared" si="90"/>
        <v>179664.96607660671</v>
      </c>
      <c r="O223" s="226">
        <f t="shared" si="91"/>
        <v>1501847.6389654104</v>
      </c>
      <c r="P223" s="226">
        <f t="shared" si="92"/>
        <v>1861177.5711186237</v>
      </c>
      <c r="R223" s="249">
        <f t="shared" si="93"/>
        <v>0.49032384501246301</v>
      </c>
      <c r="S223" s="249">
        <f t="shared" si="94"/>
        <v>0.48208310812149729</v>
      </c>
      <c r="T223" s="250">
        <f t="shared" si="95"/>
        <v>0.40173592343458109</v>
      </c>
      <c r="V223" s="252">
        <f t="shared" si="88"/>
        <v>0.44602988422352208</v>
      </c>
    </row>
    <row r="224" spans="1:22" ht="105.6" x14ac:dyDescent="0.3">
      <c r="C224" s="8" t="s">
        <v>34</v>
      </c>
      <c r="D224" s="9" t="s">
        <v>71</v>
      </c>
      <c r="E224" s="10" t="s">
        <v>72</v>
      </c>
      <c r="F224" s="9" t="s">
        <v>16</v>
      </c>
      <c r="G224" s="11">
        <v>1</v>
      </c>
      <c r="H224" s="237">
        <v>300000</v>
      </c>
      <c r="I224" s="171">
        <v>993403.36134453781</v>
      </c>
      <c r="J224" s="179">
        <v>827836.13445378153</v>
      </c>
      <c r="L224" s="219">
        <f t="shared" si="89"/>
        <v>707079.831932773</v>
      </c>
      <c r="N224" s="225">
        <f t="shared" si="90"/>
        <v>362130.66540944186</v>
      </c>
      <c r="O224" s="226">
        <f t="shared" si="91"/>
        <v>344949.16652333114</v>
      </c>
      <c r="P224" s="226">
        <f t="shared" si="92"/>
        <v>1069210.4973422149</v>
      </c>
      <c r="R224" s="250">
        <f t="shared" si="93"/>
        <v>8.1720640835410502E-2</v>
      </c>
      <c r="S224" s="249">
        <f t="shared" si="94"/>
        <v>0.27060519765708829</v>
      </c>
      <c r="T224" s="249">
        <f t="shared" si="95"/>
        <v>0.22550433138090692</v>
      </c>
      <c r="V224" s="252">
        <f t="shared" si="88"/>
        <v>0.1536124861081587</v>
      </c>
    </row>
    <row r="225" spans="3:22" ht="26.4" x14ac:dyDescent="0.3">
      <c r="C225" s="8" t="s">
        <v>37</v>
      </c>
      <c r="D225" s="9" t="s">
        <v>19</v>
      </c>
      <c r="E225" s="10" t="s">
        <v>20</v>
      </c>
      <c r="F225" s="9" t="s">
        <v>16</v>
      </c>
      <c r="G225" s="11">
        <v>50</v>
      </c>
      <c r="H225" s="210">
        <v>65000</v>
      </c>
      <c r="I225" s="230">
        <v>88235.294117647063</v>
      </c>
      <c r="J225" s="179">
        <v>63025.210084033613</v>
      </c>
      <c r="L225" s="219">
        <f t="shared" si="89"/>
        <v>72086.834733893556</v>
      </c>
      <c r="N225" s="225">
        <f t="shared" si="90"/>
        <v>14019.789732895568</v>
      </c>
      <c r="O225" s="226">
        <f t="shared" si="91"/>
        <v>58067.04500099799</v>
      </c>
      <c r="P225" s="226">
        <f t="shared" si="92"/>
        <v>86106.62446678913</v>
      </c>
      <c r="R225" s="249">
        <f t="shared" si="93"/>
        <v>1.7706138847672276E-2</v>
      </c>
      <c r="S225" s="250">
        <f t="shared" si="94"/>
        <v>2.4035482598650151E-2</v>
      </c>
      <c r="T225" s="249">
        <f t="shared" si="95"/>
        <v>1.7168201856178678E-2</v>
      </c>
      <c r="V225" s="252">
        <f t="shared" si="88"/>
        <v>1.7437170351925477E-2</v>
      </c>
    </row>
    <row r="226" spans="3:22" ht="39.6" x14ac:dyDescent="0.3">
      <c r="C226" s="8" t="s">
        <v>40</v>
      </c>
      <c r="D226" s="9" t="s">
        <v>119</v>
      </c>
      <c r="E226" s="10" t="s">
        <v>180</v>
      </c>
      <c r="F226" s="9" t="s">
        <v>16</v>
      </c>
      <c r="G226" s="11">
        <v>10</v>
      </c>
      <c r="H226" s="237">
        <v>120000</v>
      </c>
      <c r="I226" s="171">
        <v>229613.44537815126</v>
      </c>
      <c r="J226" s="179">
        <v>191344.53781512607</v>
      </c>
      <c r="L226" s="219">
        <f t="shared" si="89"/>
        <v>180319.32773109246</v>
      </c>
      <c r="N226" s="225">
        <f t="shared" si="90"/>
        <v>55632.214543059868</v>
      </c>
      <c r="O226" s="226">
        <f t="shared" si="91"/>
        <v>124687.11318803258</v>
      </c>
      <c r="P226" s="226">
        <f t="shared" si="92"/>
        <v>235951.54227415234</v>
      </c>
      <c r="R226" s="250">
        <f t="shared" si="93"/>
        <v>3.2688256334164202E-2</v>
      </c>
      <c r="S226" s="249">
        <f t="shared" si="94"/>
        <v>6.2547193002430154E-2</v>
      </c>
      <c r="T226" s="249">
        <f t="shared" si="95"/>
        <v>5.2122660835358471E-2</v>
      </c>
      <c r="V226" s="252">
        <f t="shared" si="88"/>
        <v>4.2405458584761337E-2</v>
      </c>
    </row>
    <row r="227" spans="3:22" ht="39.6" x14ac:dyDescent="0.3">
      <c r="C227" s="8" t="s">
        <v>43</v>
      </c>
      <c r="D227" s="9" t="s">
        <v>29</v>
      </c>
      <c r="E227" s="10" t="s">
        <v>30</v>
      </c>
      <c r="F227" s="9" t="s">
        <v>16</v>
      </c>
      <c r="G227" s="11">
        <v>1</v>
      </c>
      <c r="H227" s="237">
        <v>1600000</v>
      </c>
      <c r="I227" s="171">
        <v>3025210.0840336136</v>
      </c>
      <c r="J227" s="179">
        <v>2521008.4033613447</v>
      </c>
      <c r="L227" s="219">
        <f t="shared" si="89"/>
        <v>2382072.8291316531</v>
      </c>
      <c r="N227" s="225">
        <f t="shared" si="90"/>
        <v>722691.68131899426</v>
      </c>
      <c r="O227" s="226">
        <f t="shared" si="91"/>
        <v>1659381.1478126589</v>
      </c>
      <c r="P227" s="226">
        <f t="shared" si="92"/>
        <v>3104764.5104506472</v>
      </c>
      <c r="R227" s="250">
        <f t="shared" si="93"/>
        <v>0.43584341778885599</v>
      </c>
      <c r="S227" s="249">
        <f t="shared" si="94"/>
        <v>0.82407368909657652</v>
      </c>
      <c r="T227" s="249">
        <f t="shared" si="95"/>
        <v>0.6867280742471471</v>
      </c>
      <c r="V227" s="252">
        <f t="shared" si="88"/>
        <v>0.56128574601800152</v>
      </c>
    </row>
    <row r="228" spans="3:22" s="2" customFormat="1" ht="39.6" x14ac:dyDescent="0.3">
      <c r="C228" s="8" t="s">
        <v>46</v>
      </c>
      <c r="D228" s="9" t="s">
        <v>14</v>
      </c>
      <c r="E228" s="10" t="s">
        <v>15</v>
      </c>
      <c r="F228" s="9" t="s">
        <v>16</v>
      </c>
      <c r="G228" s="11">
        <v>4</v>
      </c>
      <c r="H228" s="237">
        <v>200000</v>
      </c>
      <c r="I228" s="171">
        <v>335798.31932773109</v>
      </c>
      <c r="J228" s="180">
        <v>279831.93277310923</v>
      </c>
      <c r="L228" s="219">
        <f t="shared" si="89"/>
        <v>271876.75070028013</v>
      </c>
      <c r="N228" s="225">
        <f t="shared" si="90"/>
        <v>68247.780728885016</v>
      </c>
      <c r="O228" s="226">
        <f t="shared" si="91"/>
        <v>203628.9699713951</v>
      </c>
      <c r="P228" s="226">
        <f t="shared" si="92"/>
        <v>340124.53142916516</v>
      </c>
      <c r="R228" s="250">
        <f t="shared" si="93"/>
        <v>5.4480427223606999E-2</v>
      </c>
      <c r="S228" s="249">
        <f t="shared" si="94"/>
        <v>9.1472179489719987E-2</v>
      </c>
      <c r="T228" s="249">
        <f t="shared" si="95"/>
        <v>7.6226816241433321E-2</v>
      </c>
      <c r="V228" s="252">
        <f t="shared" si="88"/>
        <v>6.5353621732520156E-2</v>
      </c>
    </row>
    <row r="229" spans="3:22" ht="51.75" customHeight="1" x14ac:dyDescent="0.3">
      <c r="C229" s="8" t="s">
        <v>49</v>
      </c>
      <c r="D229" s="9" t="s">
        <v>75</v>
      </c>
      <c r="E229" s="10" t="s">
        <v>76</v>
      </c>
      <c r="F229" s="9" t="s">
        <v>16</v>
      </c>
      <c r="G229" s="11">
        <v>1</v>
      </c>
      <c r="H229" s="210">
        <v>500000</v>
      </c>
      <c r="I229" s="230">
        <v>682184.87394957989</v>
      </c>
      <c r="J229" s="179">
        <v>568487.39495798317</v>
      </c>
      <c r="L229" s="219">
        <f t="shared" si="89"/>
        <v>583557.42296918773</v>
      </c>
      <c r="N229" s="225">
        <f t="shared" si="90"/>
        <v>92022.613428439494</v>
      </c>
      <c r="O229" s="226">
        <f t="shared" si="91"/>
        <v>491534.80954074825</v>
      </c>
      <c r="P229" s="226">
        <f t="shared" si="92"/>
        <v>675580.03639762721</v>
      </c>
      <c r="R229" s="249">
        <f t="shared" si="93"/>
        <v>0.13620106805901749</v>
      </c>
      <c r="S229" s="250">
        <f t="shared" si="94"/>
        <v>0.18582861689127803</v>
      </c>
      <c r="T229" s="249">
        <f t="shared" si="95"/>
        <v>0.15485718074273166</v>
      </c>
      <c r="V229" s="252">
        <f t="shared" si="88"/>
        <v>0.14552912440087457</v>
      </c>
    </row>
    <row r="230" spans="3:22" ht="52.8" x14ac:dyDescent="0.3">
      <c r="C230" s="8" t="s">
        <v>52</v>
      </c>
      <c r="D230" s="9" t="s">
        <v>73</v>
      </c>
      <c r="E230" s="10" t="s">
        <v>74</v>
      </c>
      <c r="F230" s="9" t="s">
        <v>16</v>
      </c>
      <c r="G230" s="11">
        <v>3</v>
      </c>
      <c r="H230" s="210">
        <v>1600000</v>
      </c>
      <c r="I230" s="171">
        <v>1660336.1344537816</v>
      </c>
      <c r="J230" s="232">
        <v>1383613.4453781513</v>
      </c>
      <c r="L230" s="219">
        <f t="shared" si="89"/>
        <v>1547983.1932773113</v>
      </c>
      <c r="N230" s="225">
        <f t="shared" si="90"/>
        <v>145510.04363455877</v>
      </c>
      <c r="O230" s="226">
        <f t="shared" si="91"/>
        <v>1402473.1496427525</v>
      </c>
      <c r="P230" s="226">
        <f t="shared" si="92"/>
        <v>1693493.2369118701</v>
      </c>
      <c r="R230" s="249">
        <f t="shared" si="93"/>
        <v>0.43584341778885599</v>
      </c>
      <c r="S230" s="249">
        <f t="shared" si="94"/>
        <v>0.45227910969917112</v>
      </c>
      <c r="T230" s="250">
        <f t="shared" si="95"/>
        <v>0.37689925808264257</v>
      </c>
      <c r="V230" s="252">
        <f t="shared" si="88"/>
        <v>0.40637133793574931</v>
      </c>
    </row>
    <row r="231" spans="3:22" ht="39.6" x14ac:dyDescent="0.3">
      <c r="C231" s="8" t="s">
        <v>55</v>
      </c>
      <c r="D231" s="9" t="s">
        <v>87</v>
      </c>
      <c r="E231" s="10" t="s">
        <v>88</v>
      </c>
      <c r="F231" s="9" t="s">
        <v>16</v>
      </c>
      <c r="G231" s="11">
        <v>1</v>
      </c>
      <c r="H231" s="237">
        <v>1600000</v>
      </c>
      <c r="I231" s="171">
        <v>4326050.4201680673</v>
      </c>
      <c r="J231" s="179">
        <v>3605042.0168067226</v>
      </c>
      <c r="L231" s="219">
        <f t="shared" si="89"/>
        <v>3177030.81232493</v>
      </c>
      <c r="N231" s="225">
        <f t="shared" si="90"/>
        <v>1412527.1383927779</v>
      </c>
      <c r="O231" s="226">
        <f t="shared" si="91"/>
        <v>1764503.6739321521</v>
      </c>
      <c r="P231" s="226">
        <f t="shared" si="92"/>
        <v>4589557.9507177081</v>
      </c>
      <c r="R231" s="250">
        <f t="shared" si="93"/>
        <v>0.43584341778885599</v>
      </c>
      <c r="S231" s="249">
        <f t="shared" si="94"/>
        <v>1.1784253754081044</v>
      </c>
      <c r="T231" s="249">
        <f t="shared" si="95"/>
        <v>0.98202114617342029</v>
      </c>
      <c r="V231" s="252">
        <f t="shared" si="88"/>
        <v>0.70893228198113811</v>
      </c>
    </row>
    <row r="232" spans="3:22" s="2" customFormat="1" ht="39.6" x14ac:dyDescent="0.3">
      <c r="C232" s="8" t="s">
        <v>58</v>
      </c>
      <c r="D232" s="9" t="s">
        <v>56</v>
      </c>
      <c r="E232" s="10" t="s">
        <v>57</v>
      </c>
      <c r="F232" s="9" t="s">
        <v>16</v>
      </c>
      <c r="G232" s="11">
        <v>1</v>
      </c>
      <c r="H232" s="237">
        <v>3000000</v>
      </c>
      <c r="I232" s="171">
        <v>4638655.4621848743</v>
      </c>
      <c r="J232" s="180">
        <v>3865546.218487395</v>
      </c>
      <c r="L232" s="219">
        <f t="shared" si="89"/>
        <v>3834733.8935574233</v>
      </c>
      <c r="N232" s="225">
        <f t="shared" si="90"/>
        <v>819762.14871313097</v>
      </c>
      <c r="O232" s="226">
        <f t="shared" si="91"/>
        <v>3014971.7448442923</v>
      </c>
      <c r="P232" s="226">
        <f t="shared" si="92"/>
        <v>4654496.0422705542</v>
      </c>
      <c r="R232" s="250">
        <f t="shared" si="93"/>
        <v>0.81720640835410507</v>
      </c>
      <c r="S232" s="249">
        <f t="shared" si="94"/>
        <v>1.2635796566147508</v>
      </c>
      <c r="T232" s="249">
        <f t="shared" si="95"/>
        <v>1.052983047178959</v>
      </c>
      <c r="V232" s="252">
        <f t="shared" si="88"/>
        <v>0.93509472776653202</v>
      </c>
    </row>
    <row r="233" spans="3:22" s="2" customFormat="1" ht="39.6" x14ac:dyDescent="0.3">
      <c r="C233" s="8" t="s">
        <v>83</v>
      </c>
      <c r="D233" s="9" t="s">
        <v>91</v>
      </c>
      <c r="E233" s="10" t="s">
        <v>92</v>
      </c>
      <c r="F233" s="9" t="s">
        <v>16</v>
      </c>
      <c r="G233" s="11">
        <v>1</v>
      </c>
      <c r="H233" s="237">
        <v>3200000</v>
      </c>
      <c r="I233" s="171">
        <v>5064201.6806722693</v>
      </c>
      <c r="J233" s="179">
        <v>4220168.0672268914</v>
      </c>
      <c r="L233" s="219">
        <f t="shared" si="89"/>
        <v>4161456.5826330534</v>
      </c>
      <c r="N233" s="225">
        <f t="shared" si="90"/>
        <v>933486.61231575371</v>
      </c>
      <c r="O233" s="226">
        <f t="shared" si="91"/>
        <v>3227969.9703172995</v>
      </c>
      <c r="P233" s="226">
        <f t="shared" si="92"/>
        <v>5094943.1949488074</v>
      </c>
      <c r="R233" s="250">
        <f t="shared" si="93"/>
        <v>0.87168683557771198</v>
      </c>
      <c r="S233" s="249">
        <f t="shared" si="94"/>
        <v>1.3794993555476691</v>
      </c>
      <c r="T233" s="249">
        <f t="shared" si="95"/>
        <v>1.1495827962897245</v>
      </c>
      <c r="V233" s="252">
        <f t="shared" si="88"/>
        <v>1.0106348159337182</v>
      </c>
    </row>
    <row r="234" spans="3:22" s="2" customFormat="1" ht="52.8" x14ac:dyDescent="0.3">
      <c r="C234" s="8" t="s">
        <v>86</v>
      </c>
      <c r="D234" s="9" t="s">
        <v>59</v>
      </c>
      <c r="E234" s="10" t="s">
        <v>60</v>
      </c>
      <c r="F234" s="9" t="s">
        <v>16</v>
      </c>
      <c r="G234" s="11">
        <v>1</v>
      </c>
      <c r="H234" s="210">
        <v>3000000</v>
      </c>
      <c r="I234" s="230">
        <v>3826890.7563025211</v>
      </c>
      <c r="J234" s="179">
        <v>3189075.630252101</v>
      </c>
      <c r="L234" s="219">
        <f t="shared" si="89"/>
        <v>3338655.4621848739</v>
      </c>
      <c r="N234" s="225">
        <f t="shared" si="90"/>
        <v>433263.97877670365</v>
      </c>
      <c r="O234" s="226">
        <f t="shared" si="91"/>
        <v>2905391.4834081703</v>
      </c>
      <c r="P234" s="226">
        <f t="shared" si="92"/>
        <v>3771919.4409615775</v>
      </c>
      <c r="R234" s="249">
        <f t="shared" si="93"/>
        <v>0.81720640835410507</v>
      </c>
      <c r="S234" s="250">
        <f t="shared" si="94"/>
        <v>1.0424532167071694</v>
      </c>
      <c r="T234" s="249">
        <f t="shared" si="95"/>
        <v>0.86871101392264105</v>
      </c>
      <c r="V234" s="252">
        <f t="shared" si="88"/>
        <v>0.84295871113837306</v>
      </c>
    </row>
    <row r="235" spans="3:22" s="2" customFormat="1" ht="39.6" x14ac:dyDescent="0.3">
      <c r="C235" s="8" t="s">
        <v>89</v>
      </c>
      <c r="D235" s="9" t="s">
        <v>134</v>
      </c>
      <c r="E235" s="10" t="s">
        <v>135</v>
      </c>
      <c r="F235" s="9" t="s">
        <v>16</v>
      </c>
      <c r="G235" s="11">
        <v>1</v>
      </c>
      <c r="H235" s="237">
        <v>1600000</v>
      </c>
      <c r="I235" s="171">
        <v>2944875.630252101</v>
      </c>
      <c r="J235" s="179">
        <v>2454063.0252100839</v>
      </c>
      <c r="L235" s="219">
        <f t="shared" si="89"/>
        <v>2332979.5518207285</v>
      </c>
      <c r="N235" s="225">
        <f t="shared" si="90"/>
        <v>680564.85426263278</v>
      </c>
      <c r="O235" s="226">
        <f t="shared" si="91"/>
        <v>1652414.6975580957</v>
      </c>
      <c r="P235" s="226">
        <f t="shared" si="92"/>
        <v>3013544.4060833612</v>
      </c>
      <c r="R235" s="250">
        <f t="shared" si="93"/>
        <v>0.43584341778885599</v>
      </c>
      <c r="S235" s="249">
        <f t="shared" si="94"/>
        <v>0.802190412282617</v>
      </c>
      <c r="T235" s="249">
        <f t="shared" si="95"/>
        <v>0.66849201023551408</v>
      </c>
      <c r="V235" s="252">
        <f t="shared" si="88"/>
        <v>0.55216771401218501</v>
      </c>
    </row>
    <row r="236" spans="3:22" s="2" customFormat="1" ht="92.4" x14ac:dyDescent="0.3">
      <c r="C236" s="8" t="s">
        <v>90</v>
      </c>
      <c r="D236" s="9" t="s">
        <v>121</v>
      </c>
      <c r="E236" s="10" t="s">
        <v>122</v>
      </c>
      <c r="F236" s="9" t="s">
        <v>16</v>
      </c>
      <c r="G236" s="11">
        <v>1</v>
      </c>
      <c r="H236" s="210">
        <v>6000000</v>
      </c>
      <c r="I236" s="230">
        <v>8485714.2857142854</v>
      </c>
      <c r="J236" s="179">
        <v>7071428.5714285718</v>
      </c>
      <c r="L236" s="219">
        <f t="shared" si="89"/>
        <v>7185714.2857142864</v>
      </c>
      <c r="N236" s="225">
        <f t="shared" si="90"/>
        <v>1246791.8013519174</v>
      </c>
      <c r="O236" s="226">
        <f t="shared" si="91"/>
        <v>5938922.4843623694</v>
      </c>
      <c r="P236" s="226">
        <f t="shared" si="92"/>
        <v>8432506.0870662034</v>
      </c>
      <c r="R236" s="249">
        <f t="shared" si="93"/>
        <v>1.6344128167082101</v>
      </c>
      <c r="S236" s="250">
        <f t="shared" si="94"/>
        <v>2.3115266979158968</v>
      </c>
      <c r="T236" s="249">
        <f t="shared" si="95"/>
        <v>1.9262722482632477</v>
      </c>
      <c r="V236" s="252">
        <f t="shared" si="88"/>
        <v>1.7803425324857289</v>
      </c>
    </row>
    <row r="237" spans="3:22" s="2" customFormat="1" ht="118.8" x14ac:dyDescent="0.3">
      <c r="C237" s="8" t="s">
        <v>93</v>
      </c>
      <c r="D237" s="35" t="s">
        <v>136</v>
      </c>
      <c r="E237" s="36" t="s">
        <v>137</v>
      </c>
      <c r="F237" s="35" t="s">
        <v>16</v>
      </c>
      <c r="G237" s="37">
        <v>1</v>
      </c>
      <c r="H237" s="237">
        <v>2000000</v>
      </c>
      <c r="I237" s="171">
        <v>3525731.0924369749</v>
      </c>
      <c r="J237" s="179">
        <v>2938109.2436974789</v>
      </c>
      <c r="L237" s="219">
        <f t="shared" si="89"/>
        <v>2821280.1120448182</v>
      </c>
      <c r="N237" s="225">
        <f t="shared" si="90"/>
        <v>769545.72710740566</v>
      </c>
      <c r="O237" s="226">
        <f t="shared" si="91"/>
        <v>2051734.3849374126</v>
      </c>
      <c r="P237" s="226">
        <f t="shared" si="92"/>
        <v>3590825.8391522239</v>
      </c>
      <c r="R237" s="250">
        <f t="shared" si="93"/>
        <v>0.54480427223606998</v>
      </c>
      <c r="S237" s="249">
        <f t="shared" si="94"/>
        <v>0.96041668095760513</v>
      </c>
      <c r="T237" s="249">
        <f t="shared" si="95"/>
        <v>0.80034723413133757</v>
      </c>
      <c r="V237" s="252">
        <f t="shared" si="88"/>
        <v>0.67257575318370377</v>
      </c>
    </row>
    <row r="238" spans="3:22" ht="66" x14ac:dyDescent="0.3">
      <c r="C238" s="8" t="s">
        <v>96</v>
      </c>
      <c r="D238" s="9" t="s">
        <v>213</v>
      </c>
      <c r="E238" s="10" t="s">
        <v>214</v>
      </c>
      <c r="F238" s="9" t="s">
        <v>16</v>
      </c>
      <c r="G238" s="11">
        <v>1</v>
      </c>
      <c r="H238" s="237">
        <v>450000</v>
      </c>
      <c r="I238" s="171">
        <v>1417815.1260504203</v>
      </c>
      <c r="J238" s="179">
        <v>1181512.6050420168</v>
      </c>
      <c r="L238" s="219">
        <f t="shared" si="89"/>
        <v>1016442.5770308124</v>
      </c>
      <c r="N238" s="225">
        <f t="shared" si="90"/>
        <v>504581.62388627708</v>
      </c>
      <c r="O238" s="226">
        <f t="shared" si="91"/>
        <v>511860.95314453531</v>
      </c>
      <c r="P238" s="226">
        <f t="shared" si="92"/>
        <v>1521024.2009170894</v>
      </c>
      <c r="R238" s="250">
        <f t="shared" si="93"/>
        <v>0.12258096125311575</v>
      </c>
      <c r="S238" s="249">
        <f t="shared" si="94"/>
        <v>0.38621586895659554</v>
      </c>
      <c r="T238" s="249">
        <f t="shared" si="95"/>
        <v>0.32184655746382962</v>
      </c>
      <c r="V238" s="252">
        <f t="shared" si="88"/>
        <v>0.22221375935847268</v>
      </c>
    </row>
    <row r="239" spans="3:22" x14ac:dyDescent="0.3">
      <c r="C239" s="8" t="s">
        <v>99</v>
      </c>
      <c r="D239" s="9" t="s">
        <v>176</v>
      </c>
      <c r="E239" s="10" t="s">
        <v>177</v>
      </c>
      <c r="F239" s="9" t="s">
        <v>16</v>
      </c>
      <c r="G239" s="11">
        <v>5</v>
      </c>
      <c r="H239" s="210">
        <v>20000</v>
      </c>
      <c r="I239" s="171">
        <v>21352.941176470587</v>
      </c>
      <c r="J239" s="232">
        <v>15252.100840336136</v>
      </c>
      <c r="L239" s="219">
        <f t="shared" si="89"/>
        <v>18868.347338935575</v>
      </c>
      <c r="N239" s="225">
        <f t="shared" si="90"/>
        <v>3203.9883755597461</v>
      </c>
      <c r="O239" s="226">
        <f t="shared" si="91"/>
        <v>15664.358963375829</v>
      </c>
      <c r="P239" s="226">
        <f t="shared" si="92"/>
        <v>22072.335714495322</v>
      </c>
      <c r="R239" s="249">
        <f t="shared" si="93"/>
        <v>5.4480427223607001E-3</v>
      </c>
      <c r="S239" s="249">
        <f t="shared" si="94"/>
        <v>5.8165867888733359E-3</v>
      </c>
      <c r="T239" s="250">
        <f t="shared" si="95"/>
        <v>4.1547048491952406E-3</v>
      </c>
      <c r="V239" s="252">
        <f t="shared" si="88"/>
        <v>4.8013737857779699E-3</v>
      </c>
    </row>
    <row r="240" spans="3:22" ht="13.8" thickBot="1" x14ac:dyDescent="0.35">
      <c r="C240" s="8" t="s">
        <v>102</v>
      </c>
      <c r="D240" s="9" t="s">
        <v>178</v>
      </c>
      <c r="E240" s="10" t="s">
        <v>179</v>
      </c>
      <c r="F240" s="9" t="s">
        <v>16</v>
      </c>
      <c r="G240" s="11">
        <v>5</v>
      </c>
      <c r="H240" s="210">
        <v>50000</v>
      </c>
      <c r="I240" s="230">
        <v>94804.411764705888</v>
      </c>
      <c r="J240" s="179">
        <v>67717.436974789918</v>
      </c>
      <c r="L240" s="219">
        <f t="shared" si="89"/>
        <v>70840.616246498612</v>
      </c>
      <c r="N240" s="225">
        <f t="shared" si="90"/>
        <v>22564.89563387676</v>
      </c>
      <c r="O240" s="226">
        <f t="shared" si="91"/>
        <v>48275.720612621852</v>
      </c>
      <c r="P240" s="226">
        <f t="shared" si="92"/>
        <v>93405.511880375372</v>
      </c>
      <c r="R240" s="249">
        <f t="shared" si="93"/>
        <v>1.362010680590175E-2</v>
      </c>
      <c r="S240" s="250">
        <f t="shared" si="94"/>
        <v>2.5824924278119651E-2</v>
      </c>
      <c r="T240" s="249">
        <f t="shared" si="95"/>
        <v>1.844637448437118E-2</v>
      </c>
      <c r="V240" s="252">
        <f t="shared" si="88"/>
        <v>1.6033240645136466E-2</v>
      </c>
    </row>
    <row r="241" spans="1:22" ht="13.2" customHeight="1" thickBot="1" x14ac:dyDescent="0.35">
      <c r="C241" s="280" t="s">
        <v>215</v>
      </c>
      <c r="D241" s="281"/>
      <c r="E241" s="282"/>
      <c r="F241" s="34"/>
      <c r="G241" s="34"/>
      <c r="H241" s="34"/>
      <c r="I241" s="181"/>
      <c r="J241" s="176"/>
      <c r="L241" s="219"/>
      <c r="N241" s="228"/>
      <c r="O241" s="228"/>
      <c r="P241" s="228"/>
      <c r="V241" s="252" t="e">
        <f t="shared" si="88"/>
        <v>#DIV/0!</v>
      </c>
    </row>
    <row r="242" spans="1:22" ht="13.2" customHeight="1" thickBot="1" x14ac:dyDescent="0.35">
      <c r="C242" s="289" t="s">
        <v>216</v>
      </c>
      <c r="D242" s="290"/>
      <c r="E242" s="290"/>
      <c r="F242" s="290"/>
      <c r="G242" s="290"/>
      <c r="H242" s="290"/>
      <c r="I242" s="164"/>
      <c r="J242" s="183"/>
      <c r="L242" s="221"/>
      <c r="N242" s="229"/>
      <c r="O242" s="229"/>
      <c r="P242" s="229"/>
      <c r="R242" s="214"/>
      <c r="S242" s="215"/>
      <c r="T242" s="216"/>
      <c r="V242" s="252" t="e">
        <f t="shared" si="88"/>
        <v>#DIV/0!</v>
      </c>
    </row>
    <row r="243" spans="1:22" ht="47.25" customHeight="1" x14ac:dyDescent="0.3">
      <c r="A243" s="3"/>
      <c r="B243" s="3"/>
      <c r="C243" s="4" t="s">
        <v>4</v>
      </c>
      <c r="D243" s="5" t="s">
        <v>5</v>
      </c>
      <c r="E243" s="5" t="s">
        <v>6</v>
      </c>
      <c r="F243" s="5" t="s">
        <v>7</v>
      </c>
      <c r="G243" s="6" t="s">
        <v>8</v>
      </c>
      <c r="H243" s="5" t="s">
        <v>9</v>
      </c>
      <c r="I243" s="170" t="s">
        <v>9</v>
      </c>
      <c r="J243" s="170" t="s">
        <v>9</v>
      </c>
      <c r="L243" s="170" t="s">
        <v>9</v>
      </c>
      <c r="N243" s="224" t="s">
        <v>939</v>
      </c>
      <c r="O243" s="224" t="s">
        <v>940</v>
      </c>
      <c r="P243" s="224" t="s">
        <v>941</v>
      </c>
      <c r="R243" s="224" t="s">
        <v>942</v>
      </c>
      <c r="S243" s="224" t="s">
        <v>942</v>
      </c>
      <c r="T243" s="224" t="s">
        <v>942</v>
      </c>
      <c r="V243" s="252" t="e">
        <f t="shared" si="88"/>
        <v>#DIV/0!</v>
      </c>
    </row>
    <row r="244" spans="1:22" s="2" customFormat="1" ht="39.6" x14ac:dyDescent="0.3">
      <c r="C244" s="8" t="s">
        <v>13</v>
      </c>
      <c r="D244" s="9" t="s">
        <v>14</v>
      </c>
      <c r="E244" s="10" t="s">
        <v>15</v>
      </c>
      <c r="F244" s="9" t="s">
        <v>16</v>
      </c>
      <c r="G244" s="11">
        <v>4</v>
      </c>
      <c r="H244" s="237">
        <v>200000</v>
      </c>
      <c r="I244" s="171">
        <v>335798.31932773109</v>
      </c>
      <c r="J244" s="180">
        <v>279831.93277310923</v>
      </c>
      <c r="L244" s="219">
        <f t="shared" si="89"/>
        <v>271876.75070028013</v>
      </c>
      <c r="N244" s="225">
        <f t="shared" ref="N244:N265" si="96">+STDEV(H244:J244)</f>
        <v>68247.780728885016</v>
      </c>
      <c r="O244" s="226">
        <f t="shared" ref="O244:O265" si="97">+L244-N244</f>
        <v>203628.9699713951</v>
      </c>
      <c r="P244" s="226">
        <f t="shared" ref="P244:P265" si="98">+L244+N244</f>
        <v>340124.53142916516</v>
      </c>
      <c r="R244" s="250">
        <f t="shared" ref="R244:R265" si="99">+H244/$L$24</f>
        <v>5.4480427223606999E-2</v>
      </c>
      <c r="S244" s="249">
        <f t="shared" ref="S244:S265" si="100">+I244/$L$24</f>
        <v>9.1472179489719987E-2</v>
      </c>
      <c r="T244" s="249">
        <f t="shared" ref="T244:T265" si="101">+J244/$L$24</f>
        <v>7.6226816241433321E-2</v>
      </c>
      <c r="V244" s="252">
        <f t="shared" si="88"/>
        <v>6.5353621732520156E-2</v>
      </c>
    </row>
    <row r="245" spans="1:22" ht="26.4" x14ac:dyDescent="0.3">
      <c r="C245" s="8" t="s">
        <v>18</v>
      </c>
      <c r="D245" s="9" t="s">
        <v>19</v>
      </c>
      <c r="E245" s="10" t="s">
        <v>20</v>
      </c>
      <c r="F245" s="9" t="s">
        <v>16</v>
      </c>
      <c r="G245" s="11">
        <v>30</v>
      </c>
      <c r="H245" s="210">
        <v>65000</v>
      </c>
      <c r="I245" s="230">
        <v>88235.294117647063</v>
      </c>
      <c r="J245" s="179">
        <v>63025.210084033613</v>
      </c>
      <c r="L245" s="219">
        <f t="shared" si="89"/>
        <v>72086.834733893556</v>
      </c>
      <c r="N245" s="225">
        <f t="shared" si="96"/>
        <v>14019.789732895568</v>
      </c>
      <c r="O245" s="226">
        <f t="shared" si="97"/>
        <v>58067.04500099799</v>
      </c>
      <c r="P245" s="226">
        <f t="shared" si="98"/>
        <v>86106.62446678913</v>
      </c>
      <c r="R245" s="249">
        <f t="shared" si="99"/>
        <v>1.7706138847672276E-2</v>
      </c>
      <c r="S245" s="250">
        <f t="shared" si="100"/>
        <v>2.4035482598650151E-2</v>
      </c>
      <c r="T245" s="249">
        <f t="shared" si="101"/>
        <v>1.7168201856178678E-2</v>
      </c>
      <c r="V245" s="252">
        <f t="shared" si="88"/>
        <v>1.7437170351925477E-2</v>
      </c>
    </row>
    <row r="246" spans="1:22" ht="52.8" x14ac:dyDescent="0.3">
      <c r="C246" s="8" t="s">
        <v>21</v>
      </c>
      <c r="D246" s="9" t="s">
        <v>73</v>
      </c>
      <c r="E246" s="10" t="s">
        <v>74</v>
      </c>
      <c r="F246" s="9" t="s">
        <v>16</v>
      </c>
      <c r="G246" s="11">
        <v>1</v>
      </c>
      <c r="H246" s="210">
        <v>1600000</v>
      </c>
      <c r="I246" s="171">
        <v>1660336.1344537816</v>
      </c>
      <c r="J246" s="232">
        <v>1383613.4453781513</v>
      </c>
      <c r="L246" s="219">
        <f t="shared" si="89"/>
        <v>1547983.1932773113</v>
      </c>
      <c r="N246" s="225">
        <f t="shared" si="96"/>
        <v>145510.04363455877</v>
      </c>
      <c r="O246" s="226">
        <f t="shared" si="97"/>
        <v>1402473.1496427525</v>
      </c>
      <c r="P246" s="226">
        <f t="shared" si="98"/>
        <v>1693493.2369118701</v>
      </c>
      <c r="R246" s="249">
        <f t="shared" si="99"/>
        <v>0.43584341778885599</v>
      </c>
      <c r="S246" s="249">
        <f t="shared" si="100"/>
        <v>0.45227910969917112</v>
      </c>
      <c r="T246" s="250">
        <f t="shared" si="101"/>
        <v>0.37689925808264257</v>
      </c>
      <c r="V246" s="252">
        <f t="shared" si="88"/>
        <v>0.40637133793574931</v>
      </c>
    </row>
    <row r="247" spans="1:22" ht="145.19999999999999" x14ac:dyDescent="0.3">
      <c r="C247" s="8" t="s">
        <v>25</v>
      </c>
      <c r="D247" s="9" t="s">
        <v>63</v>
      </c>
      <c r="E247" s="10" t="s">
        <v>64</v>
      </c>
      <c r="F247" s="9" t="s">
        <v>16</v>
      </c>
      <c r="G247" s="11">
        <v>2</v>
      </c>
      <c r="H247" s="210">
        <v>4000000</v>
      </c>
      <c r="I247" s="171">
        <v>3825343.3613445377</v>
      </c>
      <c r="J247" s="232">
        <v>3187786.1344537819</v>
      </c>
      <c r="L247" s="219">
        <f t="shared" si="89"/>
        <v>3671043.1652661064</v>
      </c>
      <c r="N247" s="225">
        <f t="shared" si="96"/>
        <v>427526.90409933764</v>
      </c>
      <c r="O247" s="226">
        <f t="shared" si="97"/>
        <v>3243516.2611667686</v>
      </c>
      <c r="P247" s="226">
        <f t="shared" si="98"/>
        <v>4098570.0693654441</v>
      </c>
      <c r="R247" s="249">
        <f t="shared" si="99"/>
        <v>1.08960854447214</v>
      </c>
      <c r="S247" s="249">
        <f t="shared" si="100"/>
        <v>1.0420317030151964</v>
      </c>
      <c r="T247" s="250">
        <f t="shared" si="101"/>
        <v>0.86835975251266373</v>
      </c>
      <c r="V247" s="252">
        <f t="shared" si="88"/>
        <v>0.97898414849240178</v>
      </c>
    </row>
    <row r="248" spans="1:22" ht="66" x14ac:dyDescent="0.3">
      <c r="C248" s="8" t="s">
        <v>28</v>
      </c>
      <c r="D248" s="9" t="s">
        <v>69</v>
      </c>
      <c r="E248" s="10" t="s">
        <v>70</v>
      </c>
      <c r="F248" s="9" t="s">
        <v>16</v>
      </c>
      <c r="G248" s="11">
        <v>2</v>
      </c>
      <c r="H248" s="210">
        <v>1800000</v>
      </c>
      <c r="I248" s="171">
        <v>1769747.8991596641</v>
      </c>
      <c r="J248" s="232">
        <v>1474789.9159663867</v>
      </c>
      <c r="L248" s="219">
        <f t="shared" si="89"/>
        <v>1681512.6050420171</v>
      </c>
      <c r="N248" s="225">
        <f t="shared" si="96"/>
        <v>179664.96607660671</v>
      </c>
      <c r="O248" s="226">
        <f t="shared" si="97"/>
        <v>1501847.6389654104</v>
      </c>
      <c r="P248" s="226">
        <f t="shared" si="98"/>
        <v>1861177.5711186237</v>
      </c>
      <c r="R248" s="249">
        <f t="shared" si="99"/>
        <v>0.49032384501246301</v>
      </c>
      <c r="S248" s="249">
        <f t="shared" si="100"/>
        <v>0.48208310812149729</v>
      </c>
      <c r="T248" s="250">
        <f t="shared" si="101"/>
        <v>0.40173592343458109</v>
      </c>
      <c r="V248" s="252">
        <f t="shared" si="88"/>
        <v>0.44602988422352208</v>
      </c>
    </row>
    <row r="249" spans="1:22" ht="105.6" x14ac:dyDescent="0.3">
      <c r="C249" s="8" t="s">
        <v>31</v>
      </c>
      <c r="D249" s="9" t="s">
        <v>71</v>
      </c>
      <c r="E249" s="10" t="s">
        <v>72</v>
      </c>
      <c r="F249" s="9" t="s">
        <v>16</v>
      </c>
      <c r="G249" s="11">
        <v>2</v>
      </c>
      <c r="H249" s="237">
        <v>300000</v>
      </c>
      <c r="I249" s="171">
        <v>993403.36134453781</v>
      </c>
      <c r="J249" s="179">
        <v>827836.13445378153</v>
      </c>
      <c r="L249" s="219">
        <f t="shared" si="89"/>
        <v>707079.831932773</v>
      </c>
      <c r="N249" s="225">
        <f t="shared" si="96"/>
        <v>362130.66540944186</v>
      </c>
      <c r="O249" s="226">
        <f t="shared" si="97"/>
        <v>344949.16652333114</v>
      </c>
      <c r="P249" s="226">
        <f t="shared" si="98"/>
        <v>1069210.4973422149</v>
      </c>
      <c r="R249" s="250">
        <f t="shared" si="99"/>
        <v>8.1720640835410502E-2</v>
      </c>
      <c r="S249" s="249">
        <f t="shared" si="100"/>
        <v>0.27060519765708829</v>
      </c>
      <c r="T249" s="249">
        <f t="shared" si="101"/>
        <v>0.22550433138090692</v>
      </c>
      <c r="V249" s="252">
        <f t="shared" si="88"/>
        <v>0.1536124861081587</v>
      </c>
    </row>
    <row r="250" spans="1:22" ht="66" x14ac:dyDescent="0.3">
      <c r="C250" s="8" t="s">
        <v>34</v>
      </c>
      <c r="D250" s="9" t="s">
        <v>65</v>
      </c>
      <c r="E250" s="10" t="s">
        <v>66</v>
      </c>
      <c r="F250" s="9" t="s">
        <v>16</v>
      </c>
      <c r="G250" s="11">
        <v>1</v>
      </c>
      <c r="H250" s="210">
        <v>3200000</v>
      </c>
      <c r="I250" s="171">
        <v>2984743.3613445382</v>
      </c>
      <c r="J250" s="232">
        <v>2487286.1344537814</v>
      </c>
      <c r="L250" s="219">
        <f t="shared" si="89"/>
        <v>2890676.4985994399</v>
      </c>
      <c r="N250" s="225">
        <f t="shared" si="96"/>
        <v>365549.85232589865</v>
      </c>
      <c r="O250" s="226">
        <f t="shared" si="97"/>
        <v>2525126.6462735413</v>
      </c>
      <c r="P250" s="226">
        <f t="shared" si="98"/>
        <v>3256226.3509253385</v>
      </c>
      <c r="R250" s="249">
        <f t="shared" si="99"/>
        <v>0.87168683557771198</v>
      </c>
      <c r="S250" s="249">
        <f t="shared" si="100"/>
        <v>0.81305046739437625</v>
      </c>
      <c r="T250" s="250">
        <f t="shared" si="101"/>
        <v>0.67754205616198004</v>
      </c>
      <c r="V250" s="252">
        <f t="shared" si="88"/>
        <v>0.77461444586984607</v>
      </c>
    </row>
    <row r="251" spans="1:22" ht="66" x14ac:dyDescent="0.3">
      <c r="C251" s="8" t="s">
        <v>37</v>
      </c>
      <c r="D251" s="9" t="s">
        <v>26</v>
      </c>
      <c r="E251" s="10" t="s">
        <v>27</v>
      </c>
      <c r="F251" s="9" t="s">
        <v>16</v>
      </c>
      <c r="G251" s="11">
        <v>1</v>
      </c>
      <c r="H251" s="210">
        <v>3200000</v>
      </c>
      <c r="I251" s="230">
        <v>4159663.8655462186</v>
      </c>
      <c r="J251" s="179">
        <v>3466386.5546218487</v>
      </c>
      <c r="L251" s="219">
        <f t="shared" si="89"/>
        <v>3608683.4733893559</v>
      </c>
      <c r="N251" s="225">
        <f t="shared" si="96"/>
        <v>495403.86910764064</v>
      </c>
      <c r="O251" s="226">
        <f t="shared" si="97"/>
        <v>3113279.6042817151</v>
      </c>
      <c r="P251" s="226">
        <f t="shared" si="98"/>
        <v>4104087.3424969967</v>
      </c>
      <c r="R251" s="249">
        <f t="shared" si="99"/>
        <v>0.87168683557771198</v>
      </c>
      <c r="S251" s="250">
        <f t="shared" si="100"/>
        <v>1.1331013225077926</v>
      </c>
      <c r="T251" s="249">
        <f t="shared" si="101"/>
        <v>0.94425110208982721</v>
      </c>
      <c r="V251" s="252">
        <f t="shared" si="88"/>
        <v>0.90796896883376954</v>
      </c>
    </row>
    <row r="252" spans="1:22" s="2" customFormat="1" ht="39.6" x14ac:dyDescent="0.3">
      <c r="C252" s="8" t="s">
        <v>40</v>
      </c>
      <c r="D252" s="9" t="s">
        <v>123</v>
      </c>
      <c r="E252" s="10" t="s">
        <v>124</v>
      </c>
      <c r="F252" s="9" t="s">
        <v>16</v>
      </c>
      <c r="G252" s="11">
        <v>2</v>
      </c>
      <c r="H252" s="237">
        <v>2000000</v>
      </c>
      <c r="I252" s="171">
        <v>4440000</v>
      </c>
      <c r="J252" s="179">
        <v>3700000</v>
      </c>
      <c r="L252" s="219">
        <f t="shared" si="89"/>
        <v>3380000</v>
      </c>
      <c r="N252" s="225">
        <f t="shared" si="96"/>
        <v>1251079.5338426731</v>
      </c>
      <c r="O252" s="226">
        <f t="shared" si="97"/>
        <v>2128920.4661573269</v>
      </c>
      <c r="P252" s="226">
        <f t="shared" si="98"/>
        <v>4631079.5338426735</v>
      </c>
      <c r="R252" s="250">
        <f t="shared" si="99"/>
        <v>0.54480427223606998</v>
      </c>
      <c r="S252" s="249">
        <f t="shared" si="100"/>
        <v>1.2094654843640755</v>
      </c>
      <c r="T252" s="249">
        <f t="shared" si="101"/>
        <v>1.0078879036367296</v>
      </c>
      <c r="V252" s="252">
        <f t="shared" si="88"/>
        <v>0.77634608793639981</v>
      </c>
    </row>
    <row r="253" spans="1:22" ht="105.6" x14ac:dyDescent="0.3">
      <c r="C253" s="8" t="s">
        <v>43</v>
      </c>
      <c r="D253" s="9" t="s">
        <v>67</v>
      </c>
      <c r="E253" s="10" t="s">
        <v>68</v>
      </c>
      <c r="F253" s="9" t="s">
        <v>16</v>
      </c>
      <c r="G253" s="11">
        <v>1</v>
      </c>
      <c r="H253" s="237">
        <v>1500000</v>
      </c>
      <c r="I253" s="171">
        <v>2475680.6722689075</v>
      </c>
      <c r="J253" s="179">
        <v>2063067.2268907563</v>
      </c>
      <c r="L253" s="219">
        <f t="shared" si="89"/>
        <v>2012915.9663865548</v>
      </c>
      <c r="N253" s="225">
        <f t="shared" si="96"/>
        <v>489769.90031789057</v>
      </c>
      <c r="O253" s="226">
        <f t="shared" si="97"/>
        <v>1523146.0660686642</v>
      </c>
      <c r="P253" s="226">
        <f t="shared" si="98"/>
        <v>2502685.8667044453</v>
      </c>
      <c r="R253" s="250">
        <f t="shared" si="99"/>
        <v>0.40860320417705254</v>
      </c>
      <c r="S253" s="249">
        <f t="shared" si="100"/>
        <v>0.67438070347218337</v>
      </c>
      <c r="T253" s="249">
        <f t="shared" si="101"/>
        <v>0.56198391956015281</v>
      </c>
      <c r="V253" s="252">
        <f t="shared" si="88"/>
        <v>0.48529356186860267</v>
      </c>
    </row>
    <row r="254" spans="1:22" ht="39.6" x14ac:dyDescent="0.3">
      <c r="C254" s="8" t="s">
        <v>46</v>
      </c>
      <c r="D254" s="9" t="s">
        <v>87</v>
      </c>
      <c r="E254" s="10" t="s">
        <v>88</v>
      </c>
      <c r="F254" s="9" t="s">
        <v>16</v>
      </c>
      <c r="G254" s="11">
        <v>1</v>
      </c>
      <c r="H254" s="237">
        <v>1600000</v>
      </c>
      <c r="I254" s="171">
        <v>4326050.4201680673</v>
      </c>
      <c r="J254" s="179">
        <v>3605042.0168067226</v>
      </c>
      <c r="L254" s="219">
        <f t="shared" si="89"/>
        <v>3177030.81232493</v>
      </c>
      <c r="N254" s="225">
        <f t="shared" si="96"/>
        <v>1412527.1383927779</v>
      </c>
      <c r="O254" s="226">
        <f t="shared" si="97"/>
        <v>1764503.6739321521</v>
      </c>
      <c r="P254" s="226">
        <f t="shared" si="98"/>
        <v>4589557.9507177081</v>
      </c>
      <c r="R254" s="250">
        <f t="shared" si="99"/>
        <v>0.43584341778885599</v>
      </c>
      <c r="S254" s="249">
        <f t="shared" si="100"/>
        <v>1.1784253754081044</v>
      </c>
      <c r="T254" s="249">
        <f t="shared" si="101"/>
        <v>0.98202114617342029</v>
      </c>
      <c r="V254" s="252">
        <f t="shared" si="88"/>
        <v>0.70893228198113811</v>
      </c>
    </row>
    <row r="255" spans="1:22" s="2" customFormat="1" ht="39.6" x14ac:dyDescent="0.3">
      <c r="C255" s="8" t="s">
        <v>49</v>
      </c>
      <c r="D255" s="9" t="s">
        <v>56</v>
      </c>
      <c r="E255" s="10" t="s">
        <v>57</v>
      </c>
      <c r="F255" s="9" t="s">
        <v>16</v>
      </c>
      <c r="G255" s="11">
        <v>1</v>
      </c>
      <c r="H255" s="237">
        <v>3000000</v>
      </c>
      <c r="I255" s="171">
        <v>4638655.4621848743</v>
      </c>
      <c r="J255" s="180">
        <v>3865546.218487395</v>
      </c>
      <c r="L255" s="219">
        <f t="shared" si="89"/>
        <v>3834733.8935574233</v>
      </c>
      <c r="N255" s="225">
        <f t="shared" si="96"/>
        <v>819762.14871313097</v>
      </c>
      <c r="O255" s="226">
        <f t="shared" si="97"/>
        <v>3014971.7448442923</v>
      </c>
      <c r="P255" s="226">
        <f t="shared" si="98"/>
        <v>4654496.0422705542</v>
      </c>
      <c r="R255" s="250">
        <f t="shared" si="99"/>
        <v>0.81720640835410507</v>
      </c>
      <c r="S255" s="249">
        <f t="shared" si="100"/>
        <v>1.2635796566147508</v>
      </c>
      <c r="T255" s="249">
        <f t="shared" si="101"/>
        <v>1.052983047178959</v>
      </c>
      <c r="V255" s="252">
        <f t="shared" si="88"/>
        <v>0.93509472776653202</v>
      </c>
    </row>
    <row r="256" spans="1:22" s="2" customFormat="1" ht="39.6" x14ac:dyDescent="0.3">
      <c r="C256" s="8" t="s">
        <v>52</v>
      </c>
      <c r="D256" s="9" t="s">
        <v>91</v>
      </c>
      <c r="E256" s="10" t="s">
        <v>92</v>
      </c>
      <c r="F256" s="9" t="s">
        <v>16</v>
      </c>
      <c r="G256" s="11">
        <v>1</v>
      </c>
      <c r="H256" s="237">
        <v>3200000</v>
      </c>
      <c r="I256" s="171">
        <v>5064201.6806722693</v>
      </c>
      <c r="J256" s="179">
        <v>4220168.0672268914</v>
      </c>
      <c r="L256" s="219">
        <f t="shared" si="89"/>
        <v>4161456.5826330534</v>
      </c>
      <c r="N256" s="225">
        <f t="shared" si="96"/>
        <v>933486.61231575371</v>
      </c>
      <c r="O256" s="226">
        <f t="shared" si="97"/>
        <v>3227969.9703172995</v>
      </c>
      <c r="P256" s="226">
        <f t="shared" si="98"/>
        <v>5094943.1949488074</v>
      </c>
      <c r="R256" s="250">
        <f t="shared" si="99"/>
        <v>0.87168683557771198</v>
      </c>
      <c r="S256" s="249">
        <f t="shared" si="100"/>
        <v>1.3794993555476691</v>
      </c>
      <c r="T256" s="249">
        <f t="shared" si="101"/>
        <v>1.1495827962897245</v>
      </c>
      <c r="V256" s="252">
        <f t="shared" si="88"/>
        <v>1.0106348159337182</v>
      </c>
    </row>
    <row r="257" spans="1:22" s="2" customFormat="1" ht="52.8" x14ac:dyDescent="0.3">
      <c r="C257" s="8" t="s">
        <v>55</v>
      </c>
      <c r="D257" s="9" t="s">
        <v>59</v>
      </c>
      <c r="E257" s="10" t="s">
        <v>60</v>
      </c>
      <c r="F257" s="9" t="s">
        <v>16</v>
      </c>
      <c r="G257" s="11">
        <v>1</v>
      </c>
      <c r="H257" s="210">
        <v>3000000</v>
      </c>
      <c r="I257" s="230">
        <v>3826890.7563025211</v>
      </c>
      <c r="J257" s="179">
        <v>3189075.630252101</v>
      </c>
      <c r="L257" s="219">
        <f t="shared" si="89"/>
        <v>3338655.4621848739</v>
      </c>
      <c r="N257" s="225">
        <f t="shared" si="96"/>
        <v>433263.97877670365</v>
      </c>
      <c r="O257" s="226">
        <f t="shared" si="97"/>
        <v>2905391.4834081703</v>
      </c>
      <c r="P257" s="226">
        <f t="shared" si="98"/>
        <v>3771919.4409615775</v>
      </c>
      <c r="R257" s="249">
        <f t="shared" si="99"/>
        <v>0.81720640835410507</v>
      </c>
      <c r="S257" s="250">
        <f t="shared" si="100"/>
        <v>1.0424532167071694</v>
      </c>
      <c r="T257" s="249">
        <f t="shared" si="101"/>
        <v>0.86871101392264105</v>
      </c>
      <c r="V257" s="252">
        <f t="shared" si="88"/>
        <v>0.84295871113837306</v>
      </c>
    </row>
    <row r="258" spans="1:22" s="2" customFormat="1" ht="39.6" x14ac:dyDescent="0.3">
      <c r="C258" s="8" t="s">
        <v>58</v>
      </c>
      <c r="D258" s="9" t="s">
        <v>134</v>
      </c>
      <c r="E258" s="10" t="s">
        <v>135</v>
      </c>
      <c r="F258" s="9" t="s">
        <v>16</v>
      </c>
      <c r="G258" s="11">
        <v>1</v>
      </c>
      <c r="H258" s="237">
        <v>1600000</v>
      </c>
      <c r="I258" s="171">
        <v>2944875.630252101</v>
      </c>
      <c r="J258" s="179">
        <v>2454063.0252100839</v>
      </c>
      <c r="L258" s="219">
        <f t="shared" si="89"/>
        <v>2332979.5518207285</v>
      </c>
      <c r="N258" s="225">
        <f t="shared" si="96"/>
        <v>680564.85426263278</v>
      </c>
      <c r="O258" s="226">
        <f t="shared" si="97"/>
        <v>1652414.6975580957</v>
      </c>
      <c r="P258" s="226">
        <f t="shared" si="98"/>
        <v>3013544.4060833612</v>
      </c>
      <c r="R258" s="250">
        <f t="shared" si="99"/>
        <v>0.43584341778885599</v>
      </c>
      <c r="S258" s="249">
        <f t="shared" si="100"/>
        <v>0.802190412282617</v>
      </c>
      <c r="T258" s="249">
        <f t="shared" si="101"/>
        <v>0.66849201023551408</v>
      </c>
      <c r="V258" s="252">
        <f t="shared" si="88"/>
        <v>0.55216771401218501</v>
      </c>
    </row>
    <row r="259" spans="1:22" s="2" customFormat="1" ht="92.4" x14ac:dyDescent="0.3">
      <c r="C259" s="8" t="s">
        <v>83</v>
      </c>
      <c r="D259" s="9" t="s">
        <v>121</v>
      </c>
      <c r="E259" s="10" t="s">
        <v>122</v>
      </c>
      <c r="F259" s="9" t="s">
        <v>16</v>
      </c>
      <c r="G259" s="11">
        <v>1</v>
      </c>
      <c r="H259" s="210">
        <v>6000000</v>
      </c>
      <c r="I259" s="230">
        <v>8485714.2857142854</v>
      </c>
      <c r="J259" s="179">
        <v>7071428.5714285718</v>
      </c>
      <c r="L259" s="219">
        <f t="shared" si="89"/>
        <v>7185714.2857142864</v>
      </c>
      <c r="N259" s="225">
        <f t="shared" si="96"/>
        <v>1246791.8013519174</v>
      </c>
      <c r="O259" s="226">
        <f t="shared" si="97"/>
        <v>5938922.4843623694</v>
      </c>
      <c r="P259" s="226">
        <f t="shared" si="98"/>
        <v>8432506.0870662034</v>
      </c>
      <c r="R259" s="249">
        <f t="shared" si="99"/>
        <v>1.6344128167082101</v>
      </c>
      <c r="S259" s="250">
        <f t="shared" si="100"/>
        <v>2.3115266979158968</v>
      </c>
      <c r="T259" s="249">
        <f t="shared" si="101"/>
        <v>1.9262722482632477</v>
      </c>
      <c r="V259" s="252">
        <f t="shared" si="88"/>
        <v>1.7803425324857289</v>
      </c>
    </row>
    <row r="260" spans="1:22" s="2" customFormat="1" ht="118.8" x14ac:dyDescent="0.3">
      <c r="C260" s="8" t="s">
        <v>86</v>
      </c>
      <c r="D260" s="35" t="s">
        <v>136</v>
      </c>
      <c r="E260" s="36" t="s">
        <v>137</v>
      </c>
      <c r="F260" s="35" t="s">
        <v>16</v>
      </c>
      <c r="G260" s="37">
        <v>1</v>
      </c>
      <c r="H260" s="237">
        <v>2000000</v>
      </c>
      <c r="I260" s="171">
        <v>3525731.0924369749</v>
      </c>
      <c r="J260" s="179">
        <v>2938109.2436974789</v>
      </c>
      <c r="L260" s="219">
        <f t="shared" si="89"/>
        <v>2821280.1120448182</v>
      </c>
      <c r="N260" s="225">
        <f t="shared" si="96"/>
        <v>769545.72710740566</v>
      </c>
      <c r="O260" s="226">
        <f t="shared" si="97"/>
        <v>2051734.3849374126</v>
      </c>
      <c r="P260" s="226">
        <f t="shared" si="98"/>
        <v>3590825.8391522239</v>
      </c>
      <c r="R260" s="250">
        <f t="shared" si="99"/>
        <v>0.54480427223606998</v>
      </c>
      <c r="S260" s="249">
        <f t="shared" si="100"/>
        <v>0.96041668095760513</v>
      </c>
      <c r="T260" s="249">
        <f t="shared" si="101"/>
        <v>0.80034723413133757</v>
      </c>
      <c r="V260" s="252">
        <f t="shared" si="88"/>
        <v>0.67257575318370377</v>
      </c>
    </row>
    <row r="261" spans="1:22" ht="66" x14ac:dyDescent="0.3">
      <c r="C261" s="8" t="s">
        <v>89</v>
      </c>
      <c r="D261" s="9" t="s">
        <v>77</v>
      </c>
      <c r="E261" s="10" t="s">
        <v>78</v>
      </c>
      <c r="F261" s="9" t="s">
        <v>16</v>
      </c>
      <c r="G261" s="11">
        <v>1</v>
      </c>
      <c r="H261" s="210">
        <v>2500000</v>
      </c>
      <c r="I261" s="230">
        <v>3403361.3445378151</v>
      </c>
      <c r="J261" s="179">
        <v>2836134.4537815126</v>
      </c>
      <c r="L261" s="219">
        <f t="shared" si="89"/>
        <v>2913165.266106443</v>
      </c>
      <c r="N261" s="225">
        <f t="shared" si="96"/>
        <v>456580.48494966055</v>
      </c>
      <c r="O261" s="226">
        <f t="shared" si="97"/>
        <v>2456584.7811567825</v>
      </c>
      <c r="P261" s="226">
        <f t="shared" si="98"/>
        <v>3369745.7510561035</v>
      </c>
      <c r="R261" s="249">
        <f t="shared" si="99"/>
        <v>0.68100534029508752</v>
      </c>
      <c r="S261" s="250">
        <f t="shared" si="100"/>
        <v>0.92708290023364859</v>
      </c>
      <c r="T261" s="249">
        <f t="shared" si="101"/>
        <v>0.77256908352804043</v>
      </c>
      <c r="V261" s="252">
        <f t="shared" si="88"/>
        <v>0.72678721191156392</v>
      </c>
    </row>
    <row r="262" spans="1:22" ht="52.8" x14ac:dyDescent="0.3">
      <c r="C262" s="8" t="s">
        <v>90</v>
      </c>
      <c r="D262" s="9" t="s">
        <v>140</v>
      </c>
      <c r="E262" s="38" t="s">
        <v>141</v>
      </c>
      <c r="F262" s="9" t="s">
        <v>16</v>
      </c>
      <c r="G262" s="11">
        <v>1</v>
      </c>
      <c r="H262" s="210">
        <v>1100000</v>
      </c>
      <c r="I262" s="230">
        <v>1231094.1176470588</v>
      </c>
      <c r="J262" s="179">
        <v>1025911.7647058824</v>
      </c>
      <c r="L262" s="219">
        <f t="shared" si="89"/>
        <v>1119001.9607843137</v>
      </c>
      <c r="N262" s="225">
        <f t="shared" si="96"/>
        <v>103902.62448492731</v>
      </c>
      <c r="O262" s="226">
        <f t="shared" si="97"/>
        <v>1015099.3362993865</v>
      </c>
      <c r="P262" s="226">
        <f t="shared" si="98"/>
        <v>1222904.5852692411</v>
      </c>
      <c r="R262" s="249">
        <f t="shared" si="99"/>
        <v>0.2996423497298385</v>
      </c>
      <c r="S262" s="250">
        <f t="shared" si="100"/>
        <v>0.33535266740940634</v>
      </c>
      <c r="T262" s="249">
        <f t="shared" si="101"/>
        <v>0.27946055617450527</v>
      </c>
      <c r="V262" s="252">
        <f t="shared" si="88"/>
        <v>0.28955145295217188</v>
      </c>
    </row>
    <row r="263" spans="1:22" ht="79.2" x14ac:dyDescent="0.3">
      <c r="C263" s="8" t="s">
        <v>93</v>
      </c>
      <c r="D263" s="9" t="s">
        <v>150</v>
      </c>
      <c r="E263" s="38" t="s">
        <v>151</v>
      </c>
      <c r="F263" s="9" t="s">
        <v>16</v>
      </c>
      <c r="G263" s="11">
        <v>1</v>
      </c>
      <c r="H263" s="210">
        <v>1000000</v>
      </c>
      <c r="I263" s="230">
        <v>1384235.2941176472</v>
      </c>
      <c r="J263" s="179">
        <v>1153529.411764706</v>
      </c>
      <c r="L263" s="219">
        <f t="shared" si="89"/>
        <v>1179254.9019607843</v>
      </c>
      <c r="N263" s="225">
        <f t="shared" si="96"/>
        <v>193405.12130186803</v>
      </c>
      <c r="O263" s="226">
        <f t="shared" si="97"/>
        <v>985849.78065891634</v>
      </c>
      <c r="P263" s="226">
        <f t="shared" si="98"/>
        <v>1372660.0232626523</v>
      </c>
      <c r="R263" s="249">
        <f t="shared" si="99"/>
        <v>0.27240213611803499</v>
      </c>
      <c r="S263" s="250">
        <f t="shared" si="100"/>
        <v>0.37706865100762355</v>
      </c>
      <c r="T263" s="249">
        <f t="shared" si="101"/>
        <v>0.31422387583968631</v>
      </c>
      <c r="V263" s="252">
        <f t="shared" si="88"/>
        <v>0.29331300597886067</v>
      </c>
    </row>
    <row r="264" spans="1:22" ht="51.75" customHeight="1" x14ac:dyDescent="0.3">
      <c r="C264" s="8" t="s">
        <v>96</v>
      </c>
      <c r="D264" s="9" t="s">
        <v>75</v>
      </c>
      <c r="E264" s="10" t="s">
        <v>76</v>
      </c>
      <c r="F264" s="9" t="s">
        <v>16</v>
      </c>
      <c r="G264" s="11">
        <v>1</v>
      </c>
      <c r="H264" s="210">
        <v>500000</v>
      </c>
      <c r="I264" s="230">
        <v>682184.87394957989</v>
      </c>
      <c r="J264" s="179">
        <v>568487.39495798317</v>
      </c>
      <c r="L264" s="219">
        <f t="shared" si="89"/>
        <v>583557.42296918773</v>
      </c>
      <c r="N264" s="225">
        <f t="shared" si="96"/>
        <v>92022.613428439494</v>
      </c>
      <c r="O264" s="226">
        <f t="shared" si="97"/>
        <v>491534.80954074825</v>
      </c>
      <c r="P264" s="226">
        <f t="shared" si="98"/>
        <v>675580.03639762721</v>
      </c>
      <c r="R264" s="249">
        <f t="shared" si="99"/>
        <v>0.13620106805901749</v>
      </c>
      <c r="S264" s="250">
        <f t="shared" si="100"/>
        <v>0.18582861689127803</v>
      </c>
      <c r="T264" s="249">
        <f t="shared" si="101"/>
        <v>0.15485718074273166</v>
      </c>
      <c r="V264" s="252">
        <f t="shared" si="88"/>
        <v>0.14552912440087457</v>
      </c>
    </row>
    <row r="265" spans="1:22" ht="79.8" thickBot="1" x14ac:dyDescent="0.35">
      <c r="C265" s="8" t="s">
        <v>99</v>
      </c>
      <c r="D265" s="9" t="s">
        <v>217</v>
      </c>
      <c r="E265" s="10" t="s">
        <v>218</v>
      </c>
      <c r="F265" s="9" t="s">
        <v>16</v>
      </c>
      <c r="G265" s="11">
        <v>2</v>
      </c>
      <c r="H265" s="237">
        <v>1300000</v>
      </c>
      <c r="I265" s="171">
        <v>4663865.5462184874</v>
      </c>
      <c r="J265" s="179">
        <v>3886554.6218487397</v>
      </c>
      <c r="L265" s="219">
        <f t="shared" si="89"/>
        <v>3283473.3893557428</v>
      </c>
      <c r="N265" s="225">
        <f t="shared" si="96"/>
        <v>1761158.1652418117</v>
      </c>
      <c r="O265" s="226">
        <f t="shared" si="97"/>
        <v>1522315.2241139312</v>
      </c>
      <c r="P265" s="226">
        <f t="shared" si="98"/>
        <v>5044631.5545975547</v>
      </c>
      <c r="R265" s="250">
        <f t="shared" si="99"/>
        <v>0.35412277695344552</v>
      </c>
      <c r="S265" s="249">
        <f t="shared" si="100"/>
        <v>1.270446937357222</v>
      </c>
      <c r="T265" s="249">
        <f t="shared" si="101"/>
        <v>1.0587057811310185</v>
      </c>
      <c r="V265" s="252">
        <f t="shared" ref="V265:V328" si="102">+AVERAGE(R265,T265)</f>
        <v>0.70641427904223209</v>
      </c>
    </row>
    <row r="266" spans="1:22" ht="13.2" customHeight="1" thickBot="1" x14ac:dyDescent="0.35">
      <c r="C266" s="280" t="s">
        <v>219</v>
      </c>
      <c r="D266" s="281"/>
      <c r="E266" s="282"/>
      <c r="F266" s="34"/>
      <c r="G266" s="34"/>
      <c r="H266" s="34"/>
      <c r="I266" s="181"/>
      <c r="J266" s="176"/>
      <c r="L266" s="219"/>
      <c r="N266" s="228"/>
      <c r="O266" s="228"/>
      <c r="P266" s="228"/>
      <c r="V266" s="252" t="e">
        <f t="shared" si="102"/>
        <v>#DIV/0!</v>
      </c>
    </row>
    <row r="267" spans="1:22" ht="13.2" customHeight="1" thickBot="1" x14ac:dyDescent="0.35">
      <c r="C267" s="289" t="s">
        <v>220</v>
      </c>
      <c r="D267" s="290"/>
      <c r="E267" s="290"/>
      <c r="F267" s="290"/>
      <c r="G267" s="290"/>
      <c r="H267" s="290"/>
      <c r="I267" s="164"/>
      <c r="J267" s="183"/>
      <c r="L267" s="221"/>
      <c r="N267" s="229"/>
      <c r="O267" s="229"/>
      <c r="P267" s="229"/>
      <c r="R267" s="214"/>
      <c r="S267" s="215"/>
      <c r="T267" s="216"/>
      <c r="V267" s="252" t="e">
        <f t="shared" si="102"/>
        <v>#DIV/0!</v>
      </c>
    </row>
    <row r="268" spans="1:22" ht="47.25" customHeight="1" x14ac:dyDescent="0.3">
      <c r="A268" s="3"/>
      <c r="B268" s="3"/>
      <c r="C268" s="4" t="s">
        <v>4</v>
      </c>
      <c r="D268" s="5" t="s">
        <v>5</v>
      </c>
      <c r="E268" s="5" t="s">
        <v>6</v>
      </c>
      <c r="F268" s="5" t="s">
        <v>7</v>
      </c>
      <c r="G268" s="6" t="s">
        <v>8</v>
      </c>
      <c r="H268" s="5" t="s">
        <v>9</v>
      </c>
      <c r="I268" s="170" t="s">
        <v>9</v>
      </c>
      <c r="J268" s="170" t="s">
        <v>9</v>
      </c>
      <c r="L268" s="170" t="s">
        <v>9</v>
      </c>
      <c r="N268" s="224" t="s">
        <v>939</v>
      </c>
      <c r="O268" s="224" t="s">
        <v>940</v>
      </c>
      <c r="P268" s="224" t="s">
        <v>941</v>
      </c>
      <c r="R268" s="224" t="s">
        <v>942</v>
      </c>
      <c r="S268" s="224" t="s">
        <v>942</v>
      </c>
      <c r="T268" s="224" t="s">
        <v>942</v>
      </c>
      <c r="V268" s="252" t="e">
        <f t="shared" si="102"/>
        <v>#DIV/0!</v>
      </c>
    </row>
    <row r="269" spans="1:22" ht="39.6" x14ac:dyDescent="0.3">
      <c r="C269" s="8" t="s">
        <v>13</v>
      </c>
      <c r="D269" s="9" t="s">
        <v>221</v>
      </c>
      <c r="E269" s="10" t="s">
        <v>222</v>
      </c>
      <c r="F269" s="9" t="s">
        <v>223</v>
      </c>
      <c r="G269" s="11">
        <v>5</v>
      </c>
      <c r="H269" s="230">
        <v>800000</v>
      </c>
      <c r="I269" s="171">
        <v>545485.71428571432</v>
      </c>
      <c r="J269" s="179">
        <v>454571.42857142858</v>
      </c>
      <c r="L269" s="219">
        <f t="shared" si="89"/>
        <v>600019.04761904769</v>
      </c>
      <c r="N269" s="225">
        <f t="shared" ref="N269:N286" si="103">+STDEV(H269:J269)</f>
        <v>179054.84585212771</v>
      </c>
      <c r="O269" s="226">
        <f t="shared" ref="O269:O286" si="104">+L269-N269</f>
        <v>420964.20176691998</v>
      </c>
      <c r="P269" s="226">
        <f t="shared" ref="P269:P286" si="105">+L269+N269</f>
        <v>779073.89347117534</v>
      </c>
      <c r="R269" s="250">
        <f t="shared" ref="R269:R286" si="106">+H269/$L$24</f>
        <v>0.217921708894428</v>
      </c>
      <c r="S269" s="249">
        <f t="shared" ref="S269:S286" si="107">+I269/$L$24</f>
        <v>0.1485914737933007</v>
      </c>
      <c r="T269" s="249">
        <f t="shared" ref="T269:T286" si="108">+J269/$L$24</f>
        <v>0.12382622816108392</v>
      </c>
      <c r="V269" s="252">
        <f t="shared" si="102"/>
        <v>0.17087396852775597</v>
      </c>
    </row>
    <row r="270" spans="1:22" ht="39.6" x14ac:dyDescent="0.3">
      <c r="C270" s="8" t="s">
        <v>18</v>
      </c>
      <c r="D270" s="9" t="s">
        <v>84</v>
      </c>
      <c r="E270" s="10" t="s">
        <v>85</v>
      </c>
      <c r="F270" s="9" t="s">
        <v>223</v>
      </c>
      <c r="G270" s="11">
        <v>4</v>
      </c>
      <c r="H270" s="230">
        <v>650000</v>
      </c>
      <c r="I270" s="171">
        <v>1865542.4873949578</v>
      </c>
      <c r="J270" s="179">
        <v>1554618.7394957982</v>
      </c>
      <c r="L270" s="219">
        <f t="shared" si="89"/>
        <v>1356720.4089635853</v>
      </c>
      <c r="N270" s="225">
        <f t="shared" si="103"/>
        <v>631473.4330010711</v>
      </c>
      <c r="O270" s="226">
        <f t="shared" si="104"/>
        <v>725246.97596251417</v>
      </c>
      <c r="P270" s="226">
        <f t="shared" si="105"/>
        <v>1988193.8419646565</v>
      </c>
      <c r="R270" s="250">
        <f t="shared" si="106"/>
        <v>0.17706138847672276</v>
      </c>
      <c r="S270" s="249">
        <f t="shared" si="107"/>
        <v>0.50817775858533887</v>
      </c>
      <c r="T270" s="249">
        <f t="shared" si="108"/>
        <v>0.42348146548778243</v>
      </c>
      <c r="V270" s="252">
        <f t="shared" si="102"/>
        <v>0.30027142698225262</v>
      </c>
    </row>
    <row r="271" spans="1:22" ht="26.4" x14ac:dyDescent="0.3">
      <c r="C271" s="8" t="s">
        <v>21</v>
      </c>
      <c r="D271" s="9" t="s">
        <v>224</v>
      </c>
      <c r="E271" s="10" t="s">
        <v>225</v>
      </c>
      <c r="F271" s="9" t="s">
        <v>223</v>
      </c>
      <c r="G271" s="11">
        <v>4</v>
      </c>
      <c r="H271" s="171">
        <v>300000</v>
      </c>
      <c r="I271" s="171">
        <v>316134.45378151262</v>
      </c>
      <c r="J271" s="232">
        <v>263445.37815126049</v>
      </c>
      <c r="L271" s="219">
        <f t="shared" si="89"/>
        <v>293193.27731092437</v>
      </c>
      <c r="N271" s="225">
        <f t="shared" si="103"/>
        <v>26995.98633162141</v>
      </c>
      <c r="O271" s="226">
        <f t="shared" si="104"/>
        <v>266197.29097930295</v>
      </c>
      <c r="P271" s="226">
        <f t="shared" si="105"/>
        <v>320189.26364254579</v>
      </c>
      <c r="R271" s="249">
        <f t="shared" si="106"/>
        <v>8.1720640835410502E-2</v>
      </c>
      <c r="S271" s="249">
        <f t="shared" si="107"/>
        <v>8.6115700510592252E-2</v>
      </c>
      <c r="T271" s="250">
        <f t="shared" si="108"/>
        <v>7.1763083758826868E-2</v>
      </c>
      <c r="V271" s="252">
        <f t="shared" si="102"/>
        <v>7.6741862297118685E-2</v>
      </c>
    </row>
    <row r="272" spans="1:22" ht="26.4" x14ac:dyDescent="0.3">
      <c r="C272" s="8" t="s">
        <v>25</v>
      </c>
      <c r="D272" s="9" t="s">
        <v>226</v>
      </c>
      <c r="E272" s="10" t="s">
        <v>227</v>
      </c>
      <c r="F272" s="9" t="s">
        <v>223</v>
      </c>
      <c r="G272" s="11">
        <v>4</v>
      </c>
      <c r="H272" s="230">
        <v>200000</v>
      </c>
      <c r="I272" s="171">
        <v>107268.90756302522</v>
      </c>
      <c r="J272" s="179">
        <v>89390.756302521011</v>
      </c>
      <c r="L272" s="219">
        <f t="shared" si="89"/>
        <v>132219.88795518209</v>
      </c>
      <c r="N272" s="225">
        <f t="shared" si="103"/>
        <v>59376.045377992457</v>
      </c>
      <c r="O272" s="226">
        <f t="shared" si="104"/>
        <v>72843.842577189629</v>
      </c>
      <c r="P272" s="226">
        <f t="shared" si="105"/>
        <v>191595.93333317456</v>
      </c>
      <c r="R272" s="250">
        <f t="shared" si="106"/>
        <v>5.4480427223606999E-2</v>
      </c>
      <c r="S272" s="249">
        <f t="shared" si="107"/>
        <v>2.9220279559216109E-2</v>
      </c>
      <c r="T272" s="249">
        <f t="shared" si="108"/>
        <v>2.4350232966013425E-2</v>
      </c>
      <c r="V272" s="252">
        <f t="shared" si="102"/>
        <v>3.9415330094810214E-2</v>
      </c>
    </row>
    <row r="273" spans="3:22" ht="26.4" x14ac:dyDescent="0.3">
      <c r="C273" s="8" t="s">
        <v>28</v>
      </c>
      <c r="D273" s="9" t="s">
        <v>228</v>
      </c>
      <c r="E273" s="10" t="s">
        <v>229</v>
      </c>
      <c r="F273" s="9" t="s">
        <v>223</v>
      </c>
      <c r="G273" s="11">
        <v>4</v>
      </c>
      <c r="H273" s="171">
        <v>550000</v>
      </c>
      <c r="I273" s="230">
        <v>707899.15966386558</v>
      </c>
      <c r="J273" s="179">
        <v>589915.96638655465</v>
      </c>
      <c r="L273" s="219">
        <f t="shared" si="89"/>
        <v>615938.37535014004</v>
      </c>
      <c r="N273" s="225">
        <f t="shared" si="103"/>
        <v>82103.047944884267</v>
      </c>
      <c r="O273" s="226">
        <f t="shared" si="104"/>
        <v>533835.32740525575</v>
      </c>
      <c r="P273" s="226">
        <f t="shared" si="105"/>
        <v>698041.42329502432</v>
      </c>
      <c r="R273" s="249">
        <f t="shared" si="106"/>
        <v>0.14982117486491925</v>
      </c>
      <c r="S273" s="250">
        <f t="shared" si="107"/>
        <v>0.19283324324859891</v>
      </c>
      <c r="T273" s="249">
        <f t="shared" si="108"/>
        <v>0.16069436937383241</v>
      </c>
      <c r="V273" s="252">
        <f t="shared" si="102"/>
        <v>0.15525777211937583</v>
      </c>
    </row>
    <row r="274" spans="3:22" ht="79.2" x14ac:dyDescent="0.3">
      <c r="C274" s="8" t="s">
        <v>31</v>
      </c>
      <c r="D274" s="9" t="s">
        <v>230</v>
      </c>
      <c r="E274" s="10" t="s">
        <v>231</v>
      </c>
      <c r="F274" s="9" t="s">
        <v>223</v>
      </c>
      <c r="G274" s="11">
        <v>2</v>
      </c>
      <c r="H274" s="171">
        <v>250000</v>
      </c>
      <c r="I274" s="230">
        <v>289346.21848739497</v>
      </c>
      <c r="J274" s="179">
        <v>241121.84873949582</v>
      </c>
      <c r="L274" s="219">
        <f t="shared" si="89"/>
        <v>260156.02240896362</v>
      </c>
      <c r="N274" s="225">
        <f t="shared" si="103"/>
        <v>25666.243448819128</v>
      </c>
      <c r="O274" s="226">
        <f t="shared" si="104"/>
        <v>234489.7789601445</v>
      </c>
      <c r="P274" s="226">
        <f t="shared" si="105"/>
        <v>285822.26585778274</v>
      </c>
      <c r="R274" s="249">
        <f t="shared" si="106"/>
        <v>6.8100534029508747E-2</v>
      </c>
      <c r="S274" s="250">
        <f t="shared" si="107"/>
        <v>7.8818527993642057E-2</v>
      </c>
      <c r="T274" s="249">
        <f t="shared" si="108"/>
        <v>6.5682106661368395E-2</v>
      </c>
      <c r="V274" s="252">
        <f t="shared" si="102"/>
        <v>6.6891320345438571E-2</v>
      </c>
    </row>
    <row r="275" spans="3:22" ht="52.8" x14ac:dyDescent="0.3">
      <c r="C275" s="8" t="s">
        <v>34</v>
      </c>
      <c r="D275" s="9" t="s">
        <v>232</v>
      </c>
      <c r="E275" s="10" t="s">
        <v>233</v>
      </c>
      <c r="F275" s="9" t="s">
        <v>223</v>
      </c>
      <c r="G275" s="11">
        <v>3</v>
      </c>
      <c r="H275" s="230">
        <v>200000</v>
      </c>
      <c r="I275" s="171">
        <v>598991.59663865552</v>
      </c>
      <c r="J275" s="179">
        <v>499159.66386554623</v>
      </c>
      <c r="L275" s="219">
        <f t="shared" si="89"/>
        <v>432717.0868347339</v>
      </c>
      <c r="N275" s="225">
        <f t="shared" si="103"/>
        <v>207628.35928393173</v>
      </c>
      <c r="O275" s="226">
        <f t="shared" si="104"/>
        <v>225088.72755080217</v>
      </c>
      <c r="P275" s="226">
        <f t="shared" si="105"/>
        <v>640345.44611866563</v>
      </c>
      <c r="R275" s="250">
        <f t="shared" si="106"/>
        <v>5.4480427223606999E-2</v>
      </c>
      <c r="S275" s="249">
        <f t="shared" si="107"/>
        <v>0.16316659044112217</v>
      </c>
      <c r="T275" s="249">
        <f t="shared" si="108"/>
        <v>0.13597215870093513</v>
      </c>
      <c r="V275" s="252">
        <f t="shared" si="102"/>
        <v>9.5226292962271059E-2</v>
      </c>
    </row>
    <row r="276" spans="3:22" ht="158.4" x14ac:dyDescent="0.3">
      <c r="C276" s="8" t="s">
        <v>37</v>
      </c>
      <c r="D276" s="9" t="s">
        <v>234</v>
      </c>
      <c r="E276" s="10" t="s">
        <v>235</v>
      </c>
      <c r="F276" s="9" t="s">
        <v>223</v>
      </c>
      <c r="G276" s="11">
        <v>2</v>
      </c>
      <c r="H276" s="230">
        <v>500000</v>
      </c>
      <c r="I276" s="171">
        <v>884873.94957983203</v>
      </c>
      <c r="J276" s="179">
        <v>737394.95798319334</v>
      </c>
      <c r="L276" s="219">
        <f t="shared" si="89"/>
        <v>707422.96918767516</v>
      </c>
      <c r="N276" s="225">
        <f t="shared" si="103"/>
        <v>194179.63165729746</v>
      </c>
      <c r="O276" s="226">
        <f t="shared" si="104"/>
        <v>513243.33753037767</v>
      </c>
      <c r="P276" s="226">
        <f t="shared" si="105"/>
        <v>901602.60084497265</v>
      </c>
      <c r="R276" s="250">
        <f t="shared" si="106"/>
        <v>0.13620106805901749</v>
      </c>
      <c r="S276" s="249">
        <f t="shared" si="107"/>
        <v>0.24104155406074865</v>
      </c>
      <c r="T276" s="249">
        <f t="shared" si="108"/>
        <v>0.20086796171729054</v>
      </c>
      <c r="V276" s="252">
        <f t="shared" si="102"/>
        <v>0.16853451488815402</v>
      </c>
    </row>
    <row r="277" spans="3:22" ht="26.4" x14ac:dyDescent="0.3">
      <c r="C277" s="8" t="s">
        <v>40</v>
      </c>
      <c r="D277" s="9" t="s">
        <v>236</v>
      </c>
      <c r="E277" s="10" t="s">
        <v>237</v>
      </c>
      <c r="F277" s="9" t="s">
        <v>223</v>
      </c>
      <c r="G277" s="11">
        <v>4</v>
      </c>
      <c r="H277" s="230">
        <v>200000</v>
      </c>
      <c r="I277" s="171">
        <v>529442.01680672274</v>
      </c>
      <c r="J277" s="179">
        <v>441201.68067226891</v>
      </c>
      <c r="L277" s="219">
        <f t="shared" si="89"/>
        <v>390214.56582633057</v>
      </c>
      <c r="N277" s="225">
        <f t="shared" si="103"/>
        <v>170536.72630742879</v>
      </c>
      <c r="O277" s="226">
        <f t="shared" si="104"/>
        <v>219677.83951890178</v>
      </c>
      <c r="P277" s="226">
        <f t="shared" si="105"/>
        <v>560751.29213375936</v>
      </c>
      <c r="R277" s="250">
        <f t="shared" si="106"/>
        <v>5.4480427223606999E-2</v>
      </c>
      <c r="S277" s="249">
        <f t="shared" si="107"/>
        <v>0.14422113632879185</v>
      </c>
      <c r="T277" s="249">
        <f t="shared" si="108"/>
        <v>0.12018428027399321</v>
      </c>
      <c r="V277" s="252">
        <f t="shared" si="102"/>
        <v>8.7332353748800107E-2</v>
      </c>
    </row>
    <row r="278" spans="3:22" x14ac:dyDescent="0.3">
      <c r="C278" s="8" t="s">
        <v>43</v>
      </c>
      <c r="D278" s="9" t="s">
        <v>238</v>
      </c>
      <c r="E278" s="10" t="s">
        <v>239</v>
      </c>
      <c r="F278" s="9" t="s">
        <v>223</v>
      </c>
      <c r="G278" s="11">
        <v>1</v>
      </c>
      <c r="H278" s="230">
        <v>600000</v>
      </c>
      <c r="I278" s="171">
        <v>6767924.3697478995</v>
      </c>
      <c r="J278" s="179">
        <v>5639936.9747899165</v>
      </c>
      <c r="L278" s="219">
        <f t="shared" si="89"/>
        <v>4335953.781512606</v>
      </c>
      <c r="N278" s="225">
        <f t="shared" si="103"/>
        <v>3284220.1333033037</v>
      </c>
      <c r="O278" s="226">
        <f t="shared" si="104"/>
        <v>1051733.6482093022</v>
      </c>
      <c r="P278" s="226">
        <f t="shared" si="105"/>
        <v>7620173.9148159102</v>
      </c>
      <c r="R278" s="250">
        <f t="shared" si="106"/>
        <v>0.163441281670821</v>
      </c>
      <c r="S278" s="249">
        <f t="shared" si="107"/>
        <v>1.8435970554046337</v>
      </c>
      <c r="T278" s="249">
        <f t="shared" si="108"/>
        <v>1.5363308795038615</v>
      </c>
      <c r="V278" s="252">
        <f t="shared" si="102"/>
        <v>0.84988608058734127</v>
      </c>
    </row>
    <row r="279" spans="3:22" x14ac:dyDescent="0.3">
      <c r="C279" s="8" t="s">
        <v>46</v>
      </c>
      <c r="D279" s="9" t="s">
        <v>240</v>
      </c>
      <c r="E279" s="10" t="s">
        <v>241</v>
      </c>
      <c r="F279" s="9" t="s">
        <v>223</v>
      </c>
      <c r="G279" s="11">
        <v>2</v>
      </c>
      <c r="H279" s="230">
        <v>80000</v>
      </c>
      <c r="I279" s="171">
        <v>127274.82352941178</v>
      </c>
      <c r="J279" s="179">
        <v>106062.35294117648</v>
      </c>
      <c r="L279" s="219">
        <f t="shared" si="89"/>
        <v>104445.72549019608</v>
      </c>
      <c r="N279" s="225">
        <f t="shared" si="103"/>
        <v>23678.83755953201</v>
      </c>
      <c r="O279" s="226">
        <f t="shared" si="104"/>
        <v>80766.887930664074</v>
      </c>
      <c r="P279" s="226">
        <f t="shared" si="105"/>
        <v>128124.56304972809</v>
      </c>
      <c r="R279" s="250">
        <f t="shared" si="106"/>
        <v>2.17921708894428E-2</v>
      </c>
      <c r="S279" s="249">
        <f t="shared" si="107"/>
        <v>3.466993380345771E-2</v>
      </c>
      <c r="T279" s="249">
        <f t="shared" si="108"/>
        <v>2.8891611502881425E-2</v>
      </c>
      <c r="V279" s="252">
        <f t="shared" si="102"/>
        <v>2.5341891196162113E-2</v>
      </c>
    </row>
    <row r="280" spans="3:22" ht="66" x14ac:dyDescent="0.3">
      <c r="C280" s="8" t="s">
        <v>49</v>
      </c>
      <c r="D280" s="9" t="s">
        <v>242</v>
      </c>
      <c r="E280" s="10" t="s">
        <v>243</v>
      </c>
      <c r="F280" s="9" t="s">
        <v>223</v>
      </c>
      <c r="G280" s="11">
        <v>2</v>
      </c>
      <c r="H280" s="230">
        <v>60000</v>
      </c>
      <c r="I280" s="171">
        <v>363594.95798319328</v>
      </c>
      <c r="J280" s="179">
        <v>302995.79831932776</v>
      </c>
      <c r="L280" s="219">
        <f t="shared" ref="L280:L342" si="109">+AVERAGE(H280:J280)</f>
        <v>242196.91876750704</v>
      </c>
      <c r="N280" s="225">
        <f t="shared" si="103"/>
        <v>160670.01102966236</v>
      </c>
      <c r="O280" s="226">
        <f t="shared" si="104"/>
        <v>81526.907737844682</v>
      </c>
      <c r="P280" s="226">
        <f t="shared" si="105"/>
        <v>402866.9297971694</v>
      </c>
      <c r="R280" s="250">
        <f t="shared" si="106"/>
        <v>1.6344128167082101E-2</v>
      </c>
      <c r="S280" s="249">
        <f t="shared" si="107"/>
        <v>9.9044043236369034E-2</v>
      </c>
      <c r="T280" s="249">
        <f t="shared" si="108"/>
        <v>8.2536702696974204E-2</v>
      </c>
      <c r="V280" s="252">
        <f t="shared" si="102"/>
        <v>4.9440415432028151E-2</v>
      </c>
    </row>
    <row r="281" spans="3:22" ht="145.19999999999999" x14ac:dyDescent="0.3">
      <c r="C281" s="8" t="s">
        <v>52</v>
      </c>
      <c r="D281" s="9" t="s">
        <v>63</v>
      </c>
      <c r="E281" s="10" t="s">
        <v>64</v>
      </c>
      <c r="F281" s="9" t="s">
        <v>16</v>
      </c>
      <c r="G281" s="11">
        <v>4</v>
      </c>
      <c r="H281" s="171">
        <v>4000000</v>
      </c>
      <c r="I281" s="230">
        <v>3825343.3613445377</v>
      </c>
      <c r="J281" s="179">
        <v>3187786.1344537819</v>
      </c>
      <c r="L281" s="219">
        <f t="shared" si="109"/>
        <v>3671043.1652661064</v>
      </c>
      <c r="N281" s="225">
        <f t="shared" si="103"/>
        <v>427526.90409933764</v>
      </c>
      <c r="O281" s="226">
        <f t="shared" si="104"/>
        <v>3243516.2611667686</v>
      </c>
      <c r="P281" s="226">
        <f t="shared" si="105"/>
        <v>4098570.0693654441</v>
      </c>
      <c r="R281" s="249">
        <f t="shared" si="106"/>
        <v>1.08960854447214</v>
      </c>
      <c r="S281" s="250">
        <f t="shared" si="107"/>
        <v>1.0420317030151964</v>
      </c>
      <c r="T281" s="249">
        <f t="shared" si="108"/>
        <v>0.86835975251266373</v>
      </c>
      <c r="V281" s="252">
        <f t="shared" si="102"/>
        <v>0.97898414849240178</v>
      </c>
    </row>
    <row r="282" spans="3:22" ht="105.6" x14ac:dyDescent="0.3">
      <c r="C282" s="8" t="s">
        <v>55</v>
      </c>
      <c r="D282" s="9" t="s">
        <v>71</v>
      </c>
      <c r="E282" s="10" t="s">
        <v>72</v>
      </c>
      <c r="F282" s="9" t="s">
        <v>16</v>
      </c>
      <c r="G282" s="11">
        <v>6</v>
      </c>
      <c r="H282" s="230">
        <v>300000</v>
      </c>
      <c r="I282" s="171">
        <v>993403.36134453781</v>
      </c>
      <c r="J282" s="179">
        <v>827836.13445378153</v>
      </c>
      <c r="L282" s="219">
        <f t="shared" si="109"/>
        <v>707079.831932773</v>
      </c>
      <c r="N282" s="225">
        <f t="shared" si="103"/>
        <v>362130.66540944186</v>
      </c>
      <c r="O282" s="226">
        <f t="shared" si="104"/>
        <v>344949.16652333114</v>
      </c>
      <c r="P282" s="226">
        <f t="shared" si="105"/>
        <v>1069210.4973422149</v>
      </c>
      <c r="R282" s="250">
        <f t="shared" si="106"/>
        <v>8.1720640835410502E-2</v>
      </c>
      <c r="S282" s="249">
        <f t="shared" si="107"/>
        <v>0.27060519765708829</v>
      </c>
      <c r="T282" s="249">
        <f t="shared" si="108"/>
        <v>0.22550433138090692</v>
      </c>
      <c r="V282" s="252">
        <f t="shared" si="102"/>
        <v>0.1536124861081587</v>
      </c>
    </row>
    <row r="283" spans="3:22" ht="118.8" x14ac:dyDescent="0.3">
      <c r="C283" s="8" t="s">
        <v>58</v>
      </c>
      <c r="D283" s="9" t="s">
        <v>244</v>
      </c>
      <c r="E283" s="10" t="s">
        <v>245</v>
      </c>
      <c r="F283" s="9" t="s">
        <v>16</v>
      </c>
      <c r="G283" s="11">
        <v>22</v>
      </c>
      <c r="H283" s="171">
        <v>200000</v>
      </c>
      <c r="I283" s="230">
        <v>294957.98319327732</v>
      </c>
      <c r="J283" s="179">
        <v>245798.31932773109</v>
      </c>
      <c r="L283" s="219">
        <f t="shared" si="109"/>
        <v>246918.76750700281</v>
      </c>
      <c r="N283" s="225">
        <f t="shared" si="103"/>
        <v>47488.906032098734</v>
      </c>
      <c r="O283" s="226">
        <f t="shared" si="104"/>
        <v>199429.86147490406</v>
      </c>
      <c r="P283" s="226">
        <f t="shared" si="105"/>
        <v>294407.67353910155</v>
      </c>
      <c r="R283" s="249">
        <f t="shared" si="106"/>
        <v>5.4480427223606999E-2</v>
      </c>
      <c r="S283" s="250">
        <f t="shared" si="107"/>
        <v>8.0347184686916207E-2</v>
      </c>
      <c r="T283" s="249">
        <f t="shared" si="108"/>
        <v>6.6955987239096834E-2</v>
      </c>
      <c r="V283" s="252">
        <f t="shared" si="102"/>
        <v>6.071820723135192E-2</v>
      </c>
    </row>
    <row r="284" spans="3:22" ht="66" x14ac:dyDescent="0.3">
      <c r="C284" s="8" t="s">
        <v>83</v>
      </c>
      <c r="D284" s="9" t="s">
        <v>246</v>
      </c>
      <c r="E284" s="10" t="s">
        <v>247</v>
      </c>
      <c r="F284" s="9" t="s">
        <v>16</v>
      </c>
      <c r="G284" s="11">
        <v>1</v>
      </c>
      <c r="H284" s="171">
        <v>6000000</v>
      </c>
      <c r="I284" s="230">
        <v>7060905.8823529417</v>
      </c>
      <c r="J284" s="179">
        <v>5884088.2352941176</v>
      </c>
      <c r="L284" s="219">
        <f t="shared" si="109"/>
        <v>6314998.0392156867</v>
      </c>
      <c r="N284" s="225">
        <f t="shared" si="103"/>
        <v>648569.78586699686</v>
      </c>
      <c r="O284" s="226">
        <f t="shared" si="104"/>
        <v>5666428.2533486895</v>
      </c>
      <c r="P284" s="226">
        <f t="shared" si="105"/>
        <v>6963567.8250826839</v>
      </c>
      <c r="R284" s="249">
        <f t="shared" si="106"/>
        <v>1.6344128167082101</v>
      </c>
      <c r="S284" s="250">
        <f t="shared" si="107"/>
        <v>1.9234058452813401</v>
      </c>
      <c r="T284" s="249">
        <f t="shared" si="108"/>
        <v>1.6028382044011167</v>
      </c>
      <c r="V284" s="252">
        <f t="shared" si="102"/>
        <v>1.6186255105546634</v>
      </c>
    </row>
    <row r="285" spans="3:22" ht="66" x14ac:dyDescent="0.3">
      <c r="C285" s="8" t="s">
        <v>86</v>
      </c>
      <c r="D285" s="9" t="s">
        <v>65</v>
      </c>
      <c r="E285" s="10" t="s">
        <v>66</v>
      </c>
      <c r="F285" s="9" t="s">
        <v>16</v>
      </c>
      <c r="G285" s="11">
        <v>1</v>
      </c>
      <c r="H285" s="171">
        <v>3200000</v>
      </c>
      <c r="I285" s="171">
        <v>2984743.3613445382</v>
      </c>
      <c r="J285" s="232">
        <v>2487286.1344537814</v>
      </c>
      <c r="L285" s="219">
        <f t="shared" si="109"/>
        <v>2890676.4985994399</v>
      </c>
      <c r="N285" s="225">
        <f t="shared" si="103"/>
        <v>365549.85232589865</v>
      </c>
      <c r="O285" s="226">
        <f t="shared" si="104"/>
        <v>2525126.6462735413</v>
      </c>
      <c r="P285" s="226">
        <f t="shared" si="105"/>
        <v>3256226.3509253385</v>
      </c>
      <c r="R285" s="249">
        <f t="shared" si="106"/>
        <v>0.87168683557771198</v>
      </c>
      <c r="S285" s="249">
        <f t="shared" si="107"/>
        <v>0.81305046739437625</v>
      </c>
      <c r="T285" s="250">
        <f t="shared" si="108"/>
        <v>0.67754205616198004</v>
      </c>
      <c r="V285" s="252">
        <f t="shared" si="102"/>
        <v>0.77461444586984607</v>
      </c>
    </row>
    <row r="286" spans="3:22" ht="66.599999999999994" thickBot="1" x14ac:dyDescent="0.35">
      <c r="C286" s="8" t="s">
        <v>89</v>
      </c>
      <c r="D286" s="9" t="s">
        <v>248</v>
      </c>
      <c r="E286" s="10" t="s">
        <v>249</v>
      </c>
      <c r="F286" s="9" t="s">
        <v>16</v>
      </c>
      <c r="G286" s="11">
        <v>1</v>
      </c>
      <c r="H286" s="171">
        <v>2500000</v>
      </c>
      <c r="I286" s="230">
        <v>2997000</v>
      </c>
      <c r="J286" s="179">
        <v>2497500</v>
      </c>
      <c r="L286" s="219">
        <f t="shared" si="109"/>
        <v>2664833.3333333335</v>
      </c>
      <c r="N286" s="225">
        <f t="shared" si="103"/>
        <v>287667.48744571977</v>
      </c>
      <c r="O286" s="226">
        <f t="shared" si="104"/>
        <v>2377165.8458876135</v>
      </c>
      <c r="P286" s="226">
        <f t="shared" si="105"/>
        <v>2952500.8207790535</v>
      </c>
      <c r="R286" s="249">
        <f t="shared" si="106"/>
        <v>0.68100534029508752</v>
      </c>
      <c r="S286" s="250">
        <f t="shared" si="107"/>
        <v>0.81638920194575093</v>
      </c>
      <c r="T286" s="249">
        <f t="shared" si="108"/>
        <v>0.68032433495479239</v>
      </c>
      <c r="V286" s="252">
        <f t="shared" si="102"/>
        <v>0.68066483762494001</v>
      </c>
    </row>
    <row r="287" spans="3:22" ht="13.2" customHeight="1" thickBot="1" x14ac:dyDescent="0.35">
      <c r="C287" s="280" t="s">
        <v>250</v>
      </c>
      <c r="D287" s="281"/>
      <c r="E287" s="282"/>
      <c r="F287" s="34"/>
      <c r="G287" s="34"/>
      <c r="H287" s="34"/>
      <c r="I287" s="181"/>
      <c r="J287" s="176"/>
      <c r="L287" s="219"/>
      <c r="N287" s="228"/>
      <c r="O287" s="228"/>
      <c r="P287" s="228"/>
      <c r="V287" s="252" t="e">
        <f t="shared" si="102"/>
        <v>#DIV/0!</v>
      </c>
    </row>
    <row r="288" spans="3:22" ht="13.2" customHeight="1" thickBot="1" x14ac:dyDescent="0.35">
      <c r="C288" s="289" t="s">
        <v>251</v>
      </c>
      <c r="D288" s="290"/>
      <c r="E288" s="290"/>
      <c r="F288" s="290"/>
      <c r="G288" s="290"/>
      <c r="H288" s="290"/>
      <c r="I288" s="164"/>
      <c r="J288" s="183"/>
      <c r="L288" s="221"/>
      <c r="N288" s="229"/>
      <c r="O288" s="229"/>
      <c r="P288" s="229"/>
      <c r="R288" s="214"/>
      <c r="S288" s="215"/>
      <c r="T288" s="216"/>
      <c r="V288" s="252" t="e">
        <f t="shared" si="102"/>
        <v>#DIV/0!</v>
      </c>
    </row>
    <row r="289" spans="1:22" ht="47.25" customHeight="1" x14ac:dyDescent="0.3">
      <c r="A289" s="3"/>
      <c r="B289" s="3"/>
      <c r="C289" s="4" t="s">
        <v>4</v>
      </c>
      <c r="D289" s="5" t="s">
        <v>5</v>
      </c>
      <c r="E289" s="5" t="s">
        <v>6</v>
      </c>
      <c r="F289" s="5" t="s">
        <v>7</v>
      </c>
      <c r="G289" s="6" t="s">
        <v>8</v>
      </c>
      <c r="H289" s="5" t="s">
        <v>9</v>
      </c>
      <c r="I289" s="170" t="s">
        <v>9</v>
      </c>
      <c r="J289" s="170" t="s">
        <v>9</v>
      </c>
      <c r="L289" s="170" t="s">
        <v>9</v>
      </c>
      <c r="N289" s="224" t="s">
        <v>939</v>
      </c>
      <c r="O289" s="224" t="s">
        <v>940</v>
      </c>
      <c r="P289" s="224" t="s">
        <v>941</v>
      </c>
      <c r="R289" s="224" t="s">
        <v>942</v>
      </c>
      <c r="S289" s="224" t="s">
        <v>942</v>
      </c>
      <c r="T289" s="224" t="s">
        <v>942</v>
      </c>
      <c r="V289" s="252" t="e">
        <f t="shared" si="102"/>
        <v>#DIV/0!</v>
      </c>
    </row>
    <row r="290" spans="1:22" ht="26.4" x14ac:dyDescent="0.3">
      <c r="C290" s="8" t="s">
        <v>13</v>
      </c>
      <c r="D290" s="9" t="s">
        <v>252</v>
      </c>
      <c r="E290" s="10" t="s">
        <v>253</v>
      </c>
      <c r="F290" s="9" t="s">
        <v>16</v>
      </c>
      <c r="G290" s="11">
        <v>4</v>
      </c>
      <c r="H290" s="230">
        <v>800000</v>
      </c>
      <c r="I290" s="171">
        <v>484855.46218487399</v>
      </c>
      <c r="J290" s="179">
        <v>404046.21848739497</v>
      </c>
      <c r="L290" s="219">
        <f t="shared" si="109"/>
        <v>562967.22689075628</v>
      </c>
      <c r="N290" s="225">
        <f t="shared" ref="N290:N313" si="110">+STDEV(H290:J290)</f>
        <v>209215.04513928588</v>
      </c>
      <c r="O290" s="226">
        <f t="shared" ref="O290:O313" si="111">+L290-N290</f>
        <v>353752.18175147043</v>
      </c>
      <c r="P290" s="226">
        <f t="shared" ref="P290:P313" si="112">+L290+N290</f>
        <v>772182.27203004214</v>
      </c>
      <c r="R290" s="250">
        <f t="shared" ref="R290:R313" si="113">+H290/$L$24</f>
        <v>0.217921708894428</v>
      </c>
      <c r="S290" s="249">
        <f t="shared" ref="S290:S313" si="114">+I290/$L$24</f>
        <v>0.13207566360765682</v>
      </c>
      <c r="T290" s="249">
        <f t="shared" ref="T290:T313" si="115">+J290/$L$24</f>
        <v>0.11006305300638068</v>
      </c>
      <c r="V290" s="252">
        <f t="shared" si="102"/>
        <v>0.16399238095040433</v>
      </c>
    </row>
    <row r="291" spans="1:22" ht="66" x14ac:dyDescent="0.3">
      <c r="C291" s="8" t="s">
        <v>18</v>
      </c>
      <c r="D291" s="9" t="s">
        <v>254</v>
      </c>
      <c r="E291" s="10" t="s">
        <v>255</v>
      </c>
      <c r="F291" s="9" t="s">
        <v>16</v>
      </c>
      <c r="G291" s="11">
        <v>4</v>
      </c>
      <c r="H291" s="230">
        <v>3000000</v>
      </c>
      <c r="I291" s="171">
        <v>5969747.8991596643</v>
      </c>
      <c r="J291" s="179">
        <v>4974789.9159663869</v>
      </c>
      <c r="L291" s="219">
        <f t="shared" si="109"/>
        <v>4648179.2717086831</v>
      </c>
      <c r="N291" s="225">
        <f t="shared" si="110"/>
        <v>1511574.189660447</v>
      </c>
      <c r="O291" s="226">
        <f t="shared" si="111"/>
        <v>3136605.0820482364</v>
      </c>
      <c r="P291" s="226">
        <f t="shared" si="112"/>
        <v>6159753.4613691298</v>
      </c>
      <c r="R291" s="250">
        <f t="shared" si="113"/>
        <v>0.81720640835410507</v>
      </c>
      <c r="S291" s="249">
        <f t="shared" si="114"/>
        <v>1.6261720798172443</v>
      </c>
      <c r="T291" s="249">
        <f t="shared" si="115"/>
        <v>1.3551433998477036</v>
      </c>
      <c r="V291" s="252">
        <f t="shared" si="102"/>
        <v>1.0861749041009043</v>
      </c>
    </row>
    <row r="292" spans="1:22" ht="39.6" x14ac:dyDescent="0.3">
      <c r="C292" s="8" t="s">
        <v>21</v>
      </c>
      <c r="D292" s="9" t="s">
        <v>256</v>
      </c>
      <c r="E292" s="10" t="s">
        <v>257</v>
      </c>
      <c r="F292" s="9" t="s">
        <v>16</v>
      </c>
      <c r="G292" s="11">
        <v>4</v>
      </c>
      <c r="H292" s="230">
        <v>150000</v>
      </c>
      <c r="I292" s="171">
        <v>410233.61344537814</v>
      </c>
      <c r="J292" s="179">
        <v>341861.34453781514</v>
      </c>
      <c r="L292" s="219">
        <f t="shared" si="109"/>
        <v>300698.31932773109</v>
      </c>
      <c r="N292" s="225">
        <f t="shared" si="110"/>
        <v>134911.74661623852</v>
      </c>
      <c r="O292" s="226">
        <f t="shared" si="111"/>
        <v>165786.57271149257</v>
      </c>
      <c r="P292" s="226">
        <f t="shared" si="112"/>
        <v>435610.06594396965</v>
      </c>
      <c r="R292" s="250">
        <f t="shared" si="113"/>
        <v>4.0860320417705251E-2</v>
      </c>
      <c r="S292" s="249">
        <f t="shared" si="114"/>
        <v>0.11174851260994126</v>
      </c>
      <c r="T292" s="249">
        <f t="shared" si="115"/>
        <v>9.3123760508284387E-2</v>
      </c>
      <c r="V292" s="252">
        <f t="shared" si="102"/>
        <v>6.6992040462994812E-2</v>
      </c>
    </row>
    <row r="293" spans="1:22" ht="26.4" x14ac:dyDescent="0.3">
      <c r="C293" s="8" t="s">
        <v>25</v>
      </c>
      <c r="D293" s="9" t="s">
        <v>258</v>
      </c>
      <c r="E293" s="10" t="s">
        <v>259</v>
      </c>
      <c r="F293" s="9" t="s">
        <v>16</v>
      </c>
      <c r="G293" s="11">
        <v>4</v>
      </c>
      <c r="H293" s="230">
        <v>60000</v>
      </c>
      <c r="I293" s="171">
        <v>116304.20168067227</v>
      </c>
      <c r="J293" s="179">
        <v>96920.168067226899</v>
      </c>
      <c r="L293" s="219">
        <f t="shared" si="109"/>
        <v>91074.789915966394</v>
      </c>
      <c r="N293" s="225">
        <f t="shared" si="110"/>
        <v>28603.620680306867</v>
      </c>
      <c r="O293" s="226">
        <f t="shared" si="111"/>
        <v>62471.16923565953</v>
      </c>
      <c r="P293" s="226">
        <f t="shared" si="112"/>
        <v>119678.41059627326</v>
      </c>
      <c r="R293" s="250">
        <f t="shared" si="113"/>
        <v>1.6344128167082101E-2</v>
      </c>
      <c r="S293" s="249">
        <f t="shared" si="114"/>
        <v>3.1681512977317881E-2</v>
      </c>
      <c r="T293" s="249">
        <f t="shared" si="115"/>
        <v>2.6401260814431574E-2</v>
      </c>
      <c r="V293" s="252">
        <f t="shared" si="102"/>
        <v>2.1372694490756836E-2</v>
      </c>
    </row>
    <row r="294" spans="1:22" ht="26.4" x14ac:dyDescent="0.3">
      <c r="C294" s="8" t="s">
        <v>28</v>
      </c>
      <c r="D294" s="9" t="s">
        <v>260</v>
      </c>
      <c r="E294" s="10" t="s">
        <v>261</v>
      </c>
      <c r="F294" s="9" t="s">
        <v>16</v>
      </c>
      <c r="G294" s="11">
        <v>4</v>
      </c>
      <c r="H294" s="230">
        <v>250000</v>
      </c>
      <c r="I294" s="171">
        <v>485042.01680672274</v>
      </c>
      <c r="J294" s="179">
        <v>404201.68067226891</v>
      </c>
      <c r="L294" s="219">
        <f t="shared" si="109"/>
        <v>379747.89915966388</v>
      </c>
      <c r="N294" s="225">
        <f t="shared" si="110"/>
        <v>119413.89361729489</v>
      </c>
      <c r="O294" s="226">
        <f t="shared" si="111"/>
        <v>260334.00554236898</v>
      </c>
      <c r="P294" s="226">
        <f t="shared" si="112"/>
        <v>499161.79277695878</v>
      </c>
      <c r="R294" s="250">
        <f t="shared" si="113"/>
        <v>6.8100534029508747E-2</v>
      </c>
      <c r="S294" s="249">
        <f t="shared" si="114"/>
        <v>0.1321264814851511</v>
      </c>
      <c r="T294" s="249">
        <f t="shared" si="115"/>
        <v>0.11010540123762591</v>
      </c>
      <c r="V294" s="252">
        <f t="shared" si="102"/>
        <v>8.9102967633567329E-2</v>
      </c>
    </row>
    <row r="295" spans="1:22" ht="26.4" x14ac:dyDescent="0.3">
      <c r="C295" s="8" t="s">
        <v>31</v>
      </c>
      <c r="D295" s="9" t="s">
        <v>228</v>
      </c>
      <c r="E295" s="10" t="s">
        <v>229</v>
      </c>
      <c r="F295" s="9" t="s">
        <v>223</v>
      </c>
      <c r="G295" s="11">
        <v>4</v>
      </c>
      <c r="H295" s="171">
        <v>550000</v>
      </c>
      <c r="I295" s="230">
        <v>707899.15966386558</v>
      </c>
      <c r="J295" s="179">
        <v>589915.96638655465</v>
      </c>
      <c r="L295" s="219">
        <f t="shared" si="109"/>
        <v>615938.37535014004</v>
      </c>
      <c r="N295" s="225">
        <f t="shared" si="110"/>
        <v>82103.047944884267</v>
      </c>
      <c r="O295" s="226">
        <f t="shared" si="111"/>
        <v>533835.32740525575</v>
      </c>
      <c r="P295" s="226">
        <f t="shared" si="112"/>
        <v>698041.42329502432</v>
      </c>
      <c r="R295" s="249">
        <f t="shared" si="113"/>
        <v>0.14982117486491925</v>
      </c>
      <c r="S295" s="250">
        <f t="shared" si="114"/>
        <v>0.19283324324859891</v>
      </c>
      <c r="T295" s="249">
        <f t="shared" si="115"/>
        <v>0.16069436937383241</v>
      </c>
      <c r="V295" s="252">
        <f t="shared" si="102"/>
        <v>0.15525777211937583</v>
      </c>
    </row>
    <row r="296" spans="1:22" ht="26.4" x14ac:dyDescent="0.3">
      <c r="C296" s="8" t="s">
        <v>34</v>
      </c>
      <c r="D296" s="9" t="s">
        <v>224</v>
      </c>
      <c r="E296" s="10" t="s">
        <v>225</v>
      </c>
      <c r="F296" s="9" t="s">
        <v>223</v>
      </c>
      <c r="G296" s="11">
        <v>4</v>
      </c>
      <c r="H296" s="171">
        <v>300000</v>
      </c>
      <c r="I296" s="171">
        <v>316134.45378151262</v>
      </c>
      <c r="J296" s="232">
        <v>263445.37815126049</v>
      </c>
      <c r="L296" s="219">
        <f t="shared" si="109"/>
        <v>293193.27731092437</v>
      </c>
      <c r="N296" s="225">
        <f t="shared" si="110"/>
        <v>26995.98633162141</v>
      </c>
      <c r="O296" s="226">
        <f t="shared" si="111"/>
        <v>266197.29097930295</v>
      </c>
      <c r="P296" s="226">
        <f t="shared" si="112"/>
        <v>320189.26364254579</v>
      </c>
      <c r="R296" s="249">
        <f t="shared" si="113"/>
        <v>8.1720640835410502E-2</v>
      </c>
      <c r="S296" s="249">
        <f t="shared" si="114"/>
        <v>8.6115700510592252E-2</v>
      </c>
      <c r="T296" s="250">
        <f t="shared" si="115"/>
        <v>7.1763083758826868E-2</v>
      </c>
      <c r="V296" s="252">
        <f t="shared" si="102"/>
        <v>7.6741862297118685E-2</v>
      </c>
    </row>
    <row r="297" spans="1:22" ht="26.4" x14ac:dyDescent="0.3">
      <c r="C297" s="8" t="s">
        <v>37</v>
      </c>
      <c r="D297" s="9" t="s">
        <v>226</v>
      </c>
      <c r="E297" s="10" t="s">
        <v>227</v>
      </c>
      <c r="F297" s="9" t="s">
        <v>223</v>
      </c>
      <c r="G297" s="11">
        <v>4</v>
      </c>
      <c r="H297" s="230">
        <v>200000</v>
      </c>
      <c r="I297" s="171">
        <v>107268.90756302522</v>
      </c>
      <c r="J297" s="179">
        <v>89390.756302521011</v>
      </c>
      <c r="L297" s="219">
        <f t="shared" si="109"/>
        <v>132219.88795518209</v>
      </c>
      <c r="N297" s="225">
        <f t="shared" si="110"/>
        <v>59376.045377992457</v>
      </c>
      <c r="O297" s="226">
        <f t="shared" si="111"/>
        <v>72843.842577189629</v>
      </c>
      <c r="P297" s="226">
        <f t="shared" si="112"/>
        <v>191595.93333317456</v>
      </c>
      <c r="R297" s="250">
        <f t="shared" si="113"/>
        <v>5.4480427223606999E-2</v>
      </c>
      <c r="S297" s="249">
        <f t="shared" si="114"/>
        <v>2.9220279559216109E-2</v>
      </c>
      <c r="T297" s="249">
        <f t="shared" si="115"/>
        <v>2.4350232966013425E-2</v>
      </c>
      <c r="V297" s="252">
        <f t="shared" si="102"/>
        <v>3.9415330094810214E-2</v>
      </c>
    </row>
    <row r="298" spans="1:22" ht="26.4" x14ac:dyDescent="0.3">
      <c r="C298" s="8" t="s">
        <v>40</v>
      </c>
      <c r="D298" s="9" t="s">
        <v>262</v>
      </c>
      <c r="E298" s="10" t="s">
        <v>263</v>
      </c>
      <c r="F298" s="9" t="s">
        <v>16</v>
      </c>
      <c r="G298" s="11">
        <v>2</v>
      </c>
      <c r="H298" s="230">
        <v>150000</v>
      </c>
      <c r="I298" s="171">
        <v>40208.999999999993</v>
      </c>
      <c r="J298" s="179">
        <v>28720.714285714283</v>
      </c>
      <c r="L298" s="219">
        <f t="shared" si="109"/>
        <v>72976.571428571435</v>
      </c>
      <c r="N298" s="225">
        <f t="shared" si="110"/>
        <v>66951.113424921714</v>
      </c>
      <c r="O298" s="226">
        <f t="shared" si="111"/>
        <v>6025.4580036497209</v>
      </c>
      <c r="P298" s="226">
        <f t="shared" si="112"/>
        <v>139927.68485349315</v>
      </c>
      <c r="R298" s="250">
        <f t="shared" si="113"/>
        <v>4.0860320417705251E-2</v>
      </c>
      <c r="S298" s="249">
        <f t="shared" si="114"/>
        <v>1.0953017491170067E-2</v>
      </c>
      <c r="T298" s="249">
        <f t="shared" si="115"/>
        <v>7.8235839222643346E-3</v>
      </c>
      <c r="V298" s="252">
        <f t="shared" si="102"/>
        <v>2.4341952169984794E-2</v>
      </c>
    </row>
    <row r="299" spans="1:22" ht="39.6" x14ac:dyDescent="0.3">
      <c r="C299" s="8" t="s">
        <v>43</v>
      </c>
      <c r="D299" s="9" t="s">
        <v>264</v>
      </c>
      <c r="E299" s="10" t="s">
        <v>265</v>
      </c>
      <c r="F299" s="9" t="s">
        <v>16</v>
      </c>
      <c r="G299" s="11">
        <v>16</v>
      </c>
      <c r="H299" s="230">
        <v>10000</v>
      </c>
      <c r="I299" s="171">
        <v>23319.327731092439</v>
      </c>
      <c r="J299" s="179">
        <v>19432.773109243699</v>
      </c>
      <c r="L299" s="219">
        <f t="shared" si="109"/>
        <v>17584.033613445379</v>
      </c>
      <c r="N299" s="225">
        <f t="shared" si="110"/>
        <v>6849.4161134037959</v>
      </c>
      <c r="O299" s="226">
        <f t="shared" si="111"/>
        <v>10734.617500041582</v>
      </c>
      <c r="P299" s="226">
        <f t="shared" si="112"/>
        <v>24433.449726849176</v>
      </c>
      <c r="R299" s="250">
        <f t="shared" si="113"/>
        <v>2.72402136118035E-3</v>
      </c>
      <c r="S299" s="249">
        <f t="shared" si="114"/>
        <v>6.3522346867861106E-3</v>
      </c>
      <c r="T299" s="249">
        <f t="shared" si="115"/>
        <v>5.2935289056550922E-3</v>
      </c>
      <c r="V299" s="252">
        <f t="shared" si="102"/>
        <v>4.0087751334177213E-3</v>
      </c>
    </row>
    <row r="300" spans="1:22" ht="92.4" x14ac:dyDescent="0.3">
      <c r="C300" s="8" t="s">
        <v>46</v>
      </c>
      <c r="D300" s="9" t="s">
        <v>266</v>
      </c>
      <c r="E300" s="10" t="s">
        <v>267</v>
      </c>
      <c r="F300" s="9" t="s">
        <v>16</v>
      </c>
      <c r="G300" s="11">
        <v>6</v>
      </c>
      <c r="H300" s="171">
        <v>450000</v>
      </c>
      <c r="I300" s="171">
        <v>417857.1428571429</v>
      </c>
      <c r="J300" s="232">
        <v>348214.28571428574</v>
      </c>
      <c r="L300" s="219">
        <f t="shared" si="109"/>
        <v>405357.1428571429</v>
      </c>
      <c r="N300" s="225">
        <f t="shared" si="110"/>
        <v>52031.436729762412</v>
      </c>
      <c r="O300" s="226">
        <f t="shared" si="111"/>
        <v>353325.70612738049</v>
      </c>
      <c r="P300" s="226">
        <f t="shared" si="112"/>
        <v>457388.57958690531</v>
      </c>
      <c r="R300" s="249">
        <f t="shared" si="113"/>
        <v>0.12258096125311575</v>
      </c>
      <c r="S300" s="249">
        <f t="shared" si="114"/>
        <v>0.11382517830646464</v>
      </c>
      <c r="T300" s="250">
        <f t="shared" si="115"/>
        <v>9.4854315255387192E-2</v>
      </c>
      <c r="V300" s="252">
        <f t="shared" si="102"/>
        <v>0.10871763825425147</v>
      </c>
    </row>
    <row r="301" spans="1:22" ht="145.19999999999999" x14ac:dyDescent="0.3">
      <c r="C301" s="8" t="s">
        <v>49</v>
      </c>
      <c r="D301" s="9" t="s">
        <v>268</v>
      </c>
      <c r="E301" s="10" t="s">
        <v>269</v>
      </c>
      <c r="F301" s="9" t="s">
        <v>16</v>
      </c>
      <c r="G301" s="11">
        <v>6</v>
      </c>
      <c r="H301" s="171">
        <v>300000</v>
      </c>
      <c r="I301" s="230">
        <v>449243.69747899164</v>
      </c>
      <c r="J301" s="179">
        <v>374369.74789915967</v>
      </c>
      <c r="L301" s="219">
        <f t="shared" si="109"/>
        <v>374537.81512605044</v>
      </c>
      <c r="N301" s="225">
        <f t="shared" si="110"/>
        <v>74621.990688032311</v>
      </c>
      <c r="O301" s="226">
        <f t="shared" si="111"/>
        <v>299915.82443801814</v>
      </c>
      <c r="P301" s="226">
        <f t="shared" si="112"/>
        <v>449159.80581408273</v>
      </c>
      <c r="R301" s="249">
        <f t="shared" si="113"/>
        <v>8.1720640835410502E-2</v>
      </c>
      <c r="S301" s="250">
        <f t="shared" si="114"/>
        <v>0.12237494283084162</v>
      </c>
      <c r="T301" s="249">
        <f t="shared" si="115"/>
        <v>0.10197911902570135</v>
      </c>
      <c r="V301" s="252">
        <f t="shared" si="102"/>
        <v>9.1849879930555933E-2</v>
      </c>
    </row>
    <row r="302" spans="1:22" ht="105.6" x14ac:dyDescent="0.3">
      <c r="C302" s="8" t="s">
        <v>52</v>
      </c>
      <c r="D302" s="9" t="s">
        <v>270</v>
      </c>
      <c r="E302" s="10" t="s">
        <v>271</v>
      </c>
      <c r="F302" s="9" t="s">
        <v>16</v>
      </c>
      <c r="G302" s="11">
        <v>6</v>
      </c>
      <c r="H302" s="230">
        <v>400000</v>
      </c>
      <c r="I302" s="171">
        <v>891952.9411764706</v>
      </c>
      <c r="J302" s="179">
        <v>743294.11764705891</v>
      </c>
      <c r="L302" s="219">
        <f t="shared" si="109"/>
        <v>678415.68627450988</v>
      </c>
      <c r="N302" s="225">
        <f t="shared" si="110"/>
        <v>252311.97400453824</v>
      </c>
      <c r="O302" s="226">
        <f t="shared" si="111"/>
        <v>426103.71226997161</v>
      </c>
      <c r="P302" s="226">
        <f t="shared" si="112"/>
        <v>930727.66027904814</v>
      </c>
      <c r="R302" s="250">
        <f t="shared" si="113"/>
        <v>0.108960854447214</v>
      </c>
      <c r="S302" s="249">
        <f t="shared" si="114"/>
        <v>0.24296988649323462</v>
      </c>
      <c r="T302" s="249">
        <f t="shared" si="115"/>
        <v>0.20247490541102886</v>
      </c>
      <c r="V302" s="252">
        <f t="shared" si="102"/>
        <v>0.15571787992912142</v>
      </c>
    </row>
    <row r="303" spans="1:22" ht="26.4" x14ac:dyDescent="0.3">
      <c r="C303" s="8" t="s">
        <v>55</v>
      </c>
      <c r="D303" s="9" t="s">
        <v>272</v>
      </c>
      <c r="E303" s="10" t="s">
        <v>273</v>
      </c>
      <c r="F303" s="9" t="s">
        <v>16</v>
      </c>
      <c r="G303" s="11">
        <v>4</v>
      </c>
      <c r="H303" s="171">
        <v>80000</v>
      </c>
      <c r="I303" s="230">
        <v>182470.58823529413</v>
      </c>
      <c r="J303" s="179">
        <v>130336.13445378152</v>
      </c>
      <c r="L303" s="219">
        <f t="shared" si="109"/>
        <v>130935.57422969188</v>
      </c>
      <c r="N303" s="225">
        <f t="shared" si="110"/>
        <v>51237.924034405485</v>
      </c>
      <c r="O303" s="226">
        <f t="shared" si="111"/>
        <v>79697.650195286391</v>
      </c>
      <c r="P303" s="226">
        <f t="shared" si="112"/>
        <v>182173.49826409738</v>
      </c>
      <c r="R303" s="249">
        <f t="shared" si="113"/>
        <v>2.17921708894428E-2</v>
      </c>
      <c r="S303" s="250">
        <f t="shared" si="114"/>
        <v>4.9705378014008511E-2</v>
      </c>
      <c r="T303" s="249">
        <f t="shared" si="115"/>
        <v>3.5503841438577502E-2</v>
      </c>
      <c r="V303" s="252">
        <f t="shared" si="102"/>
        <v>2.8648006164010149E-2</v>
      </c>
    </row>
    <row r="304" spans="1:22" ht="26.4" x14ac:dyDescent="0.3">
      <c r="C304" s="8" t="s">
        <v>58</v>
      </c>
      <c r="D304" s="9" t="s">
        <v>274</v>
      </c>
      <c r="E304" s="10" t="s">
        <v>275</v>
      </c>
      <c r="F304" s="9" t="s">
        <v>16</v>
      </c>
      <c r="G304" s="11">
        <v>4</v>
      </c>
      <c r="H304" s="171">
        <v>18000</v>
      </c>
      <c r="I304" s="171">
        <v>16288.235294117649</v>
      </c>
      <c r="J304" s="232">
        <v>11634.453781512606</v>
      </c>
      <c r="L304" s="219">
        <f t="shared" si="109"/>
        <v>15307.563025210087</v>
      </c>
      <c r="N304" s="225">
        <f t="shared" si="110"/>
        <v>3294.1361901381583</v>
      </c>
      <c r="O304" s="226">
        <f t="shared" si="111"/>
        <v>12013.426835071929</v>
      </c>
      <c r="P304" s="226">
        <f t="shared" si="112"/>
        <v>18601.699215348246</v>
      </c>
      <c r="R304" s="249">
        <f t="shared" si="113"/>
        <v>4.9032384501246301E-3</v>
      </c>
      <c r="S304" s="249">
        <f t="shared" si="114"/>
        <v>4.436950087710818E-3</v>
      </c>
      <c r="T304" s="250">
        <f t="shared" si="115"/>
        <v>3.1692500626505841E-3</v>
      </c>
      <c r="V304" s="252">
        <f t="shared" si="102"/>
        <v>4.0362442563876069E-3</v>
      </c>
    </row>
    <row r="305" spans="1:22" ht="118.8" x14ac:dyDescent="0.3">
      <c r="C305" s="8" t="s">
        <v>83</v>
      </c>
      <c r="D305" s="9" t="s">
        <v>276</v>
      </c>
      <c r="E305" s="10" t="s">
        <v>277</v>
      </c>
      <c r="F305" s="9" t="s">
        <v>16</v>
      </c>
      <c r="G305" s="11">
        <v>4</v>
      </c>
      <c r="H305" s="171">
        <v>80000</v>
      </c>
      <c r="I305" s="230">
        <v>117311.76470588236</v>
      </c>
      <c r="J305" s="179">
        <v>83794.117647058825</v>
      </c>
      <c r="L305" s="219">
        <f t="shared" si="109"/>
        <v>93701.960784313735</v>
      </c>
      <c r="N305" s="225">
        <f t="shared" si="110"/>
        <v>20534.50664347989</v>
      </c>
      <c r="O305" s="226">
        <f t="shared" si="111"/>
        <v>73167.454140833841</v>
      </c>
      <c r="P305" s="226">
        <f t="shared" si="112"/>
        <v>114236.46742779363</v>
      </c>
      <c r="R305" s="249">
        <f t="shared" si="113"/>
        <v>2.17921708894428E-2</v>
      </c>
      <c r="S305" s="250">
        <f t="shared" si="114"/>
        <v>3.1955975297658666E-2</v>
      </c>
      <c r="T305" s="249">
        <f t="shared" si="115"/>
        <v>2.2825696641184758E-2</v>
      </c>
      <c r="V305" s="252">
        <f t="shared" si="102"/>
        <v>2.2308933765313781E-2</v>
      </c>
    </row>
    <row r="306" spans="1:22" ht="343.2" x14ac:dyDescent="0.3">
      <c r="C306" s="8" t="s">
        <v>86</v>
      </c>
      <c r="D306" s="9" t="s">
        <v>278</v>
      </c>
      <c r="E306" s="10" t="s">
        <v>279</v>
      </c>
      <c r="F306" s="9" t="s">
        <v>16</v>
      </c>
      <c r="G306" s="11">
        <v>4</v>
      </c>
      <c r="H306" s="171">
        <v>2000000</v>
      </c>
      <c r="I306" s="230">
        <v>2922689.0756302522</v>
      </c>
      <c r="J306" s="179">
        <v>2435574.229691877</v>
      </c>
      <c r="L306" s="219">
        <f t="shared" si="109"/>
        <v>2452754.4351073764</v>
      </c>
      <c r="N306" s="225">
        <f t="shared" si="110"/>
        <v>461584.39332958538</v>
      </c>
      <c r="O306" s="226">
        <f t="shared" si="111"/>
        <v>1991170.041777791</v>
      </c>
      <c r="P306" s="226">
        <f t="shared" si="112"/>
        <v>2914338.8284369619</v>
      </c>
      <c r="R306" s="249">
        <f t="shared" si="113"/>
        <v>0.54480427223606998</v>
      </c>
      <c r="S306" s="250">
        <f t="shared" si="114"/>
        <v>0.79614674741052593</v>
      </c>
      <c r="T306" s="249">
        <f t="shared" si="115"/>
        <v>0.66345562284210491</v>
      </c>
      <c r="V306" s="252">
        <f t="shared" si="102"/>
        <v>0.60412994753908744</v>
      </c>
    </row>
    <row r="307" spans="1:22" ht="66" x14ac:dyDescent="0.3">
      <c r="C307" s="8" t="s">
        <v>89</v>
      </c>
      <c r="D307" s="9" t="s">
        <v>242</v>
      </c>
      <c r="E307" s="10" t="s">
        <v>243</v>
      </c>
      <c r="F307" s="9" t="s">
        <v>223</v>
      </c>
      <c r="G307" s="11">
        <v>4</v>
      </c>
      <c r="H307" s="230">
        <v>60000</v>
      </c>
      <c r="I307" s="171">
        <v>363594.95798319328</v>
      </c>
      <c r="J307" s="179">
        <v>302995.79831932776</v>
      </c>
      <c r="L307" s="219">
        <f t="shared" si="109"/>
        <v>242196.91876750704</v>
      </c>
      <c r="N307" s="225">
        <f t="shared" si="110"/>
        <v>160670.01102966236</v>
      </c>
      <c r="O307" s="226">
        <f t="shared" si="111"/>
        <v>81526.907737844682</v>
      </c>
      <c r="P307" s="226">
        <f t="shared" si="112"/>
        <v>402866.9297971694</v>
      </c>
      <c r="R307" s="250">
        <f t="shared" si="113"/>
        <v>1.6344128167082101E-2</v>
      </c>
      <c r="S307" s="249">
        <f t="shared" si="114"/>
        <v>9.9044043236369034E-2</v>
      </c>
      <c r="T307" s="249">
        <f t="shared" si="115"/>
        <v>8.2536702696974204E-2</v>
      </c>
      <c r="V307" s="252">
        <f t="shared" si="102"/>
        <v>4.9440415432028151E-2</v>
      </c>
    </row>
    <row r="308" spans="1:22" ht="39.6" x14ac:dyDescent="0.3">
      <c r="C308" s="8" t="s">
        <v>90</v>
      </c>
      <c r="D308" s="9" t="s">
        <v>84</v>
      </c>
      <c r="E308" s="10" t="s">
        <v>85</v>
      </c>
      <c r="F308" s="9" t="s">
        <v>223</v>
      </c>
      <c r="G308" s="11">
        <v>2</v>
      </c>
      <c r="H308" s="230">
        <v>650000</v>
      </c>
      <c r="I308" s="171">
        <v>1865542.4873949578</v>
      </c>
      <c r="J308" s="179">
        <v>1554618.7394957982</v>
      </c>
      <c r="L308" s="219">
        <f t="shared" si="109"/>
        <v>1356720.4089635853</v>
      </c>
      <c r="N308" s="225">
        <f t="shared" si="110"/>
        <v>631473.4330010711</v>
      </c>
      <c r="O308" s="226">
        <f t="shared" si="111"/>
        <v>725246.97596251417</v>
      </c>
      <c r="P308" s="226">
        <f t="shared" si="112"/>
        <v>1988193.8419646565</v>
      </c>
      <c r="R308" s="250">
        <f t="shared" si="113"/>
        <v>0.17706138847672276</v>
      </c>
      <c r="S308" s="249">
        <f t="shared" si="114"/>
        <v>0.50817775858533887</v>
      </c>
      <c r="T308" s="249">
        <f t="shared" si="115"/>
        <v>0.42348146548778243</v>
      </c>
      <c r="V308" s="252">
        <f t="shared" si="102"/>
        <v>0.30027142698225262</v>
      </c>
    </row>
    <row r="309" spans="1:22" ht="184.8" x14ac:dyDescent="0.3">
      <c r="C309" s="8" t="s">
        <v>93</v>
      </c>
      <c r="D309" s="9" t="s">
        <v>280</v>
      </c>
      <c r="E309" s="10" t="s">
        <v>281</v>
      </c>
      <c r="F309" s="9" t="s">
        <v>16</v>
      </c>
      <c r="G309" s="11">
        <v>2</v>
      </c>
      <c r="H309" s="230">
        <v>300000</v>
      </c>
      <c r="I309" s="171">
        <v>932773.10924369749</v>
      </c>
      <c r="J309" s="179">
        <v>777310.92436974798</v>
      </c>
      <c r="L309" s="219">
        <f t="shared" si="109"/>
        <v>670028.01120448182</v>
      </c>
      <c r="N309" s="225">
        <f t="shared" si="110"/>
        <v>329746.37153182394</v>
      </c>
      <c r="O309" s="226">
        <f t="shared" si="111"/>
        <v>340281.63967265788</v>
      </c>
      <c r="P309" s="226">
        <f t="shared" si="112"/>
        <v>999774.38273630571</v>
      </c>
      <c r="R309" s="250">
        <f t="shared" si="113"/>
        <v>8.1720640835410502E-2</v>
      </c>
      <c r="S309" s="249">
        <f t="shared" si="114"/>
        <v>0.25408938747144444</v>
      </c>
      <c r="T309" s="249">
        <f t="shared" si="115"/>
        <v>0.21174115622620371</v>
      </c>
      <c r="V309" s="252">
        <f t="shared" si="102"/>
        <v>0.14673089853080712</v>
      </c>
    </row>
    <row r="310" spans="1:22" ht="66" x14ac:dyDescent="0.3">
      <c r="C310" s="8" t="s">
        <v>96</v>
      </c>
      <c r="D310" s="9" t="s">
        <v>81</v>
      </c>
      <c r="E310" s="10" t="s">
        <v>82</v>
      </c>
      <c r="F310" s="9" t="s">
        <v>16</v>
      </c>
      <c r="G310" s="11">
        <v>6</v>
      </c>
      <c r="H310" s="171">
        <v>180000</v>
      </c>
      <c r="I310" s="171">
        <v>184689.0756302521</v>
      </c>
      <c r="J310" s="232">
        <v>153907.56302521008</v>
      </c>
      <c r="L310" s="219">
        <f t="shared" si="109"/>
        <v>172865.5462184874</v>
      </c>
      <c r="N310" s="225">
        <f t="shared" si="110"/>
        <v>16584.652623253671</v>
      </c>
      <c r="O310" s="226">
        <f t="shared" si="111"/>
        <v>156280.89359523373</v>
      </c>
      <c r="P310" s="226">
        <f t="shared" si="112"/>
        <v>189450.19884174108</v>
      </c>
      <c r="R310" s="249">
        <f t="shared" si="113"/>
        <v>4.90323845012463E-2</v>
      </c>
      <c r="S310" s="249">
        <f t="shared" si="114"/>
        <v>5.0309698719345999E-2</v>
      </c>
      <c r="T310" s="250">
        <f t="shared" si="115"/>
        <v>4.192474893278833E-2</v>
      </c>
      <c r="V310" s="252">
        <f t="shared" si="102"/>
        <v>4.5478566717017319E-2</v>
      </c>
    </row>
    <row r="311" spans="1:22" ht="39.6" x14ac:dyDescent="0.3">
      <c r="C311" s="8" t="s">
        <v>99</v>
      </c>
      <c r="D311" s="9" t="s">
        <v>221</v>
      </c>
      <c r="E311" s="10" t="s">
        <v>222</v>
      </c>
      <c r="F311" s="9" t="s">
        <v>223</v>
      </c>
      <c r="G311" s="11">
        <v>2</v>
      </c>
      <c r="H311" s="230">
        <v>800000</v>
      </c>
      <c r="I311" s="171">
        <v>545485.71428571432</v>
      </c>
      <c r="J311" s="179">
        <v>454571.42857142858</v>
      </c>
      <c r="L311" s="219">
        <f t="shared" si="109"/>
        <v>600019.04761904769</v>
      </c>
      <c r="N311" s="225">
        <f t="shared" si="110"/>
        <v>179054.84585212771</v>
      </c>
      <c r="O311" s="226">
        <f t="shared" si="111"/>
        <v>420964.20176691998</v>
      </c>
      <c r="P311" s="226">
        <f t="shared" si="112"/>
        <v>779073.89347117534</v>
      </c>
      <c r="R311" s="250">
        <f t="shared" si="113"/>
        <v>0.217921708894428</v>
      </c>
      <c r="S311" s="249">
        <f t="shared" si="114"/>
        <v>0.1485914737933007</v>
      </c>
      <c r="T311" s="249">
        <f t="shared" si="115"/>
        <v>0.12382622816108392</v>
      </c>
      <c r="V311" s="252">
        <f t="shared" si="102"/>
        <v>0.17087396852775597</v>
      </c>
    </row>
    <row r="312" spans="1:22" ht="171.6" x14ac:dyDescent="0.3">
      <c r="C312" s="8" t="s">
        <v>102</v>
      </c>
      <c r="D312" s="9" t="s">
        <v>282</v>
      </c>
      <c r="E312" s="10" t="s">
        <v>283</v>
      </c>
      <c r="F312" s="9" t="s">
        <v>16</v>
      </c>
      <c r="G312" s="11">
        <v>4</v>
      </c>
      <c r="H312" s="230">
        <v>200000</v>
      </c>
      <c r="I312" s="171">
        <v>2042773.1092436975</v>
      </c>
      <c r="J312" s="179">
        <v>1702310.924369748</v>
      </c>
      <c r="L312" s="219">
        <f t="shared" si="109"/>
        <v>1315028.0112044818</v>
      </c>
      <c r="N312" s="225">
        <f t="shared" si="110"/>
        <v>980532.62269047066</v>
      </c>
      <c r="O312" s="226">
        <f t="shared" si="111"/>
        <v>334495.38851401117</v>
      </c>
      <c r="P312" s="226">
        <f t="shared" si="112"/>
        <v>2295560.6338949525</v>
      </c>
      <c r="R312" s="250">
        <f t="shared" si="113"/>
        <v>5.4480427223606999E-2</v>
      </c>
      <c r="S312" s="249">
        <f t="shared" si="114"/>
        <v>0.55645575856246332</v>
      </c>
      <c r="T312" s="249">
        <f t="shared" si="115"/>
        <v>0.46371313213538606</v>
      </c>
      <c r="V312" s="252">
        <f t="shared" si="102"/>
        <v>0.25909677967949651</v>
      </c>
    </row>
    <row r="313" spans="1:22" ht="132.6" thickBot="1" x14ac:dyDescent="0.35">
      <c r="C313" s="8" t="s">
        <v>105</v>
      </c>
      <c r="D313" s="9" t="s">
        <v>284</v>
      </c>
      <c r="E313" s="10" t="s">
        <v>285</v>
      </c>
      <c r="F313" s="9" t="s">
        <v>16</v>
      </c>
      <c r="G313" s="11">
        <v>4</v>
      </c>
      <c r="H313" s="230">
        <v>150000</v>
      </c>
      <c r="I313" s="171">
        <v>447731.09243697481</v>
      </c>
      <c r="J313" s="179">
        <v>373109.24369747902</v>
      </c>
      <c r="L313" s="219">
        <f t="shared" si="109"/>
        <v>323613.44537815131</v>
      </c>
      <c r="N313" s="225">
        <f t="shared" si="110"/>
        <v>154913.93219907384</v>
      </c>
      <c r="O313" s="226">
        <f t="shared" si="111"/>
        <v>168699.51317907748</v>
      </c>
      <c r="P313" s="226">
        <f t="shared" si="112"/>
        <v>478527.37757722515</v>
      </c>
      <c r="R313" s="250">
        <f t="shared" si="113"/>
        <v>4.0860320417705251E-2</v>
      </c>
      <c r="S313" s="249">
        <f t="shared" si="114"/>
        <v>0.12196290598629332</v>
      </c>
      <c r="T313" s="249">
        <f t="shared" si="115"/>
        <v>0.10163575498857777</v>
      </c>
      <c r="V313" s="252">
        <f t="shared" si="102"/>
        <v>7.1248037703141504E-2</v>
      </c>
    </row>
    <row r="314" spans="1:22" ht="14.4" thickBot="1" x14ac:dyDescent="0.35">
      <c r="C314" s="280" t="s">
        <v>286</v>
      </c>
      <c r="D314" s="281"/>
      <c r="E314" s="282"/>
      <c r="F314" s="34"/>
      <c r="G314" s="34"/>
      <c r="H314" s="34"/>
      <c r="I314" s="181"/>
      <c r="J314" s="176"/>
      <c r="L314" s="219"/>
      <c r="N314" s="228"/>
      <c r="O314" s="228"/>
      <c r="P314" s="228"/>
      <c r="V314" s="252" t="e">
        <f t="shared" si="102"/>
        <v>#DIV/0!</v>
      </c>
    </row>
    <row r="315" spans="1:22" ht="13.2" customHeight="1" thickBot="1" x14ac:dyDescent="0.35">
      <c r="C315" s="289" t="s">
        <v>287</v>
      </c>
      <c r="D315" s="290"/>
      <c r="E315" s="290"/>
      <c r="F315" s="290"/>
      <c r="G315" s="290"/>
      <c r="H315" s="290"/>
      <c r="I315" s="164"/>
      <c r="J315" s="183"/>
      <c r="L315" s="221"/>
      <c r="N315" s="229"/>
      <c r="O315" s="229"/>
      <c r="P315" s="229"/>
      <c r="R315" s="214"/>
      <c r="S315" s="215"/>
      <c r="T315" s="216"/>
      <c r="V315" s="252" t="e">
        <f t="shared" si="102"/>
        <v>#DIV/0!</v>
      </c>
    </row>
    <row r="316" spans="1:22" ht="47.25" customHeight="1" x14ac:dyDescent="0.3">
      <c r="A316" s="3"/>
      <c r="B316" s="3"/>
      <c r="C316" s="4" t="s">
        <v>4</v>
      </c>
      <c r="D316" s="5" t="s">
        <v>5</v>
      </c>
      <c r="E316" s="5" t="s">
        <v>6</v>
      </c>
      <c r="F316" s="5" t="s">
        <v>7</v>
      </c>
      <c r="G316" s="6" t="s">
        <v>8</v>
      </c>
      <c r="H316" s="5" t="s">
        <v>9</v>
      </c>
      <c r="I316" s="170" t="s">
        <v>9</v>
      </c>
      <c r="J316" s="170" t="s">
        <v>9</v>
      </c>
      <c r="L316" s="170" t="s">
        <v>9</v>
      </c>
      <c r="N316" s="224" t="s">
        <v>939</v>
      </c>
      <c r="O316" s="224" t="s">
        <v>940</v>
      </c>
      <c r="P316" s="224" t="s">
        <v>941</v>
      </c>
      <c r="R316" s="224" t="s">
        <v>942</v>
      </c>
      <c r="S316" s="224" t="s">
        <v>942</v>
      </c>
      <c r="T316" s="224" t="s">
        <v>942</v>
      </c>
      <c r="V316" s="252" t="e">
        <f t="shared" si="102"/>
        <v>#DIV/0!</v>
      </c>
    </row>
    <row r="317" spans="1:22" ht="66" x14ac:dyDescent="0.3">
      <c r="C317" s="8" t="s">
        <v>13</v>
      </c>
      <c r="D317" s="9" t="s">
        <v>69</v>
      </c>
      <c r="E317" s="10" t="s">
        <v>70</v>
      </c>
      <c r="F317" s="9" t="s">
        <v>16</v>
      </c>
      <c r="G317" s="11">
        <v>2</v>
      </c>
      <c r="H317" s="171">
        <v>1800000</v>
      </c>
      <c r="I317" s="171">
        <v>1769747.8991596641</v>
      </c>
      <c r="J317" s="232">
        <v>1474789.9159663867</v>
      </c>
      <c r="L317" s="219">
        <f t="shared" si="109"/>
        <v>1681512.6050420171</v>
      </c>
      <c r="N317" s="225">
        <f t="shared" ref="N317:N332" si="116">+STDEV(H317:J317)</f>
        <v>179664.96607660671</v>
      </c>
      <c r="O317" s="226">
        <f t="shared" ref="O317:O332" si="117">+L317-N317</f>
        <v>1501847.6389654104</v>
      </c>
      <c r="P317" s="226">
        <f t="shared" ref="P317:P332" si="118">+L317+N317</f>
        <v>1861177.5711186237</v>
      </c>
      <c r="R317" s="249">
        <f t="shared" ref="R317:R332" si="119">+H317/$L$24</f>
        <v>0.49032384501246301</v>
      </c>
      <c r="S317" s="249">
        <f t="shared" ref="S317:S332" si="120">+I317/$L$24</f>
        <v>0.48208310812149729</v>
      </c>
      <c r="T317" s="250">
        <f t="shared" ref="T317:T332" si="121">+J317/$L$24</f>
        <v>0.40173592343458109</v>
      </c>
      <c r="V317" s="252">
        <f t="shared" si="102"/>
        <v>0.44602988422352208</v>
      </c>
    </row>
    <row r="318" spans="1:22" ht="105.6" x14ac:dyDescent="0.3">
      <c r="C318" s="8" t="s">
        <v>18</v>
      </c>
      <c r="D318" s="9" t="s">
        <v>71</v>
      </c>
      <c r="E318" s="10" t="s">
        <v>72</v>
      </c>
      <c r="F318" s="9" t="s">
        <v>16</v>
      </c>
      <c r="G318" s="11">
        <v>2</v>
      </c>
      <c r="H318" s="230">
        <v>300000</v>
      </c>
      <c r="I318" s="171">
        <v>993403.36134453781</v>
      </c>
      <c r="J318" s="179">
        <v>827836.13445378153</v>
      </c>
      <c r="L318" s="219">
        <f t="shared" si="109"/>
        <v>707079.831932773</v>
      </c>
      <c r="N318" s="225">
        <f t="shared" si="116"/>
        <v>362130.66540944186</v>
      </c>
      <c r="O318" s="226">
        <f t="shared" si="117"/>
        <v>344949.16652333114</v>
      </c>
      <c r="P318" s="226">
        <f t="shared" si="118"/>
        <v>1069210.4973422149</v>
      </c>
      <c r="R318" s="250">
        <f t="shared" si="119"/>
        <v>8.1720640835410502E-2</v>
      </c>
      <c r="S318" s="249">
        <f t="shared" si="120"/>
        <v>0.27060519765708829</v>
      </c>
      <c r="T318" s="249">
        <f t="shared" si="121"/>
        <v>0.22550433138090692</v>
      </c>
      <c r="V318" s="252">
        <f t="shared" si="102"/>
        <v>0.1536124861081587</v>
      </c>
    </row>
    <row r="319" spans="1:22" ht="79.2" x14ac:dyDescent="0.3">
      <c r="C319" s="8" t="s">
        <v>21</v>
      </c>
      <c r="D319" s="9" t="s">
        <v>166</v>
      </c>
      <c r="E319" s="10" t="s">
        <v>167</v>
      </c>
      <c r="F319" s="9" t="s">
        <v>16</v>
      </c>
      <c r="G319" s="11">
        <v>1</v>
      </c>
      <c r="H319" s="230">
        <v>2600000</v>
      </c>
      <c r="I319" s="171">
        <v>13613445.37815126</v>
      </c>
      <c r="J319" s="179">
        <v>11344537.81512605</v>
      </c>
      <c r="L319" s="219">
        <f t="shared" si="109"/>
        <v>9185994.3977591041</v>
      </c>
      <c r="N319" s="225">
        <f t="shared" si="116"/>
        <v>5815365.5979546104</v>
      </c>
      <c r="O319" s="226">
        <f t="shared" si="117"/>
        <v>3370628.7998044938</v>
      </c>
      <c r="P319" s="226">
        <f t="shared" si="118"/>
        <v>15001359.995713715</v>
      </c>
      <c r="R319" s="250">
        <f t="shared" si="119"/>
        <v>0.70824555390689103</v>
      </c>
      <c r="S319" s="249">
        <f t="shared" si="120"/>
        <v>3.7083316009345944</v>
      </c>
      <c r="T319" s="249">
        <f t="shared" si="121"/>
        <v>3.0902763341121617</v>
      </c>
      <c r="V319" s="252">
        <f t="shared" si="102"/>
        <v>1.8992609440095265</v>
      </c>
    </row>
    <row r="320" spans="1:22" ht="52.8" x14ac:dyDescent="0.3">
      <c r="C320" s="8" t="s">
        <v>25</v>
      </c>
      <c r="D320" s="9" t="s">
        <v>73</v>
      </c>
      <c r="E320" s="10" t="s">
        <v>74</v>
      </c>
      <c r="F320" s="9" t="s">
        <v>16</v>
      </c>
      <c r="G320" s="11">
        <v>3</v>
      </c>
      <c r="H320" s="171">
        <v>1600000</v>
      </c>
      <c r="I320" s="171">
        <v>1660336.1344537816</v>
      </c>
      <c r="J320" s="232">
        <v>1383613.4453781513</v>
      </c>
      <c r="L320" s="219">
        <f t="shared" si="109"/>
        <v>1547983.1932773113</v>
      </c>
      <c r="N320" s="225">
        <f t="shared" si="116"/>
        <v>145510.04363455877</v>
      </c>
      <c r="O320" s="226">
        <f t="shared" si="117"/>
        <v>1402473.1496427525</v>
      </c>
      <c r="P320" s="226">
        <f t="shared" si="118"/>
        <v>1693493.2369118701</v>
      </c>
      <c r="R320" s="249">
        <f t="shared" si="119"/>
        <v>0.43584341778885599</v>
      </c>
      <c r="S320" s="249">
        <f t="shared" si="120"/>
        <v>0.45227910969917112</v>
      </c>
      <c r="T320" s="250">
        <f t="shared" si="121"/>
        <v>0.37689925808264257</v>
      </c>
      <c r="V320" s="252">
        <f t="shared" si="102"/>
        <v>0.40637133793574931</v>
      </c>
    </row>
    <row r="321" spans="1:22" ht="118.8" x14ac:dyDescent="0.3">
      <c r="C321" s="8" t="s">
        <v>28</v>
      </c>
      <c r="D321" s="9" t="s">
        <v>244</v>
      </c>
      <c r="E321" s="10" t="s">
        <v>245</v>
      </c>
      <c r="F321" s="9" t="s">
        <v>16</v>
      </c>
      <c r="G321" s="11">
        <v>16</v>
      </c>
      <c r="H321" s="171">
        <v>200000</v>
      </c>
      <c r="I321" s="230">
        <v>294957.98319327732</v>
      </c>
      <c r="J321" s="179">
        <v>245798.31932773109</v>
      </c>
      <c r="L321" s="219">
        <f t="shared" si="109"/>
        <v>246918.76750700281</v>
      </c>
      <c r="N321" s="225">
        <f t="shared" si="116"/>
        <v>47488.906032098734</v>
      </c>
      <c r="O321" s="226">
        <f t="shared" si="117"/>
        <v>199429.86147490406</v>
      </c>
      <c r="P321" s="226">
        <f t="shared" si="118"/>
        <v>294407.67353910155</v>
      </c>
      <c r="R321" s="249">
        <f t="shared" si="119"/>
        <v>5.4480427223606999E-2</v>
      </c>
      <c r="S321" s="250">
        <f t="shared" si="120"/>
        <v>8.0347184686916207E-2</v>
      </c>
      <c r="T321" s="249">
        <f t="shared" si="121"/>
        <v>6.6955987239096834E-2</v>
      </c>
      <c r="V321" s="252">
        <f t="shared" si="102"/>
        <v>6.071820723135192E-2</v>
      </c>
    </row>
    <row r="322" spans="1:22" ht="145.19999999999999" x14ac:dyDescent="0.3">
      <c r="C322" s="8" t="s">
        <v>31</v>
      </c>
      <c r="D322" s="9" t="s">
        <v>63</v>
      </c>
      <c r="E322" s="10" t="s">
        <v>64</v>
      </c>
      <c r="F322" s="9" t="s">
        <v>16</v>
      </c>
      <c r="G322" s="11">
        <v>3</v>
      </c>
      <c r="H322" s="171">
        <v>4000000</v>
      </c>
      <c r="I322" s="171">
        <v>3825343.3613445377</v>
      </c>
      <c r="J322" s="232">
        <v>3187786.1344537819</v>
      </c>
      <c r="L322" s="219">
        <f t="shared" si="109"/>
        <v>3671043.1652661064</v>
      </c>
      <c r="N322" s="225">
        <f t="shared" si="116"/>
        <v>427526.90409933764</v>
      </c>
      <c r="O322" s="226">
        <f t="shared" si="117"/>
        <v>3243516.2611667686</v>
      </c>
      <c r="P322" s="226">
        <f t="shared" si="118"/>
        <v>4098570.0693654441</v>
      </c>
      <c r="R322" s="249">
        <f t="shared" si="119"/>
        <v>1.08960854447214</v>
      </c>
      <c r="S322" s="249">
        <f t="shared" si="120"/>
        <v>1.0420317030151964</v>
      </c>
      <c r="T322" s="250">
        <f t="shared" si="121"/>
        <v>0.86835975251266373</v>
      </c>
      <c r="V322" s="252">
        <f t="shared" si="102"/>
        <v>0.97898414849240178</v>
      </c>
    </row>
    <row r="323" spans="1:22" ht="105.6" x14ac:dyDescent="0.3">
      <c r="C323" s="8" t="s">
        <v>34</v>
      </c>
      <c r="D323" s="9" t="s">
        <v>67</v>
      </c>
      <c r="E323" s="10" t="s">
        <v>68</v>
      </c>
      <c r="F323" s="9" t="s">
        <v>16</v>
      </c>
      <c r="G323" s="11">
        <v>2</v>
      </c>
      <c r="H323" s="230">
        <v>1500000</v>
      </c>
      <c r="I323" s="171">
        <v>2475680.6722689075</v>
      </c>
      <c r="J323" s="179">
        <v>2063067.2268907563</v>
      </c>
      <c r="L323" s="219">
        <f t="shared" si="109"/>
        <v>2012915.9663865548</v>
      </c>
      <c r="N323" s="225">
        <f t="shared" si="116"/>
        <v>489769.90031789057</v>
      </c>
      <c r="O323" s="226">
        <f t="shared" si="117"/>
        <v>1523146.0660686642</v>
      </c>
      <c r="P323" s="226">
        <f t="shared" si="118"/>
        <v>2502685.8667044453</v>
      </c>
      <c r="R323" s="250">
        <f t="shared" si="119"/>
        <v>0.40860320417705254</v>
      </c>
      <c r="S323" s="249">
        <f t="shared" si="120"/>
        <v>0.67438070347218337</v>
      </c>
      <c r="T323" s="249">
        <f t="shared" si="121"/>
        <v>0.56198391956015281</v>
      </c>
      <c r="V323" s="252">
        <f t="shared" si="102"/>
        <v>0.48529356186860267</v>
      </c>
    </row>
    <row r="324" spans="1:22" ht="92.4" x14ac:dyDescent="0.3">
      <c r="C324" s="8" t="s">
        <v>37</v>
      </c>
      <c r="D324" s="9" t="s">
        <v>22</v>
      </c>
      <c r="E324" s="10" t="s">
        <v>23</v>
      </c>
      <c r="F324" s="9" t="s">
        <v>16</v>
      </c>
      <c r="G324" s="11">
        <v>1</v>
      </c>
      <c r="H324" s="171">
        <v>3500000</v>
      </c>
      <c r="I324" s="230">
        <v>4011428.5714285718</v>
      </c>
      <c r="J324" s="179">
        <v>3342857.1428571432</v>
      </c>
      <c r="L324" s="219">
        <f t="shared" si="109"/>
        <v>3618095.2380952383</v>
      </c>
      <c r="N324" s="225">
        <f t="shared" si="116"/>
        <v>349580.89581824763</v>
      </c>
      <c r="O324" s="226">
        <f t="shared" si="117"/>
        <v>3268514.3422769909</v>
      </c>
      <c r="P324" s="226">
        <f t="shared" si="118"/>
        <v>3967676.1339134858</v>
      </c>
      <c r="R324" s="249">
        <f t="shared" si="119"/>
        <v>0.95340747641312251</v>
      </c>
      <c r="S324" s="250">
        <f t="shared" si="120"/>
        <v>1.0927217117420605</v>
      </c>
      <c r="T324" s="249">
        <f t="shared" si="121"/>
        <v>0.91060142645171716</v>
      </c>
      <c r="V324" s="252">
        <f t="shared" si="102"/>
        <v>0.93200445143241983</v>
      </c>
    </row>
    <row r="325" spans="1:22" ht="66" x14ac:dyDescent="0.3">
      <c r="C325" s="8" t="s">
        <v>40</v>
      </c>
      <c r="D325" s="9" t="s">
        <v>26</v>
      </c>
      <c r="E325" s="10" t="s">
        <v>27</v>
      </c>
      <c r="F325" s="9" t="s">
        <v>16</v>
      </c>
      <c r="G325" s="11">
        <v>1</v>
      </c>
      <c r="H325" s="171">
        <v>3200000</v>
      </c>
      <c r="I325" s="230">
        <v>4159663.8655462186</v>
      </c>
      <c r="J325" s="179">
        <v>3466386.5546218487</v>
      </c>
      <c r="L325" s="219">
        <f t="shared" si="109"/>
        <v>3608683.4733893559</v>
      </c>
      <c r="N325" s="225">
        <f t="shared" si="116"/>
        <v>495403.86910764064</v>
      </c>
      <c r="O325" s="226">
        <f t="shared" si="117"/>
        <v>3113279.6042817151</v>
      </c>
      <c r="P325" s="226">
        <f t="shared" si="118"/>
        <v>4104087.3424969967</v>
      </c>
      <c r="R325" s="249">
        <f t="shared" si="119"/>
        <v>0.87168683557771198</v>
      </c>
      <c r="S325" s="250">
        <f t="shared" si="120"/>
        <v>1.1331013225077926</v>
      </c>
      <c r="T325" s="249">
        <f t="shared" si="121"/>
        <v>0.94425110208982721</v>
      </c>
      <c r="V325" s="252">
        <f t="shared" si="102"/>
        <v>0.90796896883376954</v>
      </c>
    </row>
    <row r="326" spans="1:22" ht="39.6" x14ac:dyDescent="0.3">
      <c r="C326" s="8" t="s">
        <v>43</v>
      </c>
      <c r="D326" s="9" t="s">
        <v>87</v>
      </c>
      <c r="E326" s="10" t="s">
        <v>88</v>
      </c>
      <c r="F326" s="9" t="s">
        <v>16</v>
      </c>
      <c r="G326" s="11">
        <v>6</v>
      </c>
      <c r="H326" s="230">
        <v>1600000</v>
      </c>
      <c r="I326" s="171">
        <v>4326050.4201680673</v>
      </c>
      <c r="J326" s="179">
        <v>3605042.0168067226</v>
      </c>
      <c r="L326" s="219">
        <f t="shared" si="109"/>
        <v>3177030.81232493</v>
      </c>
      <c r="N326" s="225">
        <f t="shared" si="116"/>
        <v>1412527.1383927779</v>
      </c>
      <c r="O326" s="226">
        <f t="shared" si="117"/>
        <v>1764503.6739321521</v>
      </c>
      <c r="P326" s="226">
        <f t="shared" si="118"/>
        <v>4589557.9507177081</v>
      </c>
      <c r="R326" s="250">
        <f t="shared" si="119"/>
        <v>0.43584341778885599</v>
      </c>
      <c r="S326" s="249">
        <f t="shared" si="120"/>
        <v>1.1784253754081044</v>
      </c>
      <c r="T326" s="249">
        <f t="shared" si="121"/>
        <v>0.98202114617342029</v>
      </c>
      <c r="V326" s="252">
        <f t="shared" si="102"/>
        <v>0.70893228198113811</v>
      </c>
    </row>
    <row r="327" spans="1:22" s="2" customFormat="1" ht="52.8" x14ac:dyDescent="0.3">
      <c r="C327" s="8" t="s">
        <v>46</v>
      </c>
      <c r="D327" s="9" t="s">
        <v>59</v>
      </c>
      <c r="E327" s="10" t="s">
        <v>60</v>
      </c>
      <c r="F327" s="9" t="s">
        <v>16</v>
      </c>
      <c r="G327" s="11">
        <v>2</v>
      </c>
      <c r="H327" s="171">
        <v>3000000</v>
      </c>
      <c r="I327" s="230">
        <v>3826890.7563025211</v>
      </c>
      <c r="J327" s="179">
        <v>3189075.630252101</v>
      </c>
      <c r="L327" s="219">
        <f t="shared" si="109"/>
        <v>3338655.4621848739</v>
      </c>
      <c r="N327" s="225">
        <f t="shared" si="116"/>
        <v>433263.97877670365</v>
      </c>
      <c r="O327" s="226">
        <f t="shared" si="117"/>
        <v>2905391.4834081703</v>
      </c>
      <c r="P327" s="226">
        <f t="shared" si="118"/>
        <v>3771919.4409615775</v>
      </c>
      <c r="R327" s="249">
        <f t="shared" si="119"/>
        <v>0.81720640835410507</v>
      </c>
      <c r="S327" s="250">
        <f t="shared" si="120"/>
        <v>1.0424532167071694</v>
      </c>
      <c r="T327" s="249">
        <f t="shared" si="121"/>
        <v>0.86871101392264105</v>
      </c>
      <c r="V327" s="252">
        <f t="shared" si="102"/>
        <v>0.84295871113837306</v>
      </c>
    </row>
    <row r="328" spans="1:22" ht="26.4" x14ac:dyDescent="0.3">
      <c r="C328" s="8" t="s">
        <v>49</v>
      </c>
      <c r="D328" s="9" t="s">
        <v>174</v>
      </c>
      <c r="E328" s="10" t="s">
        <v>175</v>
      </c>
      <c r="F328" s="9" t="s">
        <v>16</v>
      </c>
      <c r="G328" s="11">
        <v>12</v>
      </c>
      <c r="H328" s="171">
        <v>100000</v>
      </c>
      <c r="I328" s="230">
        <v>195882.35294117648</v>
      </c>
      <c r="J328" s="179">
        <v>139915.96638655462</v>
      </c>
      <c r="L328" s="219">
        <f t="shared" si="109"/>
        <v>145266.10644257706</v>
      </c>
      <c r="N328" s="225">
        <f t="shared" si="116"/>
        <v>48164.555436008806</v>
      </c>
      <c r="O328" s="226">
        <f t="shared" si="117"/>
        <v>97101.551006568247</v>
      </c>
      <c r="P328" s="226">
        <f t="shared" si="118"/>
        <v>193430.66187858587</v>
      </c>
      <c r="R328" s="249">
        <f t="shared" si="119"/>
        <v>2.7240213611803499E-2</v>
      </c>
      <c r="S328" s="250">
        <f t="shared" si="120"/>
        <v>5.3358771369003327E-2</v>
      </c>
      <c r="T328" s="249">
        <f t="shared" si="121"/>
        <v>3.811340812071666E-2</v>
      </c>
      <c r="V328" s="252">
        <f t="shared" si="102"/>
        <v>3.2676810866260078E-2</v>
      </c>
    </row>
    <row r="329" spans="1:22" ht="26.4" x14ac:dyDescent="0.3">
      <c r="C329" s="8" t="s">
        <v>52</v>
      </c>
      <c r="D329" s="9" t="s">
        <v>288</v>
      </c>
      <c r="E329" s="10" t="s">
        <v>289</v>
      </c>
      <c r="F329" s="9" t="s">
        <v>16</v>
      </c>
      <c r="G329" s="11">
        <v>4</v>
      </c>
      <c r="H329" s="171">
        <v>25000</v>
      </c>
      <c r="I329" s="230">
        <v>28449.579831932773</v>
      </c>
      <c r="J329" s="179">
        <v>23707.983193277312</v>
      </c>
      <c r="L329" s="219">
        <f t="shared" si="109"/>
        <v>25719.187675070028</v>
      </c>
      <c r="N329" s="225">
        <f t="shared" si="116"/>
        <v>2451.246184067742</v>
      </c>
      <c r="O329" s="226">
        <f t="shared" si="117"/>
        <v>23267.941491002286</v>
      </c>
      <c r="P329" s="226">
        <f t="shared" si="118"/>
        <v>28170.433859137771</v>
      </c>
      <c r="R329" s="249">
        <f t="shared" si="119"/>
        <v>6.8100534029508749E-3</v>
      </c>
      <c r="S329" s="250">
        <f t="shared" si="120"/>
        <v>7.7497263178790549E-3</v>
      </c>
      <c r="T329" s="249">
        <f t="shared" si="121"/>
        <v>6.4581052648992124E-3</v>
      </c>
      <c r="V329" s="252">
        <f t="shared" ref="V329:V392" si="122">+AVERAGE(R329,T329)</f>
        <v>6.6340793339250432E-3</v>
      </c>
    </row>
    <row r="330" spans="1:22" x14ac:dyDescent="0.3">
      <c r="C330" s="8" t="s">
        <v>55</v>
      </c>
      <c r="D330" s="9" t="s">
        <v>178</v>
      </c>
      <c r="E330" s="10" t="s">
        <v>179</v>
      </c>
      <c r="F330" s="9" t="s">
        <v>16</v>
      </c>
      <c r="G330" s="11">
        <v>12</v>
      </c>
      <c r="H330" s="171">
        <v>50000</v>
      </c>
      <c r="I330" s="230">
        <v>94804.411764705888</v>
      </c>
      <c r="J330" s="179">
        <v>67717.436974789918</v>
      </c>
      <c r="L330" s="219">
        <f t="shared" si="109"/>
        <v>70840.616246498612</v>
      </c>
      <c r="N330" s="225">
        <f t="shared" si="116"/>
        <v>22564.89563387676</v>
      </c>
      <c r="O330" s="226">
        <f t="shared" si="117"/>
        <v>48275.720612621852</v>
      </c>
      <c r="P330" s="226">
        <f t="shared" si="118"/>
        <v>93405.511880375372</v>
      </c>
      <c r="R330" s="249">
        <f t="shared" si="119"/>
        <v>1.362010680590175E-2</v>
      </c>
      <c r="S330" s="250">
        <f t="shared" si="120"/>
        <v>2.5824924278119651E-2</v>
      </c>
      <c r="T330" s="249">
        <f t="shared" si="121"/>
        <v>1.844637448437118E-2</v>
      </c>
      <c r="V330" s="252">
        <f t="shared" si="122"/>
        <v>1.6033240645136466E-2</v>
      </c>
    </row>
    <row r="331" spans="1:22" ht="39.6" x14ac:dyDescent="0.3">
      <c r="C331" s="8" t="s">
        <v>58</v>
      </c>
      <c r="D331" s="9" t="s">
        <v>290</v>
      </c>
      <c r="E331" s="10" t="s">
        <v>291</v>
      </c>
      <c r="F331" s="9" t="s">
        <v>16</v>
      </c>
      <c r="G331" s="11">
        <v>12</v>
      </c>
      <c r="H331" s="171">
        <v>35000</v>
      </c>
      <c r="I331" s="171">
        <v>39176.470588235294</v>
      </c>
      <c r="J331" s="232">
        <v>27983.193277310926</v>
      </c>
      <c r="L331" s="219">
        <f t="shared" si="109"/>
        <v>34053.221288515408</v>
      </c>
      <c r="N331" s="225">
        <f t="shared" si="116"/>
        <v>5656.3819430978774</v>
      </c>
      <c r="O331" s="226">
        <f t="shared" si="117"/>
        <v>28396.839345417531</v>
      </c>
      <c r="P331" s="226">
        <f t="shared" si="118"/>
        <v>39709.603231613284</v>
      </c>
      <c r="R331" s="249">
        <f t="shared" si="119"/>
        <v>9.5340747641312253E-3</v>
      </c>
      <c r="S331" s="249">
        <f t="shared" si="120"/>
        <v>1.0671754273800665E-2</v>
      </c>
      <c r="T331" s="250">
        <f t="shared" si="121"/>
        <v>7.6226816241433326E-3</v>
      </c>
      <c r="V331" s="252">
        <f t="shared" si="122"/>
        <v>8.5783781941372785E-3</v>
      </c>
    </row>
    <row r="332" spans="1:22" ht="13.8" thickBot="1" x14ac:dyDescent="0.35">
      <c r="C332" s="8" t="s">
        <v>83</v>
      </c>
      <c r="D332" s="9" t="s">
        <v>176</v>
      </c>
      <c r="E332" s="10" t="s">
        <v>177</v>
      </c>
      <c r="F332" s="9" t="s">
        <v>16</v>
      </c>
      <c r="G332" s="11">
        <v>10</v>
      </c>
      <c r="H332" s="171">
        <v>20000</v>
      </c>
      <c r="I332" s="171">
        <v>21352.941176470587</v>
      </c>
      <c r="J332" s="232">
        <v>15252.100840336136</v>
      </c>
      <c r="L332" s="219">
        <f t="shared" si="109"/>
        <v>18868.347338935575</v>
      </c>
      <c r="N332" s="225">
        <f t="shared" si="116"/>
        <v>3203.9883755597461</v>
      </c>
      <c r="O332" s="226">
        <f t="shared" si="117"/>
        <v>15664.358963375829</v>
      </c>
      <c r="P332" s="226">
        <f t="shared" si="118"/>
        <v>22072.335714495322</v>
      </c>
      <c r="R332" s="249">
        <f t="shared" si="119"/>
        <v>5.4480427223607001E-3</v>
      </c>
      <c r="S332" s="249">
        <f t="shared" si="120"/>
        <v>5.8165867888733359E-3</v>
      </c>
      <c r="T332" s="250">
        <f t="shared" si="121"/>
        <v>4.1547048491952406E-3</v>
      </c>
      <c r="V332" s="252">
        <f t="shared" si="122"/>
        <v>4.8013737857779699E-3</v>
      </c>
    </row>
    <row r="333" spans="1:22" ht="13.2" customHeight="1" thickBot="1" x14ac:dyDescent="0.35">
      <c r="C333" s="280" t="s">
        <v>292</v>
      </c>
      <c r="D333" s="281"/>
      <c r="E333" s="282"/>
      <c r="F333" s="34"/>
      <c r="G333" s="34"/>
      <c r="H333" s="34"/>
      <c r="I333" s="181"/>
      <c r="J333" s="176"/>
      <c r="L333" s="219"/>
      <c r="N333" s="228"/>
      <c r="O333" s="228"/>
      <c r="P333" s="228"/>
      <c r="V333" s="252" t="e">
        <f t="shared" si="122"/>
        <v>#DIV/0!</v>
      </c>
    </row>
    <row r="334" spans="1:22" ht="13.2" customHeight="1" thickBot="1" x14ac:dyDescent="0.35">
      <c r="C334" s="268" t="s">
        <v>293</v>
      </c>
      <c r="D334" s="269"/>
      <c r="E334" s="269"/>
      <c r="F334" s="269"/>
      <c r="G334" s="269"/>
      <c r="H334" s="269"/>
      <c r="I334" s="201"/>
      <c r="J334" s="186"/>
      <c r="L334" s="221"/>
      <c r="N334" s="229"/>
      <c r="O334" s="229"/>
      <c r="P334" s="229"/>
      <c r="R334" s="214"/>
      <c r="S334" s="215"/>
      <c r="T334" s="216"/>
      <c r="V334" s="252" t="e">
        <f t="shared" si="122"/>
        <v>#DIV/0!</v>
      </c>
    </row>
    <row r="335" spans="1:22" ht="47.25" customHeight="1" x14ac:dyDescent="0.3">
      <c r="A335" s="3"/>
      <c r="B335" s="3"/>
      <c r="C335" s="4" t="s">
        <v>4</v>
      </c>
      <c r="D335" s="5" t="s">
        <v>5</v>
      </c>
      <c r="E335" s="5" t="s">
        <v>6</v>
      </c>
      <c r="F335" s="5" t="s">
        <v>7</v>
      </c>
      <c r="G335" s="6" t="s">
        <v>8</v>
      </c>
      <c r="H335" s="5" t="s">
        <v>9</v>
      </c>
      <c r="I335" s="197" t="s">
        <v>9</v>
      </c>
      <c r="J335" s="31" t="s">
        <v>9</v>
      </c>
      <c r="L335" s="170" t="s">
        <v>9</v>
      </c>
      <c r="N335" s="224" t="s">
        <v>939</v>
      </c>
      <c r="O335" s="224" t="s">
        <v>940</v>
      </c>
      <c r="P335" s="224" t="s">
        <v>941</v>
      </c>
      <c r="R335" s="224" t="s">
        <v>942</v>
      </c>
      <c r="S335" s="224" t="s">
        <v>942</v>
      </c>
      <c r="T335" s="224" t="s">
        <v>942</v>
      </c>
      <c r="V335" s="252" t="e">
        <f t="shared" si="122"/>
        <v>#DIV/0!</v>
      </c>
    </row>
    <row r="336" spans="1:22" ht="39.6" x14ac:dyDescent="0.3">
      <c r="C336" s="8" t="s">
        <v>13</v>
      </c>
      <c r="D336" s="9" t="s">
        <v>87</v>
      </c>
      <c r="E336" s="10" t="s">
        <v>88</v>
      </c>
      <c r="F336" s="9" t="s">
        <v>16</v>
      </c>
      <c r="G336" s="11">
        <v>10</v>
      </c>
      <c r="H336" s="230">
        <v>1600000</v>
      </c>
      <c r="I336" s="171">
        <v>4326050.4201680673</v>
      </c>
      <c r="J336" s="179">
        <v>3605042.0168067226</v>
      </c>
      <c r="L336" s="219">
        <f t="shared" si="109"/>
        <v>3177030.81232493</v>
      </c>
      <c r="N336" s="225">
        <f t="shared" ref="N336:N342" si="123">+STDEV(H336:J336)</f>
        <v>1412527.1383927779</v>
      </c>
      <c r="O336" s="226">
        <f t="shared" ref="O336:O342" si="124">+L336-N336</f>
        <v>1764503.6739321521</v>
      </c>
      <c r="P336" s="226">
        <f t="shared" ref="P336:P342" si="125">+L336+N336</f>
        <v>4589557.9507177081</v>
      </c>
      <c r="R336" s="250">
        <f t="shared" ref="R336:R342" si="126">+H336/$L$24</f>
        <v>0.43584341778885599</v>
      </c>
      <c r="S336" s="249">
        <f t="shared" ref="S336:S342" si="127">+I336/$L$24</f>
        <v>1.1784253754081044</v>
      </c>
      <c r="T336" s="249">
        <f t="shared" ref="T336:T342" si="128">+J336/$L$24</f>
        <v>0.98202114617342029</v>
      </c>
      <c r="V336" s="252">
        <f t="shared" si="122"/>
        <v>0.70893228198113811</v>
      </c>
    </row>
    <row r="337" spans="1:22" s="2" customFormat="1" ht="92.4" x14ac:dyDescent="0.3">
      <c r="C337" s="8" t="s">
        <v>18</v>
      </c>
      <c r="D337" s="9" t="s">
        <v>121</v>
      </c>
      <c r="E337" s="10" t="s">
        <v>122</v>
      </c>
      <c r="F337" s="9" t="s">
        <v>16</v>
      </c>
      <c r="G337" s="11">
        <v>1</v>
      </c>
      <c r="H337" s="171">
        <v>6000000</v>
      </c>
      <c r="I337" s="230">
        <v>8485714.2857142854</v>
      </c>
      <c r="J337" s="179">
        <v>7071428.5714285718</v>
      </c>
      <c r="L337" s="219">
        <f t="shared" si="109"/>
        <v>7185714.2857142864</v>
      </c>
      <c r="N337" s="225">
        <f t="shared" si="123"/>
        <v>1246791.8013519174</v>
      </c>
      <c r="O337" s="226">
        <f t="shared" si="124"/>
        <v>5938922.4843623694</v>
      </c>
      <c r="P337" s="226">
        <f t="shared" si="125"/>
        <v>8432506.0870662034</v>
      </c>
      <c r="R337" s="249">
        <f t="shared" si="126"/>
        <v>1.6344128167082101</v>
      </c>
      <c r="S337" s="250">
        <f t="shared" si="127"/>
        <v>2.3115266979158968</v>
      </c>
      <c r="T337" s="249">
        <f t="shared" si="128"/>
        <v>1.9262722482632477</v>
      </c>
      <c r="V337" s="252">
        <f t="shared" si="122"/>
        <v>1.7803425324857289</v>
      </c>
    </row>
    <row r="338" spans="1:22" ht="66" x14ac:dyDescent="0.3">
      <c r="C338" s="8" t="s">
        <v>86</v>
      </c>
      <c r="D338" s="9" t="s">
        <v>65</v>
      </c>
      <c r="E338" s="10" t="s">
        <v>66</v>
      </c>
      <c r="F338" s="9" t="s">
        <v>16</v>
      </c>
      <c r="G338" s="11">
        <v>1</v>
      </c>
      <c r="H338" s="171">
        <v>3200000</v>
      </c>
      <c r="I338" s="171">
        <v>2984743.3613445382</v>
      </c>
      <c r="J338" s="232">
        <v>2487286.1344537814</v>
      </c>
      <c r="L338" s="219">
        <f t="shared" si="109"/>
        <v>2890676.4985994399</v>
      </c>
      <c r="N338" s="225">
        <f t="shared" si="123"/>
        <v>365549.85232589865</v>
      </c>
      <c r="O338" s="226">
        <f t="shared" si="124"/>
        <v>2525126.6462735413</v>
      </c>
      <c r="P338" s="226">
        <f t="shared" si="125"/>
        <v>3256226.3509253385</v>
      </c>
      <c r="R338" s="249">
        <f t="shared" si="126"/>
        <v>0.87168683557771198</v>
      </c>
      <c r="S338" s="249">
        <f t="shared" si="127"/>
        <v>0.81305046739437625</v>
      </c>
      <c r="T338" s="250">
        <f t="shared" si="128"/>
        <v>0.67754205616198004</v>
      </c>
      <c r="V338" s="252">
        <f t="shared" si="122"/>
        <v>0.77461444586984607</v>
      </c>
    </row>
    <row r="339" spans="1:22" ht="66" x14ac:dyDescent="0.3">
      <c r="C339" s="8" t="s">
        <v>40</v>
      </c>
      <c r="D339" s="9" t="s">
        <v>26</v>
      </c>
      <c r="E339" s="10" t="s">
        <v>27</v>
      </c>
      <c r="F339" s="9" t="s">
        <v>16</v>
      </c>
      <c r="G339" s="11">
        <v>1</v>
      </c>
      <c r="H339" s="171">
        <v>3200000</v>
      </c>
      <c r="I339" s="230">
        <v>4159663.8655462186</v>
      </c>
      <c r="J339" s="179">
        <v>3466386.5546218487</v>
      </c>
      <c r="L339" s="219">
        <f t="shared" si="109"/>
        <v>3608683.4733893559</v>
      </c>
      <c r="N339" s="225">
        <f t="shared" si="123"/>
        <v>495403.86910764064</v>
      </c>
      <c r="O339" s="226">
        <f t="shared" si="124"/>
        <v>3113279.6042817151</v>
      </c>
      <c r="P339" s="226">
        <f t="shared" si="125"/>
        <v>4104087.3424969967</v>
      </c>
      <c r="R339" s="249">
        <f t="shared" si="126"/>
        <v>0.87168683557771198</v>
      </c>
      <c r="S339" s="250">
        <f t="shared" si="127"/>
        <v>1.1331013225077926</v>
      </c>
      <c r="T339" s="249">
        <f t="shared" si="128"/>
        <v>0.94425110208982721</v>
      </c>
      <c r="V339" s="252">
        <f t="shared" si="122"/>
        <v>0.90796896883376954</v>
      </c>
    </row>
    <row r="340" spans="1:22" ht="26.4" x14ac:dyDescent="0.3">
      <c r="C340" s="8" t="s">
        <v>18</v>
      </c>
      <c r="D340" s="9" t="s">
        <v>19</v>
      </c>
      <c r="E340" s="10" t="s">
        <v>20</v>
      </c>
      <c r="F340" s="9" t="s">
        <v>16</v>
      </c>
      <c r="G340" s="11">
        <v>100</v>
      </c>
      <c r="H340" s="171">
        <v>65000</v>
      </c>
      <c r="I340" s="230">
        <v>88235.294117647063</v>
      </c>
      <c r="J340" s="179">
        <v>63025.210084033613</v>
      </c>
      <c r="L340" s="219">
        <f t="shared" si="109"/>
        <v>72086.834733893556</v>
      </c>
      <c r="N340" s="225">
        <f t="shared" si="123"/>
        <v>14019.789732895568</v>
      </c>
      <c r="O340" s="226">
        <f t="shared" si="124"/>
        <v>58067.04500099799</v>
      </c>
      <c r="P340" s="226">
        <f t="shared" si="125"/>
        <v>86106.62446678913</v>
      </c>
      <c r="R340" s="249">
        <f t="shared" si="126"/>
        <v>1.7706138847672276E-2</v>
      </c>
      <c r="S340" s="250">
        <f t="shared" si="127"/>
        <v>2.4035482598650151E-2</v>
      </c>
      <c r="T340" s="249">
        <f t="shared" si="128"/>
        <v>1.7168201856178678E-2</v>
      </c>
      <c r="V340" s="252">
        <f t="shared" si="122"/>
        <v>1.7437170351925477E-2</v>
      </c>
    </row>
    <row r="341" spans="1:22" ht="39.6" x14ac:dyDescent="0.3">
      <c r="C341" s="8" t="s">
        <v>52</v>
      </c>
      <c r="D341" s="9" t="s">
        <v>119</v>
      </c>
      <c r="E341" s="10" t="s">
        <v>180</v>
      </c>
      <c r="F341" s="9" t="s">
        <v>16</v>
      </c>
      <c r="G341" s="11">
        <v>10</v>
      </c>
      <c r="H341" s="230">
        <v>120000</v>
      </c>
      <c r="I341" s="171">
        <v>229613.44537815126</v>
      </c>
      <c r="J341" s="179">
        <v>191344.53781512607</v>
      </c>
      <c r="L341" s="219">
        <f t="shared" si="109"/>
        <v>180319.32773109246</v>
      </c>
      <c r="N341" s="225">
        <f t="shared" si="123"/>
        <v>55632.214543059868</v>
      </c>
      <c r="O341" s="226">
        <f t="shared" si="124"/>
        <v>124687.11318803258</v>
      </c>
      <c r="P341" s="226">
        <f t="shared" si="125"/>
        <v>235951.54227415234</v>
      </c>
      <c r="R341" s="250">
        <f t="shared" si="126"/>
        <v>3.2688256334164202E-2</v>
      </c>
      <c r="S341" s="249">
        <f t="shared" si="127"/>
        <v>6.2547193002430154E-2</v>
      </c>
      <c r="T341" s="249">
        <f t="shared" si="128"/>
        <v>5.2122660835358471E-2</v>
      </c>
      <c r="V341" s="252">
        <f t="shared" si="122"/>
        <v>4.2405458584761337E-2</v>
      </c>
    </row>
    <row r="342" spans="1:22" ht="119.4" thickBot="1" x14ac:dyDescent="0.35">
      <c r="C342" s="8" t="s">
        <v>13</v>
      </c>
      <c r="D342" s="9" t="s">
        <v>146</v>
      </c>
      <c r="E342" s="10" t="s">
        <v>147</v>
      </c>
      <c r="F342" s="9" t="s">
        <v>16</v>
      </c>
      <c r="G342" s="39">
        <v>5</v>
      </c>
      <c r="H342" s="171">
        <v>3800000</v>
      </c>
      <c r="I342" s="171">
        <v>3538229.7478991603</v>
      </c>
      <c r="J342" s="232">
        <v>2948524.7899159663</v>
      </c>
      <c r="L342" s="219">
        <f t="shared" si="109"/>
        <v>3428918.1792717087</v>
      </c>
      <c r="N342" s="225">
        <f t="shared" si="123"/>
        <v>436135.61265248875</v>
      </c>
      <c r="O342" s="226">
        <f t="shared" si="124"/>
        <v>2992782.5666192202</v>
      </c>
      <c r="P342" s="226">
        <f t="shared" si="125"/>
        <v>3865053.7919241972</v>
      </c>
      <c r="R342" s="249">
        <f t="shared" si="126"/>
        <v>1.0351281172485329</v>
      </c>
      <c r="S342" s="249">
        <f t="shared" si="127"/>
        <v>0.9638213414041078</v>
      </c>
      <c r="T342" s="250">
        <f t="shared" si="128"/>
        <v>0.80318445117008963</v>
      </c>
      <c r="V342" s="252">
        <f t="shared" si="122"/>
        <v>0.91915628420931128</v>
      </c>
    </row>
    <row r="343" spans="1:22" ht="13.2" customHeight="1" thickBot="1" x14ac:dyDescent="0.35">
      <c r="C343" s="280" t="s">
        <v>294</v>
      </c>
      <c r="D343" s="281"/>
      <c r="E343" s="282"/>
      <c r="F343" s="34"/>
      <c r="G343" s="34"/>
      <c r="H343" s="34"/>
      <c r="I343" s="181"/>
      <c r="J343" s="176"/>
      <c r="L343" s="219"/>
      <c r="N343" s="228"/>
      <c r="O343" s="228"/>
      <c r="P343" s="228"/>
      <c r="V343" s="252" t="e">
        <f t="shared" si="122"/>
        <v>#DIV/0!</v>
      </c>
    </row>
    <row r="344" spans="1:22" ht="13.2" customHeight="1" thickBot="1" x14ac:dyDescent="0.35">
      <c r="C344" s="268" t="s">
        <v>295</v>
      </c>
      <c r="D344" s="269"/>
      <c r="E344" s="269"/>
      <c r="F344" s="269"/>
      <c r="G344" s="269"/>
      <c r="H344" s="269"/>
      <c r="I344" s="201"/>
      <c r="J344" s="183"/>
      <c r="L344" s="221"/>
      <c r="N344" s="229"/>
      <c r="O344" s="229"/>
      <c r="P344" s="229"/>
      <c r="R344" s="214"/>
      <c r="S344" s="215"/>
      <c r="T344" s="216"/>
      <c r="V344" s="252" t="e">
        <f t="shared" si="122"/>
        <v>#DIV/0!</v>
      </c>
    </row>
    <row r="345" spans="1:22" ht="47.25" customHeight="1" x14ac:dyDescent="0.3">
      <c r="A345" s="3"/>
      <c r="B345" s="3"/>
      <c r="C345" s="4" t="s">
        <v>4</v>
      </c>
      <c r="D345" s="5" t="s">
        <v>5</v>
      </c>
      <c r="E345" s="5" t="s">
        <v>6</v>
      </c>
      <c r="F345" s="5" t="s">
        <v>7</v>
      </c>
      <c r="G345" s="6" t="s">
        <v>8</v>
      </c>
      <c r="H345" s="5" t="s">
        <v>9</v>
      </c>
      <c r="I345" s="170" t="s">
        <v>9</v>
      </c>
      <c r="J345" s="170" t="s">
        <v>9</v>
      </c>
      <c r="L345" s="170" t="s">
        <v>9</v>
      </c>
      <c r="N345" s="224" t="s">
        <v>939</v>
      </c>
      <c r="O345" s="224" t="s">
        <v>940</v>
      </c>
      <c r="P345" s="224" t="s">
        <v>941</v>
      </c>
      <c r="R345" s="224" t="s">
        <v>942</v>
      </c>
      <c r="S345" s="224" t="s">
        <v>942</v>
      </c>
      <c r="T345" s="224" t="s">
        <v>942</v>
      </c>
      <c r="V345" s="252" t="e">
        <f t="shared" si="122"/>
        <v>#DIV/0!</v>
      </c>
    </row>
    <row r="346" spans="1:22" s="2" customFormat="1" ht="39.6" x14ac:dyDescent="0.3">
      <c r="C346" s="8" t="s">
        <v>13</v>
      </c>
      <c r="D346" s="9" t="s">
        <v>14</v>
      </c>
      <c r="E346" s="10" t="s">
        <v>15</v>
      </c>
      <c r="F346" s="9" t="s">
        <v>16</v>
      </c>
      <c r="G346" s="11">
        <v>4</v>
      </c>
      <c r="H346" s="230">
        <v>200000</v>
      </c>
      <c r="I346" s="171">
        <v>335798.31932773109</v>
      </c>
      <c r="J346" s="180">
        <v>279831.93277310923</v>
      </c>
      <c r="L346" s="219">
        <f t="shared" ref="L346:L407" si="129">+AVERAGE(H346:J346)</f>
        <v>271876.75070028013</v>
      </c>
      <c r="N346" s="225">
        <f t="shared" ref="N346:N367" si="130">+STDEV(H346:J346)</f>
        <v>68247.780728885016</v>
      </c>
      <c r="O346" s="226">
        <f t="shared" ref="O346:O367" si="131">+L346-N346</f>
        <v>203628.9699713951</v>
      </c>
      <c r="P346" s="226">
        <f t="shared" ref="P346:P367" si="132">+L346+N346</f>
        <v>340124.53142916516</v>
      </c>
      <c r="R346" s="250">
        <f t="shared" ref="R346:R367" si="133">+H346/$L$24</f>
        <v>5.4480427223606999E-2</v>
      </c>
      <c r="S346" s="249">
        <f t="shared" ref="S346:S367" si="134">+I346/$L$24</f>
        <v>9.1472179489719987E-2</v>
      </c>
      <c r="T346" s="249">
        <f t="shared" ref="T346:T367" si="135">+J346/$L$24</f>
        <v>7.6226816241433321E-2</v>
      </c>
      <c r="V346" s="252">
        <f t="shared" si="122"/>
        <v>6.5353621732520156E-2</v>
      </c>
    </row>
    <row r="347" spans="1:22" ht="26.4" x14ac:dyDescent="0.3">
      <c r="C347" s="8" t="s">
        <v>18</v>
      </c>
      <c r="D347" s="9" t="s">
        <v>19</v>
      </c>
      <c r="E347" s="10" t="s">
        <v>20</v>
      </c>
      <c r="F347" s="9" t="s">
        <v>16</v>
      </c>
      <c r="G347" s="11">
        <v>30</v>
      </c>
      <c r="H347" s="171">
        <v>65000</v>
      </c>
      <c r="I347" s="230">
        <v>88235.294117647063</v>
      </c>
      <c r="J347" s="179">
        <v>63025.210084033613</v>
      </c>
      <c r="L347" s="219">
        <f t="shared" si="129"/>
        <v>72086.834733893556</v>
      </c>
      <c r="N347" s="225">
        <f t="shared" si="130"/>
        <v>14019.789732895568</v>
      </c>
      <c r="O347" s="226">
        <f t="shared" si="131"/>
        <v>58067.04500099799</v>
      </c>
      <c r="P347" s="226">
        <f t="shared" si="132"/>
        <v>86106.62446678913</v>
      </c>
      <c r="R347" s="249">
        <f t="shared" si="133"/>
        <v>1.7706138847672276E-2</v>
      </c>
      <c r="S347" s="250">
        <f t="shared" si="134"/>
        <v>2.4035482598650151E-2</v>
      </c>
      <c r="T347" s="249">
        <f t="shared" si="135"/>
        <v>1.7168201856178678E-2</v>
      </c>
      <c r="V347" s="252">
        <f t="shared" si="122"/>
        <v>1.7437170351925477E-2</v>
      </c>
    </row>
    <row r="348" spans="1:22" ht="52.8" x14ac:dyDescent="0.3">
      <c r="C348" s="8" t="s">
        <v>21</v>
      </c>
      <c r="D348" s="9" t="s">
        <v>73</v>
      </c>
      <c r="E348" s="10" t="s">
        <v>74</v>
      </c>
      <c r="F348" s="9" t="s">
        <v>16</v>
      </c>
      <c r="G348" s="11">
        <v>1</v>
      </c>
      <c r="H348" s="171">
        <v>1600000</v>
      </c>
      <c r="I348" s="171">
        <v>1660336.1344537816</v>
      </c>
      <c r="J348" s="232">
        <v>1383613.4453781513</v>
      </c>
      <c r="L348" s="219">
        <f t="shared" si="129"/>
        <v>1547983.1932773113</v>
      </c>
      <c r="N348" s="225">
        <f t="shared" si="130"/>
        <v>145510.04363455877</v>
      </c>
      <c r="O348" s="226">
        <f t="shared" si="131"/>
        <v>1402473.1496427525</v>
      </c>
      <c r="P348" s="226">
        <f t="shared" si="132"/>
        <v>1693493.2369118701</v>
      </c>
      <c r="R348" s="249">
        <f t="shared" si="133"/>
        <v>0.43584341778885599</v>
      </c>
      <c r="S348" s="249">
        <f t="shared" si="134"/>
        <v>0.45227910969917112</v>
      </c>
      <c r="T348" s="250">
        <f t="shared" si="135"/>
        <v>0.37689925808264257</v>
      </c>
      <c r="V348" s="252">
        <f t="shared" si="122"/>
        <v>0.40637133793574931</v>
      </c>
    </row>
    <row r="349" spans="1:22" ht="145.19999999999999" x14ac:dyDescent="0.3">
      <c r="C349" s="8" t="s">
        <v>25</v>
      </c>
      <c r="D349" s="9" t="s">
        <v>63</v>
      </c>
      <c r="E349" s="10" t="s">
        <v>64</v>
      </c>
      <c r="F349" s="9" t="s">
        <v>16</v>
      </c>
      <c r="G349" s="11">
        <v>2</v>
      </c>
      <c r="H349" s="171">
        <v>4000000</v>
      </c>
      <c r="I349" s="171">
        <v>3825343.3613445377</v>
      </c>
      <c r="J349" s="232">
        <v>3187786.1344537819</v>
      </c>
      <c r="L349" s="219">
        <f t="shared" si="129"/>
        <v>3671043.1652661064</v>
      </c>
      <c r="N349" s="225">
        <f t="shared" si="130"/>
        <v>427526.90409933764</v>
      </c>
      <c r="O349" s="226">
        <f t="shared" si="131"/>
        <v>3243516.2611667686</v>
      </c>
      <c r="P349" s="226">
        <f t="shared" si="132"/>
        <v>4098570.0693654441</v>
      </c>
      <c r="R349" s="249">
        <f t="shared" si="133"/>
        <v>1.08960854447214</v>
      </c>
      <c r="S349" s="249">
        <f t="shared" si="134"/>
        <v>1.0420317030151964</v>
      </c>
      <c r="T349" s="250">
        <f t="shared" si="135"/>
        <v>0.86835975251266373</v>
      </c>
      <c r="V349" s="252">
        <f t="shared" si="122"/>
        <v>0.97898414849240178</v>
      </c>
    </row>
    <row r="350" spans="1:22" ht="66" x14ac:dyDescent="0.3">
      <c r="C350" s="8" t="s">
        <v>28</v>
      </c>
      <c r="D350" s="9" t="s">
        <v>69</v>
      </c>
      <c r="E350" s="10" t="s">
        <v>70</v>
      </c>
      <c r="F350" s="9" t="s">
        <v>16</v>
      </c>
      <c r="G350" s="11">
        <v>2</v>
      </c>
      <c r="H350" s="171">
        <v>1800000</v>
      </c>
      <c r="I350" s="171">
        <v>1769747.8991596641</v>
      </c>
      <c r="J350" s="232">
        <v>1474789.9159663867</v>
      </c>
      <c r="L350" s="219">
        <f t="shared" si="129"/>
        <v>1681512.6050420171</v>
      </c>
      <c r="N350" s="225">
        <f t="shared" si="130"/>
        <v>179664.96607660671</v>
      </c>
      <c r="O350" s="226">
        <f t="shared" si="131"/>
        <v>1501847.6389654104</v>
      </c>
      <c r="P350" s="226">
        <f t="shared" si="132"/>
        <v>1861177.5711186237</v>
      </c>
      <c r="R350" s="249">
        <f t="shared" si="133"/>
        <v>0.49032384501246301</v>
      </c>
      <c r="S350" s="249">
        <f t="shared" si="134"/>
        <v>0.48208310812149729</v>
      </c>
      <c r="T350" s="250">
        <f t="shared" si="135"/>
        <v>0.40173592343458109</v>
      </c>
      <c r="V350" s="252">
        <f t="shared" si="122"/>
        <v>0.44602988422352208</v>
      </c>
    </row>
    <row r="351" spans="1:22" ht="105.6" x14ac:dyDescent="0.3">
      <c r="C351" s="8" t="s">
        <v>31</v>
      </c>
      <c r="D351" s="9" t="s">
        <v>71</v>
      </c>
      <c r="E351" s="10" t="s">
        <v>72</v>
      </c>
      <c r="F351" s="9" t="s">
        <v>16</v>
      </c>
      <c r="G351" s="11">
        <v>2</v>
      </c>
      <c r="H351" s="230">
        <v>300000</v>
      </c>
      <c r="I351" s="171">
        <v>993403.36134453781</v>
      </c>
      <c r="J351" s="179">
        <v>827836.13445378153</v>
      </c>
      <c r="L351" s="219">
        <f t="shared" si="129"/>
        <v>707079.831932773</v>
      </c>
      <c r="N351" s="225">
        <f t="shared" si="130"/>
        <v>362130.66540944186</v>
      </c>
      <c r="O351" s="226">
        <f t="shared" si="131"/>
        <v>344949.16652333114</v>
      </c>
      <c r="P351" s="226">
        <f t="shared" si="132"/>
        <v>1069210.4973422149</v>
      </c>
      <c r="R351" s="250">
        <f t="shared" si="133"/>
        <v>8.1720640835410502E-2</v>
      </c>
      <c r="S351" s="249">
        <f t="shared" si="134"/>
        <v>0.27060519765708829</v>
      </c>
      <c r="T351" s="249">
        <f t="shared" si="135"/>
        <v>0.22550433138090692</v>
      </c>
      <c r="V351" s="252">
        <f t="shared" si="122"/>
        <v>0.1536124861081587</v>
      </c>
    </row>
    <row r="352" spans="1:22" ht="66" x14ac:dyDescent="0.3">
      <c r="C352" s="8" t="s">
        <v>34</v>
      </c>
      <c r="D352" s="9" t="s">
        <v>65</v>
      </c>
      <c r="E352" s="10" t="s">
        <v>66</v>
      </c>
      <c r="F352" s="9" t="s">
        <v>16</v>
      </c>
      <c r="G352" s="11">
        <v>1</v>
      </c>
      <c r="H352" s="171">
        <v>3200000</v>
      </c>
      <c r="I352" s="171">
        <v>2984743.3613445382</v>
      </c>
      <c r="J352" s="232">
        <v>2487286.1344537814</v>
      </c>
      <c r="L352" s="219">
        <f t="shared" si="129"/>
        <v>2890676.4985994399</v>
      </c>
      <c r="N352" s="225">
        <f t="shared" si="130"/>
        <v>365549.85232589865</v>
      </c>
      <c r="O352" s="226">
        <f t="shared" si="131"/>
        <v>2525126.6462735413</v>
      </c>
      <c r="P352" s="226">
        <f t="shared" si="132"/>
        <v>3256226.3509253385</v>
      </c>
      <c r="R352" s="249">
        <f t="shared" si="133"/>
        <v>0.87168683557771198</v>
      </c>
      <c r="S352" s="249">
        <f t="shared" si="134"/>
        <v>0.81305046739437625</v>
      </c>
      <c r="T352" s="250">
        <f t="shared" si="135"/>
        <v>0.67754205616198004</v>
      </c>
      <c r="V352" s="252">
        <f t="shared" si="122"/>
        <v>0.77461444586984607</v>
      </c>
    </row>
    <row r="353" spans="3:22" ht="66" x14ac:dyDescent="0.3">
      <c r="C353" s="8" t="s">
        <v>37</v>
      </c>
      <c r="D353" s="9" t="s">
        <v>26</v>
      </c>
      <c r="E353" s="10" t="s">
        <v>27</v>
      </c>
      <c r="F353" s="9" t="s">
        <v>16</v>
      </c>
      <c r="G353" s="11">
        <v>1</v>
      </c>
      <c r="H353" s="171">
        <v>3200000</v>
      </c>
      <c r="I353" s="230">
        <v>4159663.8655462186</v>
      </c>
      <c r="J353" s="179">
        <v>3466386.5546218487</v>
      </c>
      <c r="L353" s="219">
        <f t="shared" si="129"/>
        <v>3608683.4733893559</v>
      </c>
      <c r="N353" s="225">
        <f t="shared" si="130"/>
        <v>495403.86910764064</v>
      </c>
      <c r="O353" s="226">
        <f t="shared" si="131"/>
        <v>3113279.6042817151</v>
      </c>
      <c r="P353" s="226">
        <f t="shared" si="132"/>
        <v>4104087.3424969967</v>
      </c>
      <c r="R353" s="249">
        <f t="shared" si="133"/>
        <v>0.87168683557771198</v>
      </c>
      <c r="S353" s="250">
        <f t="shared" si="134"/>
        <v>1.1331013225077926</v>
      </c>
      <c r="T353" s="249">
        <f t="shared" si="135"/>
        <v>0.94425110208982721</v>
      </c>
      <c r="V353" s="252">
        <f t="shared" si="122"/>
        <v>0.90796896883376954</v>
      </c>
    </row>
    <row r="354" spans="3:22" s="2" customFormat="1" ht="39.6" x14ac:dyDescent="0.3">
      <c r="C354" s="8" t="s">
        <v>40</v>
      </c>
      <c r="D354" s="9" t="s">
        <v>123</v>
      </c>
      <c r="E354" s="10" t="s">
        <v>124</v>
      </c>
      <c r="F354" s="9" t="s">
        <v>16</v>
      </c>
      <c r="G354" s="11">
        <v>2</v>
      </c>
      <c r="H354" s="230">
        <v>2000000</v>
      </c>
      <c r="I354" s="171">
        <v>4440000</v>
      </c>
      <c r="J354" s="179">
        <v>3700000</v>
      </c>
      <c r="L354" s="219">
        <f t="shared" si="129"/>
        <v>3380000</v>
      </c>
      <c r="N354" s="225">
        <f t="shared" si="130"/>
        <v>1251079.5338426731</v>
      </c>
      <c r="O354" s="226">
        <f t="shared" si="131"/>
        <v>2128920.4661573269</v>
      </c>
      <c r="P354" s="226">
        <f t="shared" si="132"/>
        <v>4631079.5338426735</v>
      </c>
      <c r="R354" s="250">
        <f t="shared" si="133"/>
        <v>0.54480427223606998</v>
      </c>
      <c r="S354" s="249">
        <f t="shared" si="134"/>
        <v>1.2094654843640755</v>
      </c>
      <c r="T354" s="249">
        <f t="shared" si="135"/>
        <v>1.0078879036367296</v>
      </c>
      <c r="V354" s="252">
        <f t="shared" si="122"/>
        <v>0.77634608793639981</v>
      </c>
    </row>
    <row r="355" spans="3:22" ht="105.6" x14ac:dyDescent="0.3">
      <c r="C355" s="8" t="s">
        <v>43</v>
      </c>
      <c r="D355" s="9" t="s">
        <v>67</v>
      </c>
      <c r="E355" s="10" t="s">
        <v>68</v>
      </c>
      <c r="F355" s="9" t="s">
        <v>16</v>
      </c>
      <c r="G355" s="11">
        <v>1</v>
      </c>
      <c r="H355" s="230">
        <v>1500000</v>
      </c>
      <c r="I355" s="171">
        <v>2475680.6722689075</v>
      </c>
      <c r="J355" s="179">
        <v>2063067.2268907563</v>
      </c>
      <c r="L355" s="219">
        <f t="shared" si="129"/>
        <v>2012915.9663865548</v>
      </c>
      <c r="N355" s="225">
        <f t="shared" si="130"/>
        <v>489769.90031789057</v>
      </c>
      <c r="O355" s="226">
        <f t="shared" si="131"/>
        <v>1523146.0660686642</v>
      </c>
      <c r="P355" s="226">
        <f t="shared" si="132"/>
        <v>2502685.8667044453</v>
      </c>
      <c r="R355" s="250">
        <f t="shared" si="133"/>
        <v>0.40860320417705254</v>
      </c>
      <c r="S355" s="249">
        <f t="shared" si="134"/>
        <v>0.67438070347218337</v>
      </c>
      <c r="T355" s="249">
        <f t="shared" si="135"/>
        <v>0.56198391956015281</v>
      </c>
      <c r="V355" s="252">
        <f t="shared" si="122"/>
        <v>0.48529356186860267</v>
      </c>
    </row>
    <row r="356" spans="3:22" ht="39.6" x14ac:dyDescent="0.3">
      <c r="C356" s="8" t="s">
        <v>46</v>
      </c>
      <c r="D356" s="9" t="s">
        <v>87</v>
      </c>
      <c r="E356" s="10" t="s">
        <v>88</v>
      </c>
      <c r="F356" s="9" t="s">
        <v>16</v>
      </c>
      <c r="G356" s="11">
        <v>2</v>
      </c>
      <c r="H356" s="230">
        <v>1600000</v>
      </c>
      <c r="I356" s="171">
        <v>4326050.4201680673</v>
      </c>
      <c r="J356" s="179">
        <v>3605042.0168067226</v>
      </c>
      <c r="L356" s="219">
        <f t="shared" si="129"/>
        <v>3177030.81232493</v>
      </c>
      <c r="N356" s="225">
        <f t="shared" si="130"/>
        <v>1412527.1383927779</v>
      </c>
      <c r="O356" s="226">
        <f t="shared" si="131"/>
        <v>1764503.6739321521</v>
      </c>
      <c r="P356" s="226">
        <f t="shared" si="132"/>
        <v>4589557.9507177081</v>
      </c>
      <c r="R356" s="250">
        <f t="shared" si="133"/>
        <v>0.43584341778885599</v>
      </c>
      <c r="S356" s="249">
        <f t="shared" si="134"/>
        <v>1.1784253754081044</v>
      </c>
      <c r="T356" s="249">
        <f t="shared" si="135"/>
        <v>0.98202114617342029</v>
      </c>
      <c r="V356" s="252">
        <f t="shared" si="122"/>
        <v>0.70893228198113811</v>
      </c>
    </row>
    <row r="357" spans="3:22" s="2" customFormat="1" ht="39.6" x14ac:dyDescent="0.3">
      <c r="C357" s="8" t="s">
        <v>49</v>
      </c>
      <c r="D357" s="9" t="s">
        <v>56</v>
      </c>
      <c r="E357" s="10" t="s">
        <v>57</v>
      </c>
      <c r="F357" s="9" t="s">
        <v>16</v>
      </c>
      <c r="G357" s="11">
        <v>2</v>
      </c>
      <c r="H357" s="230">
        <v>3000000</v>
      </c>
      <c r="I357" s="171">
        <v>4638655.4621848743</v>
      </c>
      <c r="J357" s="180">
        <v>3865546.218487395</v>
      </c>
      <c r="L357" s="219">
        <f t="shared" si="129"/>
        <v>3834733.8935574233</v>
      </c>
      <c r="N357" s="225">
        <f t="shared" si="130"/>
        <v>819762.14871313097</v>
      </c>
      <c r="O357" s="226">
        <f t="shared" si="131"/>
        <v>3014971.7448442923</v>
      </c>
      <c r="P357" s="226">
        <f t="shared" si="132"/>
        <v>4654496.0422705542</v>
      </c>
      <c r="R357" s="250">
        <f t="shared" si="133"/>
        <v>0.81720640835410507</v>
      </c>
      <c r="S357" s="249">
        <f t="shared" si="134"/>
        <v>1.2635796566147508</v>
      </c>
      <c r="T357" s="249">
        <f t="shared" si="135"/>
        <v>1.052983047178959</v>
      </c>
      <c r="V357" s="252">
        <f t="shared" si="122"/>
        <v>0.93509472776653202</v>
      </c>
    </row>
    <row r="358" spans="3:22" s="2" customFormat="1" ht="39.6" x14ac:dyDescent="0.3">
      <c r="C358" s="8" t="s">
        <v>52</v>
      </c>
      <c r="D358" s="9" t="s">
        <v>91</v>
      </c>
      <c r="E358" s="10" t="s">
        <v>92</v>
      </c>
      <c r="F358" s="9" t="s">
        <v>16</v>
      </c>
      <c r="G358" s="11">
        <v>1</v>
      </c>
      <c r="H358" s="230">
        <v>3200000</v>
      </c>
      <c r="I358" s="171">
        <v>5064201.6806722693</v>
      </c>
      <c r="J358" s="179">
        <v>4220168.0672268914</v>
      </c>
      <c r="L358" s="219">
        <f t="shared" si="129"/>
        <v>4161456.5826330534</v>
      </c>
      <c r="N358" s="225">
        <f t="shared" si="130"/>
        <v>933486.61231575371</v>
      </c>
      <c r="O358" s="226">
        <f t="shared" si="131"/>
        <v>3227969.9703172995</v>
      </c>
      <c r="P358" s="226">
        <f t="shared" si="132"/>
        <v>5094943.1949488074</v>
      </c>
      <c r="R358" s="250">
        <f t="shared" si="133"/>
        <v>0.87168683557771198</v>
      </c>
      <c r="S358" s="249">
        <f t="shared" si="134"/>
        <v>1.3794993555476691</v>
      </c>
      <c r="T358" s="249">
        <f t="shared" si="135"/>
        <v>1.1495827962897245</v>
      </c>
      <c r="V358" s="252">
        <f t="shared" si="122"/>
        <v>1.0106348159337182</v>
      </c>
    </row>
    <row r="359" spans="3:22" s="2" customFormat="1" ht="52.8" x14ac:dyDescent="0.3">
      <c r="C359" s="8" t="s">
        <v>55</v>
      </c>
      <c r="D359" s="9" t="s">
        <v>59</v>
      </c>
      <c r="E359" s="10" t="s">
        <v>60</v>
      </c>
      <c r="F359" s="9" t="s">
        <v>16</v>
      </c>
      <c r="G359" s="11">
        <v>1</v>
      </c>
      <c r="H359" s="171">
        <v>3000000</v>
      </c>
      <c r="I359" s="230">
        <v>3826890.7563025211</v>
      </c>
      <c r="J359" s="179">
        <v>3189075.630252101</v>
      </c>
      <c r="L359" s="219">
        <f t="shared" si="129"/>
        <v>3338655.4621848739</v>
      </c>
      <c r="N359" s="225">
        <f t="shared" si="130"/>
        <v>433263.97877670365</v>
      </c>
      <c r="O359" s="226">
        <f t="shared" si="131"/>
        <v>2905391.4834081703</v>
      </c>
      <c r="P359" s="226">
        <f t="shared" si="132"/>
        <v>3771919.4409615775</v>
      </c>
      <c r="R359" s="249">
        <f t="shared" si="133"/>
        <v>0.81720640835410507</v>
      </c>
      <c r="S359" s="250">
        <f t="shared" si="134"/>
        <v>1.0424532167071694</v>
      </c>
      <c r="T359" s="249">
        <f t="shared" si="135"/>
        <v>0.86871101392264105</v>
      </c>
      <c r="V359" s="252">
        <f t="shared" si="122"/>
        <v>0.84295871113837306</v>
      </c>
    </row>
    <row r="360" spans="3:22" s="2" customFormat="1" ht="39.6" x14ac:dyDescent="0.3">
      <c r="C360" s="8" t="s">
        <v>58</v>
      </c>
      <c r="D360" s="9" t="s">
        <v>134</v>
      </c>
      <c r="E360" s="10" t="s">
        <v>135</v>
      </c>
      <c r="F360" s="9" t="s">
        <v>16</v>
      </c>
      <c r="G360" s="11">
        <v>1</v>
      </c>
      <c r="H360" s="230">
        <v>1600000</v>
      </c>
      <c r="I360" s="171">
        <v>2944875.630252101</v>
      </c>
      <c r="J360" s="179">
        <v>2454063.0252100839</v>
      </c>
      <c r="L360" s="219">
        <f t="shared" si="129"/>
        <v>2332979.5518207285</v>
      </c>
      <c r="N360" s="225">
        <f t="shared" si="130"/>
        <v>680564.85426263278</v>
      </c>
      <c r="O360" s="226">
        <f t="shared" si="131"/>
        <v>1652414.6975580957</v>
      </c>
      <c r="P360" s="226">
        <f t="shared" si="132"/>
        <v>3013544.4060833612</v>
      </c>
      <c r="R360" s="250">
        <f t="shared" si="133"/>
        <v>0.43584341778885599</v>
      </c>
      <c r="S360" s="249">
        <f t="shared" si="134"/>
        <v>0.802190412282617</v>
      </c>
      <c r="T360" s="249">
        <f t="shared" si="135"/>
        <v>0.66849201023551408</v>
      </c>
      <c r="V360" s="252">
        <f t="shared" si="122"/>
        <v>0.55216771401218501</v>
      </c>
    </row>
    <row r="361" spans="3:22" s="2" customFormat="1" ht="92.4" x14ac:dyDescent="0.3">
      <c r="C361" s="8" t="s">
        <v>83</v>
      </c>
      <c r="D361" s="9" t="s">
        <v>121</v>
      </c>
      <c r="E361" s="10" t="s">
        <v>122</v>
      </c>
      <c r="F361" s="9" t="s">
        <v>16</v>
      </c>
      <c r="G361" s="11">
        <v>1</v>
      </c>
      <c r="H361" s="171">
        <v>6000000</v>
      </c>
      <c r="I361" s="230">
        <v>8485714.2857142854</v>
      </c>
      <c r="J361" s="179">
        <v>7071428.5714285718</v>
      </c>
      <c r="L361" s="219">
        <f t="shared" si="129"/>
        <v>7185714.2857142864</v>
      </c>
      <c r="N361" s="225">
        <f t="shared" si="130"/>
        <v>1246791.8013519174</v>
      </c>
      <c r="O361" s="226">
        <f t="shared" si="131"/>
        <v>5938922.4843623694</v>
      </c>
      <c r="P361" s="226">
        <f t="shared" si="132"/>
        <v>8432506.0870662034</v>
      </c>
      <c r="R361" s="249">
        <f t="shared" si="133"/>
        <v>1.6344128167082101</v>
      </c>
      <c r="S361" s="250">
        <f t="shared" si="134"/>
        <v>2.3115266979158968</v>
      </c>
      <c r="T361" s="249">
        <f t="shared" si="135"/>
        <v>1.9262722482632477</v>
      </c>
      <c r="V361" s="252">
        <f t="shared" si="122"/>
        <v>1.7803425324857289</v>
      </c>
    </row>
    <row r="362" spans="3:22" s="2" customFormat="1" ht="118.8" x14ac:dyDescent="0.3">
      <c r="C362" s="8" t="s">
        <v>86</v>
      </c>
      <c r="D362" s="35" t="s">
        <v>136</v>
      </c>
      <c r="E362" s="36" t="s">
        <v>137</v>
      </c>
      <c r="F362" s="35" t="s">
        <v>16</v>
      </c>
      <c r="G362" s="37">
        <v>1</v>
      </c>
      <c r="H362" s="230">
        <v>2000000</v>
      </c>
      <c r="I362" s="171">
        <v>3525731.0924369749</v>
      </c>
      <c r="J362" s="179">
        <v>2938109.2436974789</v>
      </c>
      <c r="L362" s="219">
        <f t="shared" si="129"/>
        <v>2821280.1120448182</v>
      </c>
      <c r="N362" s="225">
        <f t="shared" si="130"/>
        <v>769545.72710740566</v>
      </c>
      <c r="O362" s="226">
        <f t="shared" si="131"/>
        <v>2051734.3849374126</v>
      </c>
      <c r="P362" s="226">
        <f t="shared" si="132"/>
        <v>3590825.8391522239</v>
      </c>
      <c r="R362" s="250">
        <f t="shared" si="133"/>
        <v>0.54480427223606998</v>
      </c>
      <c r="S362" s="249">
        <f t="shared" si="134"/>
        <v>0.96041668095760513</v>
      </c>
      <c r="T362" s="249">
        <f t="shared" si="135"/>
        <v>0.80034723413133757</v>
      </c>
      <c r="V362" s="252">
        <f t="shared" si="122"/>
        <v>0.67257575318370377</v>
      </c>
    </row>
    <row r="363" spans="3:22" ht="66" x14ac:dyDescent="0.3">
      <c r="C363" s="8" t="s">
        <v>89</v>
      </c>
      <c r="D363" s="9" t="s">
        <v>77</v>
      </c>
      <c r="E363" s="10" t="s">
        <v>78</v>
      </c>
      <c r="F363" s="9" t="s">
        <v>16</v>
      </c>
      <c r="G363" s="11">
        <v>1</v>
      </c>
      <c r="H363" s="171">
        <v>2500000</v>
      </c>
      <c r="I363" s="230">
        <v>3403361.3445378151</v>
      </c>
      <c r="J363" s="179">
        <v>2836134.4537815126</v>
      </c>
      <c r="L363" s="219">
        <f t="shared" si="129"/>
        <v>2913165.266106443</v>
      </c>
      <c r="N363" s="225">
        <f t="shared" si="130"/>
        <v>456580.48494966055</v>
      </c>
      <c r="O363" s="226">
        <f t="shared" si="131"/>
        <v>2456584.7811567825</v>
      </c>
      <c r="P363" s="226">
        <f t="shared" si="132"/>
        <v>3369745.7510561035</v>
      </c>
      <c r="R363" s="249">
        <f t="shared" si="133"/>
        <v>0.68100534029508752</v>
      </c>
      <c r="S363" s="250">
        <f t="shared" si="134"/>
        <v>0.92708290023364859</v>
      </c>
      <c r="T363" s="249">
        <f t="shared" si="135"/>
        <v>0.77256908352804043</v>
      </c>
      <c r="V363" s="252">
        <f t="shared" si="122"/>
        <v>0.72678721191156392</v>
      </c>
    </row>
    <row r="364" spans="3:22" ht="52.8" x14ac:dyDescent="0.3">
      <c r="C364" s="8" t="s">
        <v>90</v>
      </c>
      <c r="D364" s="9" t="s">
        <v>140</v>
      </c>
      <c r="E364" s="38" t="s">
        <v>141</v>
      </c>
      <c r="F364" s="9" t="s">
        <v>16</v>
      </c>
      <c r="G364" s="11">
        <v>1</v>
      </c>
      <c r="H364" s="171">
        <v>1100000</v>
      </c>
      <c r="I364" s="230">
        <v>1231094.1176470588</v>
      </c>
      <c r="J364" s="179">
        <v>1025911.7647058824</v>
      </c>
      <c r="L364" s="219">
        <f t="shared" si="129"/>
        <v>1119001.9607843137</v>
      </c>
      <c r="N364" s="225">
        <f t="shared" si="130"/>
        <v>103902.62448492731</v>
      </c>
      <c r="O364" s="226">
        <f t="shared" si="131"/>
        <v>1015099.3362993865</v>
      </c>
      <c r="P364" s="226">
        <f t="shared" si="132"/>
        <v>1222904.5852692411</v>
      </c>
      <c r="R364" s="249">
        <f t="shared" si="133"/>
        <v>0.2996423497298385</v>
      </c>
      <c r="S364" s="250">
        <f t="shared" si="134"/>
        <v>0.33535266740940634</v>
      </c>
      <c r="T364" s="249">
        <f t="shared" si="135"/>
        <v>0.27946055617450527</v>
      </c>
      <c r="V364" s="252">
        <f t="shared" si="122"/>
        <v>0.28955145295217188</v>
      </c>
    </row>
    <row r="365" spans="3:22" ht="79.2" x14ac:dyDescent="0.3">
      <c r="C365" s="8" t="s">
        <v>93</v>
      </c>
      <c r="D365" s="9" t="s">
        <v>150</v>
      </c>
      <c r="E365" s="38" t="s">
        <v>151</v>
      </c>
      <c r="F365" s="9" t="s">
        <v>16</v>
      </c>
      <c r="G365" s="11">
        <v>1</v>
      </c>
      <c r="H365" s="171">
        <v>1000000</v>
      </c>
      <c r="I365" s="230">
        <v>1384235.2941176472</v>
      </c>
      <c r="J365" s="179">
        <v>1153529.411764706</v>
      </c>
      <c r="L365" s="219">
        <f t="shared" si="129"/>
        <v>1179254.9019607843</v>
      </c>
      <c r="N365" s="225">
        <f t="shared" si="130"/>
        <v>193405.12130186803</v>
      </c>
      <c r="O365" s="226">
        <f t="shared" si="131"/>
        <v>985849.78065891634</v>
      </c>
      <c r="P365" s="226">
        <f t="shared" si="132"/>
        <v>1372660.0232626523</v>
      </c>
      <c r="R365" s="249">
        <f t="shared" si="133"/>
        <v>0.27240213611803499</v>
      </c>
      <c r="S365" s="250">
        <f t="shared" si="134"/>
        <v>0.37706865100762355</v>
      </c>
      <c r="T365" s="249">
        <f t="shared" si="135"/>
        <v>0.31422387583968631</v>
      </c>
      <c r="V365" s="252">
        <f t="shared" si="122"/>
        <v>0.29331300597886067</v>
      </c>
    </row>
    <row r="366" spans="3:22" ht="51.75" customHeight="1" x14ac:dyDescent="0.3">
      <c r="C366" s="8" t="s">
        <v>96</v>
      </c>
      <c r="D366" s="9" t="s">
        <v>75</v>
      </c>
      <c r="E366" s="10" t="s">
        <v>76</v>
      </c>
      <c r="F366" s="9" t="s">
        <v>16</v>
      </c>
      <c r="G366" s="11">
        <v>1</v>
      </c>
      <c r="H366" s="171">
        <v>500000</v>
      </c>
      <c r="I366" s="230">
        <v>682184.87394957989</v>
      </c>
      <c r="J366" s="179">
        <v>568487.39495798317</v>
      </c>
      <c r="L366" s="219">
        <f t="shared" si="129"/>
        <v>583557.42296918773</v>
      </c>
      <c r="N366" s="225">
        <f t="shared" si="130"/>
        <v>92022.613428439494</v>
      </c>
      <c r="O366" s="226">
        <f t="shared" si="131"/>
        <v>491534.80954074825</v>
      </c>
      <c r="P366" s="226">
        <f t="shared" si="132"/>
        <v>675580.03639762721</v>
      </c>
      <c r="R366" s="249">
        <f t="shared" si="133"/>
        <v>0.13620106805901749</v>
      </c>
      <c r="S366" s="250">
        <f t="shared" si="134"/>
        <v>0.18582861689127803</v>
      </c>
      <c r="T366" s="249">
        <f t="shared" si="135"/>
        <v>0.15485718074273166</v>
      </c>
      <c r="V366" s="252">
        <f t="shared" si="122"/>
        <v>0.14552912440087457</v>
      </c>
    </row>
    <row r="367" spans="3:22" ht="79.8" thickBot="1" x14ac:dyDescent="0.35">
      <c r="C367" s="8" t="s">
        <v>99</v>
      </c>
      <c r="D367" s="9" t="s">
        <v>217</v>
      </c>
      <c r="E367" s="10" t="s">
        <v>218</v>
      </c>
      <c r="F367" s="9" t="s">
        <v>16</v>
      </c>
      <c r="G367" s="11">
        <v>1</v>
      </c>
      <c r="H367" s="230">
        <v>1300000</v>
      </c>
      <c r="I367" s="171">
        <v>4663865.5462184874</v>
      </c>
      <c r="J367" s="179">
        <v>3886554.6218487397</v>
      </c>
      <c r="L367" s="219">
        <f t="shared" si="129"/>
        <v>3283473.3893557428</v>
      </c>
      <c r="N367" s="225">
        <f t="shared" si="130"/>
        <v>1761158.1652418117</v>
      </c>
      <c r="O367" s="226">
        <f t="shared" si="131"/>
        <v>1522315.2241139312</v>
      </c>
      <c r="P367" s="226">
        <f t="shared" si="132"/>
        <v>5044631.5545975547</v>
      </c>
      <c r="R367" s="250">
        <f t="shared" si="133"/>
        <v>0.35412277695344552</v>
      </c>
      <c r="S367" s="249">
        <f t="shared" si="134"/>
        <v>1.270446937357222</v>
      </c>
      <c r="T367" s="249">
        <f t="shared" si="135"/>
        <v>1.0587057811310185</v>
      </c>
      <c r="V367" s="252">
        <f t="shared" si="122"/>
        <v>0.70641427904223209</v>
      </c>
    </row>
    <row r="368" spans="3:22" ht="13.2" customHeight="1" thickBot="1" x14ac:dyDescent="0.35">
      <c r="C368" s="280" t="s">
        <v>296</v>
      </c>
      <c r="D368" s="281"/>
      <c r="E368" s="282"/>
      <c r="F368" s="34"/>
      <c r="G368" s="34"/>
      <c r="H368" s="34"/>
      <c r="I368" s="181"/>
      <c r="J368" s="176"/>
      <c r="L368" s="219"/>
      <c r="N368" s="228"/>
      <c r="O368" s="228"/>
      <c r="P368" s="228"/>
      <c r="V368" s="252" t="e">
        <f t="shared" si="122"/>
        <v>#DIV/0!</v>
      </c>
    </row>
    <row r="369" spans="1:22" ht="13.2" customHeight="1" thickBot="1" x14ac:dyDescent="0.35">
      <c r="C369" s="268" t="s">
        <v>297</v>
      </c>
      <c r="D369" s="269"/>
      <c r="E369" s="269"/>
      <c r="F369" s="269"/>
      <c r="G369" s="269"/>
      <c r="H369" s="269"/>
      <c r="I369" s="201"/>
      <c r="J369" s="183"/>
      <c r="L369" s="221"/>
      <c r="N369" s="229"/>
      <c r="O369" s="229"/>
      <c r="P369" s="229"/>
      <c r="R369" s="214"/>
      <c r="S369" s="215"/>
      <c r="T369" s="216"/>
      <c r="V369" s="252" t="e">
        <f t="shared" si="122"/>
        <v>#DIV/0!</v>
      </c>
    </row>
    <row r="370" spans="1:22" ht="47.25" customHeight="1" x14ac:dyDescent="0.3">
      <c r="A370" s="3"/>
      <c r="B370" s="3"/>
      <c r="C370" s="4" t="s">
        <v>4</v>
      </c>
      <c r="D370" s="5" t="s">
        <v>5</v>
      </c>
      <c r="E370" s="5" t="s">
        <v>6</v>
      </c>
      <c r="F370" s="5" t="s">
        <v>7</v>
      </c>
      <c r="G370" s="6" t="s">
        <v>8</v>
      </c>
      <c r="H370" s="5" t="s">
        <v>9</v>
      </c>
      <c r="I370" s="170" t="s">
        <v>9</v>
      </c>
      <c r="J370" s="170" t="s">
        <v>9</v>
      </c>
      <c r="L370" s="170" t="s">
        <v>9</v>
      </c>
      <c r="N370" s="224" t="s">
        <v>939</v>
      </c>
      <c r="O370" s="224" t="s">
        <v>940</v>
      </c>
      <c r="P370" s="224" t="s">
        <v>941</v>
      </c>
      <c r="R370" s="224" t="s">
        <v>942</v>
      </c>
      <c r="S370" s="224" t="s">
        <v>942</v>
      </c>
      <c r="T370" s="224" t="s">
        <v>942</v>
      </c>
      <c r="V370" s="252" t="e">
        <f t="shared" si="122"/>
        <v>#DIV/0!</v>
      </c>
    </row>
    <row r="371" spans="1:22" ht="66" x14ac:dyDescent="0.3">
      <c r="C371" s="8" t="s">
        <v>13</v>
      </c>
      <c r="D371" s="9" t="s">
        <v>69</v>
      </c>
      <c r="E371" s="10" t="s">
        <v>70</v>
      </c>
      <c r="F371" s="9" t="s">
        <v>16</v>
      </c>
      <c r="G371" s="11">
        <v>1</v>
      </c>
      <c r="H371" s="171">
        <v>1800000</v>
      </c>
      <c r="I371" s="171">
        <v>1769747.8991596641</v>
      </c>
      <c r="J371" s="232">
        <v>1474789.9159663867</v>
      </c>
      <c r="L371" s="219">
        <f t="shared" si="129"/>
        <v>1681512.6050420171</v>
      </c>
      <c r="N371" s="225">
        <f t="shared" ref="N371:N394" si="136">+STDEV(H371:J371)</f>
        <v>179664.96607660671</v>
      </c>
      <c r="O371" s="226">
        <f t="shared" ref="O371:O394" si="137">+L371-N371</f>
        <v>1501847.6389654104</v>
      </c>
      <c r="P371" s="226">
        <f t="shared" ref="P371:P394" si="138">+L371+N371</f>
        <v>1861177.5711186237</v>
      </c>
      <c r="R371" s="249">
        <f t="shared" ref="R371:R394" si="139">+H371/$L$24</f>
        <v>0.49032384501246301</v>
      </c>
      <c r="S371" s="249">
        <f t="shared" ref="S371:S394" si="140">+I371/$L$24</f>
        <v>0.48208310812149729</v>
      </c>
      <c r="T371" s="250">
        <f t="shared" ref="T371:T394" si="141">+J371/$L$24</f>
        <v>0.40173592343458109</v>
      </c>
      <c r="V371" s="252">
        <f t="shared" si="122"/>
        <v>0.44602988422352208</v>
      </c>
    </row>
    <row r="372" spans="1:22" ht="145.19999999999999" x14ac:dyDescent="0.3">
      <c r="C372" s="8" t="s">
        <v>18</v>
      </c>
      <c r="D372" s="9" t="s">
        <v>63</v>
      </c>
      <c r="E372" s="10" t="s">
        <v>64</v>
      </c>
      <c r="F372" s="9" t="s">
        <v>16</v>
      </c>
      <c r="G372" s="11">
        <v>1</v>
      </c>
      <c r="H372" s="171">
        <v>4000000</v>
      </c>
      <c r="I372" s="171">
        <v>3825343.3613445377</v>
      </c>
      <c r="J372" s="232">
        <v>3187786.1344537819</v>
      </c>
      <c r="L372" s="219">
        <f t="shared" si="129"/>
        <v>3671043.1652661064</v>
      </c>
      <c r="N372" s="225">
        <f t="shared" si="136"/>
        <v>427526.90409933764</v>
      </c>
      <c r="O372" s="226">
        <f t="shared" si="137"/>
        <v>3243516.2611667686</v>
      </c>
      <c r="P372" s="226">
        <f t="shared" si="138"/>
        <v>4098570.0693654441</v>
      </c>
      <c r="R372" s="249">
        <f t="shared" si="139"/>
        <v>1.08960854447214</v>
      </c>
      <c r="S372" s="249">
        <f t="shared" si="140"/>
        <v>1.0420317030151964</v>
      </c>
      <c r="T372" s="250">
        <f t="shared" si="141"/>
        <v>0.86835975251266373</v>
      </c>
      <c r="V372" s="252">
        <f t="shared" si="122"/>
        <v>0.97898414849240178</v>
      </c>
    </row>
    <row r="373" spans="1:22" ht="26.4" x14ac:dyDescent="0.3">
      <c r="C373" s="8" t="s">
        <v>21</v>
      </c>
      <c r="D373" s="9" t="s">
        <v>298</v>
      </c>
      <c r="E373" s="10" t="s">
        <v>299</v>
      </c>
      <c r="F373" s="9" t="s">
        <v>16</v>
      </c>
      <c r="G373" s="11">
        <v>5</v>
      </c>
      <c r="H373" s="171">
        <v>500000</v>
      </c>
      <c r="I373" s="230">
        <v>746218.48739495804</v>
      </c>
      <c r="J373" s="179">
        <v>621848.73949579836</v>
      </c>
      <c r="L373" s="219">
        <f t="shared" si="129"/>
        <v>622689.07563025213</v>
      </c>
      <c r="N373" s="225">
        <f t="shared" si="136"/>
        <v>123111.39470974861</v>
      </c>
      <c r="O373" s="226">
        <f t="shared" si="137"/>
        <v>499577.68092050351</v>
      </c>
      <c r="P373" s="226">
        <f t="shared" si="138"/>
        <v>745800.4703400007</v>
      </c>
      <c r="R373" s="249">
        <f t="shared" si="139"/>
        <v>0.13620106805901749</v>
      </c>
      <c r="S373" s="250">
        <f t="shared" si="140"/>
        <v>0.20327150997715554</v>
      </c>
      <c r="T373" s="249">
        <f t="shared" si="141"/>
        <v>0.16939292498096295</v>
      </c>
      <c r="V373" s="252">
        <f t="shared" si="122"/>
        <v>0.15279699651999024</v>
      </c>
    </row>
    <row r="374" spans="1:22" ht="66" x14ac:dyDescent="0.3">
      <c r="C374" s="8" t="s">
        <v>25</v>
      </c>
      <c r="D374" s="9" t="s">
        <v>26</v>
      </c>
      <c r="E374" s="10" t="s">
        <v>27</v>
      </c>
      <c r="F374" s="9" t="s">
        <v>16</v>
      </c>
      <c r="G374" s="11">
        <v>1</v>
      </c>
      <c r="H374" s="171">
        <v>3200000</v>
      </c>
      <c r="I374" s="230">
        <v>4159663.8655462186</v>
      </c>
      <c r="J374" s="179">
        <v>3466386.5546218487</v>
      </c>
      <c r="L374" s="219">
        <f t="shared" si="129"/>
        <v>3608683.4733893559</v>
      </c>
      <c r="N374" s="225">
        <f t="shared" si="136"/>
        <v>495403.86910764064</v>
      </c>
      <c r="O374" s="226">
        <f t="shared" si="137"/>
        <v>3113279.6042817151</v>
      </c>
      <c r="P374" s="226">
        <f t="shared" si="138"/>
        <v>4104087.3424969967</v>
      </c>
      <c r="R374" s="249">
        <f t="shared" si="139"/>
        <v>0.87168683557771198</v>
      </c>
      <c r="S374" s="250">
        <f t="shared" si="140"/>
        <v>1.1331013225077926</v>
      </c>
      <c r="T374" s="249">
        <f t="shared" si="141"/>
        <v>0.94425110208982721</v>
      </c>
      <c r="V374" s="252">
        <f t="shared" si="122"/>
        <v>0.90796896883376954</v>
      </c>
    </row>
    <row r="375" spans="1:22" ht="52.8" x14ac:dyDescent="0.3">
      <c r="C375" s="8" t="s">
        <v>28</v>
      </c>
      <c r="D375" s="9" t="s">
        <v>73</v>
      </c>
      <c r="E375" s="10" t="s">
        <v>74</v>
      </c>
      <c r="F375" s="9" t="s">
        <v>16</v>
      </c>
      <c r="G375" s="11">
        <v>1</v>
      </c>
      <c r="H375" s="171">
        <v>1600000</v>
      </c>
      <c r="I375" s="171">
        <v>1660336.1344537816</v>
      </c>
      <c r="J375" s="232">
        <v>1383613.4453781513</v>
      </c>
      <c r="L375" s="219">
        <f t="shared" si="129"/>
        <v>1547983.1932773113</v>
      </c>
      <c r="N375" s="225">
        <f t="shared" si="136"/>
        <v>145510.04363455877</v>
      </c>
      <c r="O375" s="226">
        <f t="shared" si="137"/>
        <v>1402473.1496427525</v>
      </c>
      <c r="P375" s="226">
        <f t="shared" si="138"/>
        <v>1693493.2369118701</v>
      </c>
      <c r="R375" s="249">
        <f t="shared" si="139"/>
        <v>0.43584341778885599</v>
      </c>
      <c r="S375" s="249">
        <f t="shared" si="140"/>
        <v>0.45227910969917112</v>
      </c>
      <c r="T375" s="250">
        <f t="shared" si="141"/>
        <v>0.37689925808264257</v>
      </c>
      <c r="V375" s="252">
        <f t="shared" si="122"/>
        <v>0.40637133793574931</v>
      </c>
    </row>
    <row r="376" spans="1:22" ht="26.4" x14ac:dyDescent="0.3">
      <c r="C376" s="8" t="s">
        <v>31</v>
      </c>
      <c r="D376" s="9" t="s">
        <v>19</v>
      </c>
      <c r="E376" s="10" t="s">
        <v>20</v>
      </c>
      <c r="F376" s="9" t="s">
        <v>16</v>
      </c>
      <c r="G376" s="11">
        <f>20+32</f>
        <v>52</v>
      </c>
      <c r="H376" s="171">
        <v>65000</v>
      </c>
      <c r="I376" s="230">
        <v>88235.294117647063</v>
      </c>
      <c r="J376" s="179">
        <v>63025.210084033613</v>
      </c>
      <c r="L376" s="219">
        <f t="shared" si="129"/>
        <v>72086.834733893556</v>
      </c>
      <c r="N376" s="225">
        <f t="shared" si="136"/>
        <v>14019.789732895568</v>
      </c>
      <c r="O376" s="226">
        <f t="shared" si="137"/>
        <v>58067.04500099799</v>
      </c>
      <c r="P376" s="226">
        <f t="shared" si="138"/>
        <v>86106.62446678913</v>
      </c>
      <c r="R376" s="249">
        <f t="shared" si="139"/>
        <v>1.7706138847672276E-2</v>
      </c>
      <c r="S376" s="250">
        <f t="shared" si="140"/>
        <v>2.4035482598650151E-2</v>
      </c>
      <c r="T376" s="249">
        <f t="shared" si="141"/>
        <v>1.7168201856178678E-2</v>
      </c>
      <c r="V376" s="252">
        <f t="shared" si="122"/>
        <v>1.7437170351925477E-2</v>
      </c>
    </row>
    <row r="377" spans="1:22" ht="39.6" x14ac:dyDescent="0.3">
      <c r="C377" s="8" t="s">
        <v>34</v>
      </c>
      <c r="D377" s="9" t="s">
        <v>119</v>
      </c>
      <c r="E377" s="10" t="s">
        <v>180</v>
      </c>
      <c r="F377" s="9" t="s">
        <v>16</v>
      </c>
      <c r="G377" s="11">
        <f>5+8</f>
        <v>13</v>
      </c>
      <c r="H377" s="230">
        <v>120000</v>
      </c>
      <c r="I377" s="171">
        <v>229613.44537815126</v>
      </c>
      <c r="J377" s="179">
        <v>191344.53781512607</v>
      </c>
      <c r="L377" s="219">
        <f t="shared" si="129"/>
        <v>180319.32773109246</v>
      </c>
      <c r="N377" s="225">
        <f t="shared" si="136"/>
        <v>55632.214543059868</v>
      </c>
      <c r="O377" s="226">
        <f t="shared" si="137"/>
        <v>124687.11318803258</v>
      </c>
      <c r="P377" s="226">
        <f t="shared" si="138"/>
        <v>235951.54227415234</v>
      </c>
      <c r="R377" s="250">
        <f t="shared" si="139"/>
        <v>3.2688256334164202E-2</v>
      </c>
      <c r="S377" s="249">
        <f t="shared" si="140"/>
        <v>6.2547193002430154E-2</v>
      </c>
      <c r="T377" s="249">
        <f t="shared" si="141"/>
        <v>5.2122660835358471E-2</v>
      </c>
      <c r="V377" s="252">
        <f t="shared" si="122"/>
        <v>4.2405458584761337E-2</v>
      </c>
    </row>
    <row r="378" spans="1:22" ht="105.6" x14ac:dyDescent="0.3">
      <c r="C378" s="8" t="s">
        <v>37</v>
      </c>
      <c r="D378" s="9" t="s">
        <v>67</v>
      </c>
      <c r="E378" s="10" t="s">
        <v>68</v>
      </c>
      <c r="F378" s="9" t="s">
        <v>16</v>
      </c>
      <c r="G378" s="11">
        <v>1</v>
      </c>
      <c r="H378" s="230">
        <v>1500000</v>
      </c>
      <c r="I378" s="171">
        <v>2475680.6722689075</v>
      </c>
      <c r="J378" s="179">
        <v>2063067.2268907563</v>
      </c>
      <c r="L378" s="219">
        <f t="shared" si="129"/>
        <v>2012915.9663865548</v>
      </c>
      <c r="N378" s="225">
        <f t="shared" si="136"/>
        <v>489769.90031789057</v>
      </c>
      <c r="O378" s="226">
        <f t="shared" si="137"/>
        <v>1523146.0660686642</v>
      </c>
      <c r="P378" s="226">
        <f t="shared" si="138"/>
        <v>2502685.8667044453</v>
      </c>
      <c r="R378" s="250">
        <f t="shared" si="139"/>
        <v>0.40860320417705254</v>
      </c>
      <c r="S378" s="249">
        <f t="shared" si="140"/>
        <v>0.67438070347218337</v>
      </c>
      <c r="T378" s="249">
        <f t="shared" si="141"/>
        <v>0.56198391956015281</v>
      </c>
      <c r="V378" s="252">
        <f t="shared" si="122"/>
        <v>0.48529356186860267</v>
      </c>
    </row>
    <row r="379" spans="1:22" ht="105.6" x14ac:dyDescent="0.3">
      <c r="C379" s="8" t="s">
        <v>40</v>
      </c>
      <c r="D379" s="9" t="s">
        <v>71</v>
      </c>
      <c r="E379" s="10" t="s">
        <v>72</v>
      </c>
      <c r="F379" s="9" t="s">
        <v>16</v>
      </c>
      <c r="G379" s="11">
        <v>1</v>
      </c>
      <c r="H379" s="230">
        <v>300000</v>
      </c>
      <c r="I379" s="171">
        <v>993403.36134453781</v>
      </c>
      <c r="J379" s="179">
        <v>827836.13445378153</v>
      </c>
      <c r="L379" s="219">
        <f t="shared" si="129"/>
        <v>707079.831932773</v>
      </c>
      <c r="N379" s="225">
        <f t="shared" si="136"/>
        <v>362130.66540944186</v>
      </c>
      <c r="O379" s="226">
        <f t="shared" si="137"/>
        <v>344949.16652333114</v>
      </c>
      <c r="P379" s="226">
        <f t="shared" si="138"/>
        <v>1069210.4973422149</v>
      </c>
      <c r="R379" s="250">
        <f t="shared" si="139"/>
        <v>8.1720640835410502E-2</v>
      </c>
      <c r="S379" s="249">
        <f t="shared" si="140"/>
        <v>0.27060519765708829</v>
      </c>
      <c r="T379" s="249">
        <f t="shared" si="141"/>
        <v>0.22550433138090692</v>
      </c>
      <c r="V379" s="252">
        <f t="shared" si="122"/>
        <v>0.1536124861081587</v>
      </c>
    </row>
    <row r="380" spans="1:22" ht="79.2" x14ac:dyDescent="0.3">
      <c r="C380" s="8" t="s">
        <v>43</v>
      </c>
      <c r="D380" s="9" t="s">
        <v>300</v>
      </c>
      <c r="E380" s="10" t="s">
        <v>301</v>
      </c>
      <c r="F380" s="9" t="s">
        <v>16</v>
      </c>
      <c r="G380" s="11">
        <v>1</v>
      </c>
      <c r="H380" s="230">
        <v>1500000</v>
      </c>
      <c r="I380" s="171">
        <v>2611764.7058823532</v>
      </c>
      <c r="J380" s="179">
        <v>2176470.5882352944</v>
      </c>
      <c r="L380" s="219">
        <f t="shared" si="129"/>
        <v>2096078.4313725494</v>
      </c>
      <c r="N380" s="225">
        <f t="shared" si="136"/>
        <v>560225.28011077852</v>
      </c>
      <c r="O380" s="226">
        <f t="shared" si="137"/>
        <v>1535853.1512617709</v>
      </c>
      <c r="P380" s="226">
        <f t="shared" si="138"/>
        <v>2656303.7114833277</v>
      </c>
      <c r="R380" s="250">
        <f t="shared" si="139"/>
        <v>0.40860320417705254</v>
      </c>
      <c r="S380" s="249">
        <f t="shared" si="140"/>
        <v>0.71145028492004447</v>
      </c>
      <c r="T380" s="249">
        <f t="shared" si="141"/>
        <v>0.59287523743337045</v>
      </c>
      <c r="V380" s="252">
        <f t="shared" si="122"/>
        <v>0.50073922080521149</v>
      </c>
    </row>
    <row r="381" spans="1:22" s="2" customFormat="1" ht="118.8" x14ac:dyDescent="0.3">
      <c r="C381" s="8" t="s">
        <v>46</v>
      </c>
      <c r="D381" s="35" t="s">
        <v>136</v>
      </c>
      <c r="E381" s="36" t="s">
        <v>137</v>
      </c>
      <c r="F381" s="35" t="s">
        <v>16</v>
      </c>
      <c r="G381" s="37">
        <v>1</v>
      </c>
      <c r="H381" s="230">
        <v>2000000</v>
      </c>
      <c r="I381" s="171">
        <v>3525731.0924369749</v>
      </c>
      <c r="J381" s="179">
        <v>2938109.2436974789</v>
      </c>
      <c r="L381" s="219">
        <f t="shared" si="129"/>
        <v>2821280.1120448182</v>
      </c>
      <c r="N381" s="225">
        <f t="shared" si="136"/>
        <v>769545.72710740566</v>
      </c>
      <c r="O381" s="226">
        <f t="shared" si="137"/>
        <v>2051734.3849374126</v>
      </c>
      <c r="P381" s="226">
        <f t="shared" si="138"/>
        <v>3590825.8391522239</v>
      </c>
      <c r="R381" s="250">
        <f t="shared" si="139"/>
        <v>0.54480427223606998</v>
      </c>
      <c r="S381" s="249">
        <f t="shared" si="140"/>
        <v>0.96041668095760513</v>
      </c>
      <c r="T381" s="249">
        <f t="shared" si="141"/>
        <v>0.80034723413133757</v>
      </c>
      <c r="V381" s="252">
        <f t="shared" si="122"/>
        <v>0.67257575318370377</v>
      </c>
    </row>
    <row r="382" spans="1:22" s="2" customFormat="1" ht="26.4" x14ac:dyDescent="0.3">
      <c r="C382" s="8" t="s">
        <v>49</v>
      </c>
      <c r="D382" s="35" t="s">
        <v>302</v>
      </c>
      <c r="E382" s="36" t="s">
        <v>303</v>
      </c>
      <c r="F382" s="35" t="s">
        <v>16</v>
      </c>
      <c r="G382" s="37">
        <v>1</v>
      </c>
      <c r="H382" s="230">
        <v>1500000</v>
      </c>
      <c r="I382" s="171">
        <v>2577327.7310924372</v>
      </c>
      <c r="J382" s="179">
        <v>2147773.1092436975</v>
      </c>
      <c r="L382" s="219">
        <f t="shared" si="129"/>
        <v>2075033.6134453781</v>
      </c>
      <c r="N382" s="225">
        <f t="shared" si="136"/>
        <v>542334.80040648358</v>
      </c>
      <c r="O382" s="226">
        <f t="shared" si="137"/>
        <v>1532698.8130388944</v>
      </c>
      <c r="P382" s="226">
        <f t="shared" si="138"/>
        <v>2617368.4138518618</v>
      </c>
      <c r="R382" s="250">
        <f t="shared" si="139"/>
        <v>0.40860320417705254</v>
      </c>
      <c r="S382" s="249">
        <f t="shared" si="140"/>
        <v>0.70206957942582837</v>
      </c>
      <c r="T382" s="249">
        <f t="shared" si="141"/>
        <v>0.58505798285485699</v>
      </c>
      <c r="V382" s="252">
        <f t="shared" si="122"/>
        <v>0.49683059351595477</v>
      </c>
    </row>
    <row r="383" spans="1:22" s="2" customFormat="1" ht="66" x14ac:dyDescent="0.3">
      <c r="C383" s="8" t="s">
        <v>52</v>
      </c>
      <c r="D383" s="9" t="s">
        <v>148</v>
      </c>
      <c r="E383" s="10" t="s">
        <v>149</v>
      </c>
      <c r="F383" s="9" t="s">
        <v>16</v>
      </c>
      <c r="G383" s="11">
        <v>2</v>
      </c>
      <c r="H383" s="171">
        <v>1200000</v>
      </c>
      <c r="I383" s="230">
        <v>1742521.0084033613</v>
      </c>
      <c r="J383" s="180">
        <v>1452100.8403361344</v>
      </c>
      <c r="L383" s="219">
        <f t="shared" si="129"/>
        <v>1464873.9495798319</v>
      </c>
      <c r="N383" s="225">
        <f t="shared" si="136"/>
        <v>271485.95797860977</v>
      </c>
      <c r="O383" s="226">
        <f t="shared" si="137"/>
        <v>1193387.9916012222</v>
      </c>
      <c r="P383" s="226">
        <f t="shared" si="138"/>
        <v>1736359.9075584416</v>
      </c>
      <c r="R383" s="249">
        <f t="shared" si="139"/>
        <v>0.32688256334164201</v>
      </c>
      <c r="S383" s="250">
        <f t="shared" si="140"/>
        <v>0.47466644491962806</v>
      </c>
      <c r="T383" s="249">
        <f t="shared" si="141"/>
        <v>0.39555537076635672</v>
      </c>
      <c r="V383" s="252">
        <f t="shared" si="122"/>
        <v>0.36121896705399936</v>
      </c>
    </row>
    <row r="384" spans="1:22" s="2" customFormat="1" ht="39.6" x14ac:dyDescent="0.3">
      <c r="C384" s="8" t="s">
        <v>55</v>
      </c>
      <c r="D384" s="9" t="s">
        <v>38</v>
      </c>
      <c r="E384" s="10" t="s">
        <v>39</v>
      </c>
      <c r="F384" s="9" t="s">
        <v>16</v>
      </c>
      <c r="G384" s="11">
        <v>1</v>
      </c>
      <c r="H384" s="230">
        <v>1100000</v>
      </c>
      <c r="I384" s="171">
        <v>2677242.8571428573</v>
      </c>
      <c r="J384" s="180">
        <v>2231035.7142857146</v>
      </c>
      <c r="L384" s="219">
        <f t="shared" si="129"/>
        <v>2002759.523809524</v>
      </c>
      <c r="N384" s="225">
        <f t="shared" si="136"/>
        <v>813022.9221588911</v>
      </c>
      <c r="O384" s="226">
        <f t="shared" si="137"/>
        <v>1189736.6016506329</v>
      </c>
      <c r="P384" s="226">
        <f t="shared" si="138"/>
        <v>2815782.4459684151</v>
      </c>
      <c r="R384" s="250">
        <f t="shared" si="139"/>
        <v>0.2996423497298385</v>
      </c>
      <c r="S384" s="249">
        <f t="shared" si="140"/>
        <v>0.72928667319246554</v>
      </c>
      <c r="T384" s="249">
        <f t="shared" si="141"/>
        <v>0.60773889432705464</v>
      </c>
      <c r="V384" s="252">
        <f t="shared" si="122"/>
        <v>0.45369062202844657</v>
      </c>
    </row>
    <row r="385" spans="1:22" s="2" customFormat="1" ht="52.8" x14ac:dyDescent="0.3">
      <c r="C385" s="8" t="s">
        <v>58</v>
      </c>
      <c r="D385" s="9" t="s">
        <v>32</v>
      </c>
      <c r="E385" s="10" t="s">
        <v>33</v>
      </c>
      <c r="F385" s="9" t="s">
        <v>16</v>
      </c>
      <c r="G385" s="11">
        <v>1</v>
      </c>
      <c r="H385" s="230">
        <v>3500000</v>
      </c>
      <c r="I385" s="171">
        <v>10159507.56302521</v>
      </c>
      <c r="J385" s="180">
        <v>8466256.302521009</v>
      </c>
      <c r="L385" s="219">
        <f t="shared" si="129"/>
        <v>7375254.6218487397</v>
      </c>
      <c r="N385" s="225">
        <f t="shared" si="136"/>
        <v>3461209.8673613775</v>
      </c>
      <c r="O385" s="226">
        <f t="shared" si="137"/>
        <v>3914044.7544873622</v>
      </c>
      <c r="P385" s="226">
        <f t="shared" si="138"/>
        <v>10836464.489210118</v>
      </c>
      <c r="R385" s="250">
        <f t="shared" si="139"/>
        <v>0.95340747641312251</v>
      </c>
      <c r="S385" s="249">
        <f t="shared" si="140"/>
        <v>2.7674715620753996</v>
      </c>
      <c r="T385" s="249">
        <f t="shared" si="141"/>
        <v>2.3062263017294997</v>
      </c>
      <c r="V385" s="252">
        <f t="shared" si="122"/>
        <v>1.6298168890713112</v>
      </c>
    </row>
    <row r="386" spans="1:22" s="2" customFormat="1" ht="39.6" x14ac:dyDescent="0.3">
      <c r="C386" s="8" t="s">
        <v>83</v>
      </c>
      <c r="D386" s="9" t="s">
        <v>103</v>
      </c>
      <c r="E386" s="10" t="s">
        <v>104</v>
      </c>
      <c r="F386" s="9" t="s">
        <v>16</v>
      </c>
      <c r="G386" s="11">
        <v>2</v>
      </c>
      <c r="H386" s="171">
        <v>2000000</v>
      </c>
      <c r="I386" s="230">
        <v>2607247.0588235296</v>
      </c>
      <c r="J386" s="179">
        <v>2172705.8823529412</v>
      </c>
      <c r="L386" s="219">
        <f t="shared" si="129"/>
        <v>2259984.3137254901</v>
      </c>
      <c r="N386" s="225">
        <f t="shared" si="136"/>
        <v>312890.38184258499</v>
      </c>
      <c r="O386" s="226">
        <f t="shared" si="137"/>
        <v>1947093.9318829051</v>
      </c>
      <c r="P386" s="226">
        <f t="shared" si="138"/>
        <v>2572874.6955680749</v>
      </c>
      <c r="R386" s="249">
        <f t="shared" si="139"/>
        <v>0.54480427223606998</v>
      </c>
      <c r="S386" s="250">
        <f t="shared" si="140"/>
        <v>0.71021966821099358</v>
      </c>
      <c r="T386" s="249">
        <f t="shared" si="141"/>
        <v>0.59184972350916121</v>
      </c>
      <c r="V386" s="252">
        <f t="shared" si="122"/>
        <v>0.56832699787261554</v>
      </c>
    </row>
    <row r="387" spans="1:22" s="2" customFormat="1" ht="52.8" x14ac:dyDescent="0.3">
      <c r="C387" s="8" t="s">
        <v>86</v>
      </c>
      <c r="D387" s="9" t="s">
        <v>94</v>
      </c>
      <c r="E387" s="10" t="s">
        <v>95</v>
      </c>
      <c r="F387" s="9" t="s">
        <v>16</v>
      </c>
      <c r="G387" s="11">
        <v>1</v>
      </c>
      <c r="H387" s="230">
        <v>3500000</v>
      </c>
      <c r="I387" s="171">
        <v>5673781.5126050422</v>
      </c>
      <c r="J387" s="179">
        <v>4728151.260504202</v>
      </c>
      <c r="L387" s="219">
        <f t="shared" si="129"/>
        <v>4633977.5910364138</v>
      </c>
      <c r="N387" s="225">
        <f t="shared" si="136"/>
        <v>1089946.3409506197</v>
      </c>
      <c r="O387" s="226">
        <f t="shared" si="137"/>
        <v>3544031.2500857944</v>
      </c>
      <c r="P387" s="226">
        <f t="shared" si="138"/>
        <v>5723923.9319870332</v>
      </c>
      <c r="R387" s="250">
        <f t="shared" si="139"/>
        <v>0.95340747641312251</v>
      </c>
      <c r="S387" s="249">
        <f t="shared" si="140"/>
        <v>1.5455502039006292</v>
      </c>
      <c r="T387" s="249">
        <f t="shared" si="141"/>
        <v>1.2879585032505245</v>
      </c>
      <c r="V387" s="252">
        <f t="shared" si="122"/>
        <v>1.1206829898318236</v>
      </c>
    </row>
    <row r="388" spans="1:22" s="2" customFormat="1" ht="26.4" x14ac:dyDescent="0.3">
      <c r="C388" s="8" t="s">
        <v>89</v>
      </c>
      <c r="D388" s="9" t="s">
        <v>41</v>
      </c>
      <c r="E388" s="10" t="s">
        <v>42</v>
      </c>
      <c r="F388" s="9" t="s">
        <v>16</v>
      </c>
      <c r="G388" s="11">
        <v>1</v>
      </c>
      <c r="H388" s="230">
        <v>350000</v>
      </c>
      <c r="I388" s="171">
        <v>1063174.7899159663</v>
      </c>
      <c r="J388" s="180">
        <v>885978.99159663869</v>
      </c>
      <c r="L388" s="219">
        <f t="shared" si="129"/>
        <v>766384.59383753501</v>
      </c>
      <c r="N388" s="225">
        <f t="shared" si="136"/>
        <v>371324.2319381308</v>
      </c>
      <c r="O388" s="226">
        <f t="shared" si="137"/>
        <v>395060.3618994042</v>
      </c>
      <c r="P388" s="226">
        <f t="shared" si="138"/>
        <v>1137708.8257756657</v>
      </c>
      <c r="R388" s="250">
        <f t="shared" si="139"/>
        <v>9.5340747641312257E-2</v>
      </c>
      <c r="S388" s="249">
        <f t="shared" si="140"/>
        <v>0.28961108383995232</v>
      </c>
      <c r="T388" s="249">
        <f t="shared" si="141"/>
        <v>0.24134256986662697</v>
      </c>
      <c r="V388" s="252">
        <f t="shared" si="122"/>
        <v>0.16834165875396961</v>
      </c>
    </row>
    <row r="389" spans="1:22" ht="39.6" x14ac:dyDescent="0.3">
      <c r="C389" s="8" t="s">
        <v>90</v>
      </c>
      <c r="D389" s="9" t="s">
        <v>304</v>
      </c>
      <c r="E389" s="10" t="s">
        <v>305</v>
      </c>
      <c r="F389" s="9" t="s">
        <v>16</v>
      </c>
      <c r="G389" s="11">
        <v>1</v>
      </c>
      <c r="H389" s="171">
        <v>700000</v>
      </c>
      <c r="I389" s="209">
        <v>762262.18487394962</v>
      </c>
      <c r="J389" s="232">
        <v>635218.48739495804</v>
      </c>
      <c r="L389" s="219">
        <f t="shared" si="129"/>
        <v>699160.22408963589</v>
      </c>
      <c r="N389" s="225">
        <f t="shared" si="136"/>
        <v>63526.011876774573</v>
      </c>
      <c r="O389" s="226">
        <f t="shared" si="137"/>
        <v>635634.21221286128</v>
      </c>
      <c r="P389" s="226">
        <f t="shared" si="138"/>
        <v>762686.23596641049</v>
      </c>
      <c r="R389" s="249">
        <f t="shared" si="139"/>
        <v>0.19068149528262451</v>
      </c>
      <c r="S389" s="249">
        <f t="shared" si="140"/>
        <v>0.20764184744166439</v>
      </c>
      <c r="T389" s="250">
        <f t="shared" si="141"/>
        <v>0.17303487286805366</v>
      </c>
      <c r="V389" s="252">
        <f t="shared" si="122"/>
        <v>0.1818581840753391</v>
      </c>
    </row>
    <row r="390" spans="1:22" ht="26.4" x14ac:dyDescent="0.3">
      <c r="C390" s="8" t="s">
        <v>93</v>
      </c>
      <c r="D390" s="9" t="s">
        <v>306</v>
      </c>
      <c r="E390" s="10" t="s">
        <v>307</v>
      </c>
      <c r="F390" s="9" t="s">
        <v>16</v>
      </c>
      <c r="G390" s="11">
        <v>1</v>
      </c>
      <c r="H390" s="230">
        <v>1600000</v>
      </c>
      <c r="I390" s="171">
        <v>2495798.3193277312</v>
      </c>
      <c r="J390" s="179">
        <v>2079831.9327731093</v>
      </c>
      <c r="L390" s="219">
        <f t="shared" si="129"/>
        <v>2058543.4173669468</v>
      </c>
      <c r="N390" s="225">
        <f t="shared" si="136"/>
        <v>448278.43790856935</v>
      </c>
      <c r="O390" s="226">
        <f t="shared" si="137"/>
        <v>1610264.9794583775</v>
      </c>
      <c r="P390" s="226">
        <f t="shared" si="138"/>
        <v>2506821.8552755164</v>
      </c>
      <c r="R390" s="250">
        <f t="shared" si="139"/>
        <v>0.43584341778885599</v>
      </c>
      <c r="S390" s="249">
        <f t="shared" si="140"/>
        <v>0.67986079350467565</v>
      </c>
      <c r="T390" s="249">
        <f t="shared" si="141"/>
        <v>0.5665506612538963</v>
      </c>
      <c r="V390" s="252">
        <f t="shared" si="122"/>
        <v>0.50119703952137618</v>
      </c>
    </row>
    <row r="391" spans="1:22" ht="79.2" x14ac:dyDescent="0.3">
      <c r="C391" s="8" t="s">
        <v>96</v>
      </c>
      <c r="D391" s="9" t="s">
        <v>308</v>
      </c>
      <c r="E391" s="10" t="s">
        <v>309</v>
      </c>
      <c r="F391" s="9" t="s">
        <v>16</v>
      </c>
      <c r="G391" s="11">
        <v>1</v>
      </c>
      <c r="H391" s="230">
        <v>2000000</v>
      </c>
      <c r="I391" s="171">
        <v>11314285.714285715</v>
      </c>
      <c r="J391" s="179">
        <v>9428571.4285714291</v>
      </c>
      <c r="L391" s="219">
        <f t="shared" si="129"/>
        <v>7580952.3809523806</v>
      </c>
      <c r="N391" s="225">
        <f t="shared" si="136"/>
        <v>4924352.9220274501</v>
      </c>
      <c r="O391" s="226">
        <f t="shared" si="137"/>
        <v>2656599.4589249305</v>
      </c>
      <c r="P391" s="226">
        <f t="shared" si="138"/>
        <v>12505305.302979831</v>
      </c>
      <c r="R391" s="250">
        <f t="shared" si="139"/>
        <v>0.54480427223606998</v>
      </c>
      <c r="S391" s="249">
        <f t="shared" si="140"/>
        <v>3.0820355972211964</v>
      </c>
      <c r="T391" s="249">
        <f t="shared" si="141"/>
        <v>2.5683629976843303</v>
      </c>
      <c r="V391" s="252">
        <f t="shared" si="122"/>
        <v>1.5565836349602002</v>
      </c>
    </row>
    <row r="392" spans="1:22" ht="39.6" x14ac:dyDescent="0.3">
      <c r="C392" s="8" t="s">
        <v>99</v>
      </c>
      <c r="D392" s="9" t="s">
        <v>310</v>
      </c>
      <c r="E392" s="10" t="s">
        <v>311</v>
      </c>
      <c r="F392" s="9" t="s">
        <v>16</v>
      </c>
      <c r="G392" s="11">
        <v>1</v>
      </c>
      <c r="H392" s="230">
        <v>2000000</v>
      </c>
      <c r="I392" s="171">
        <v>5445242.0168067226</v>
      </c>
      <c r="J392" s="179">
        <v>4537701.6806722693</v>
      </c>
      <c r="L392" s="219">
        <f t="shared" si="129"/>
        <v>3994314.5658263303</v>
      </c>
      <c r="N392" s="225">
        <f t="shared" si="136"/>
        <v>1785742.2283263793</v>
      </c>
      <c r="O392" s="226">
        <f t="shared" si="137"/>
        <v>2208572.337499951</v>
      </c>
      <c r="P392" s="226">
        <f t="shared" si="138"/>
        <v>5780056.7941527097</v>
      </c>
      <c r="R392" s="250">
        <f t="shared" si="139"/>
        <v>0.54480427223606998</v>
      </c>
      <c r="S392" s="249">
        <f t="shared" si="140"/>
        <v>1.4832955570578283</v>
      </c>
      <c r="T392" s="249">
        <f t="shared" si="141"/>
        <v>1.2360796308815238</v>
      </c>
      <c r="V392" s="252">
        <f t="shared" si="122"/>
        <v>0.89044195155879691</v>
      </c>
    </row>
    <row r="393" spans="1:22" s="2" customFormat="1" ht="26.4" x14ac:dyDescent="0.3">
      <c r="C393" s="8" t="s">
        <v>102</v>
      </c>
      <c r="D393" s="9" t="s">
        <v>156</v>
      </c>
      <c r="E393" s="10" t="s">
        <v>157</v>
      </c>
      <c r="F393" s="9" t="s">
        <v>16</v>
      </c>
      <c r="G393" s="11">
        <v>1</v>
      </c>
      <c r="H393" s="230">
        <v>1300000</v>
      </c>
      <c r="I393" s="171">
        <v>2163025.2100840337</v>
      </c>
      <c r="J393" s="179">
        <v>1802521.0084033613</v>
      </c>
      <c r="L393" s="219">
        <f t="shared" si="129"/>
        <v>1755182.0728291317</v>
      </c>
      <c r="N393" s="225">
        <f t="shared" si="136"/>
        <v>433455.71795296815</v>
      </c>
      <c r="O393" s="226">
        <f t="shared" si="137"/>
        <v>1321726.3548761636</v>
      </c>
      <c r="P393" s="226">
        <f t="shared" si="138"/>
        <v>2188637.7907821001</v>
      </c>
      <c r="R393" s="250">
        <f t="shared" si="139"/>
        <v>0.35412277695344552</v>
      </c>
      <c r="S393" s="249">
        <f t="shared" si="140"/>
        <v>0.58921268770405222</v>
      </c>
      <c r="T393" s="249">
        <f t="shared" si="141"/>
        <v>0.49101057308671014</v>
      </c>
      <c r="V393" s="252">
        <f t="shared" ref="V393:V456" si="142">+AVERAGE(R393,T393)</f>
        <v>0.42256667502007783</v>
      </c>
    </row>
    <row r="394" spans="1:22" ht="93" thickBot="1" x14ac:dyDescent="0.35">
      <c r="C394" s="8" t="s">
        <v>105</v>
      </c>
      <c r="D394" s="9" t="s">
        <v>22</v>
      </c>
      <c r="E394" s="10" t="s">
        <v>23</v>
      </c>
      <c r="F394" s="9" t="s">
        <v>16</v>
      </c>
      <c r="G394" s="11">
        <v>1</v>
      </c>
      <c r="H394" s="171">
        <v>3500000</v>
      </c>
      <c r="I394" s="230">
        <v>4011428.5714285718</v>
      </c>
      <c r="J394" s="179">
        <v>3342857.1428571432</v>
      </c>
      <c r="L394" s="219">
        <f t="shared" si="129"/>
        <v>3618095.2380952383</v>
      </c>
      <c r="N394" s="225">
        <f t="shared" si="136"/>
        <v>349580.89581824763</v>
      </c>
      <c r="O394" s="226">
        <f t="shared" si="137"/>
        <v>3268514.3422769909</v>
      </c>
      <c r="P394" s="226">
        <f t="shared" si="138"/>
        <v>3967676.1339134858</v>
      </c>
      <c r="R394" s="249">
        <f t="shared" si="139"/>
        <v>0.95340747641312251</v>
      </c>
      <c r="S394" s="250">
        <f t="shared" si="140"/>
        <v>1.0927217117420605</v>
      </c>
      <c r="T394" s="249">
        <f t="shared" si="141"/>
        <v>0.91060142645171716</v>
      </c>
      <c r="V394" s="252">
        <f t="shared" si="142"/>
        <v>0.93200445143241983</v>
      </c>
    </row>
    <row r="395" spans="1:22" ht="13.2" customHeight="1" thickBot="1" x14ac:dyDescent="0.35">
      <c r="C395" s="280" t="s">
        <v>312</v>
      </c>
      <c r="D395" s="281"/>
      <c r="E395" s="282"/>
      <c r="F395" s="34"/>
      <c r="G395" s="34"/>
      <c r="H395" s="34"/>
      <c r="I395" s="181"/>
      <c r="J395" s="176"/>
      <c r="L395" s="219"/>
      <c r="N395" s="228"/>
      <c r="O395" s="228"/>
      <c r="P395" s="228"/>
      <c r="V395" s="252" t="e">
        <f t="shared" si="142"/>
        <v>#DIV/0!</v>
      </c>
    </row>
    <row r="396" spans="1:22" ht="13.2" customHeight="1" thickBot="1" x14ac:dyDescent="0.35">
      <c r="C396" s="268" t="s">
        <v>313</v>
      </c>
      <c r="D396" s="269"/>
      <c r="E396" s="269"/>
      <c r="F396" s="269"/>
      <c r="G396" s="269"/>
      <c r="H396" s="269"/>
      <c r="I396" s="201"/>
      <c r="J396" s="183"/>
      <c r="L396" s="221"/>
      <c r="N396" s="229"/>
      <c r="O396" s="229"/>
      <c r="P396" s="229"/>
      <c r="R396" s="214"/>
      <c r="S396" s="215"/>
      <c r="T396" s="216"/>
      <c r="V396" s="252" t="e">
        <f t="shared" si="142"/>
        <v>#DIV/0!</v>
      </c>
    </row>
    <row r="397" spans="1:22" ht="47.25" customHeight="1" x14ac:dyDescent="0.3">
      <c r="A397" s="3"/>
      <c r="B397" s="3"/>
      <c r="C397" s="4" t="s">
        <v>4</v>
      </c>
      <c r="D397" s="5" t="s">
        <v>5</v>
      </c>
      <c r="E397" s="5" t="s">
        <v>6</v>
      </c>
      <c r="F397" s="5" t="s">
        <v>7</v>
      </c>
      <c r="G397" s="6" t="s">
        <v>8</v>
      </c>
      <c r="H397" s="5" t="s">
        <v>9</v>
      </c>
      <c r="I397" s="170" t="s">
        <v>9</v>
      </c>
      <c r="J397" s="170" t="s">
        <v>9</v>
      </c>
      <c r="L397" s="170" t="s">
        <v>9</v>
      </c>
      <c r="N397" s="224" t="s">
        <v>939</v>
      </c>
      <c r="O397" s="224" t="s">
        <v>940</v>
      </c>
      <c r="P397" s="224" t="s">
        <v>941</v>
      </c>
      <c r="R397" s="224" t="s">
        <v>942</v>
      </c>
      <c r="S397" s="224" t="s">
        <v>942</v>
      </c>
      <c r="T397" s="224" t="s">
        <v>942</v>
      </c>
      <c r="V397" s="252" t="e">
        <f t="shared" si="142"/>
        <v>#DIV/0!</v>
      </c>
    </row>
    <row r="398" spans="1:22" ht="52.8" x14ac:dyDescent="0.3">
      <c r="C398" s="8" t="s">
        <v>13</v>
      </c>
      <c r="D398" s="9" t="s">
        <v>140</v>
      </c>
      <c r="E398" s="38" t="s">
        <v>141</v>
      </c>
      <c r="F398" s="9" t="s">
        <v>16</v>
      </c>
      <c r="G398" s="11">
        <v>1</v>
      </c>
      <c r="H398" s="230">
        <v>1100000</v>
      </c>
      <c r="I398" s="171">
        <v>1231094.1176470588</v>
      </c>
      <c r="J398" s="179">
        <v>1025911.7647058824</v>
      </c>
      <c r="L398" s="219">
        <f t="shared" si="129"/>
        <v>1119001.9607843137</v>
      </c>
      <c r="N398" s="225">
        <f t="shared" ref="N398:N417" si="143">+STDEV(H398:J398)</f>
        <v>103902.62448492731</v>
      </c>
      <c r="O398" s="226">
        <f t="shared" ref="O398:O417" si="144">+L398-N398</f>
        <v>1015099.3362993865</v>
      </c>
      <c r="P398" s="226">
        <f t="shared" ref="P398:P417" si="145">+L398+N398</f>
        <v>1222904.5852692411</v>
      </c>
      <c r="R398" s="250">
        <f t="shared" ref="R398:R417" si="146">+H398/$L$24</f>
        <v>0.2996423497298385</v>
      </c>
      <c r="S398" s="249">
        <f t="shared" ref="S398:S417" si="147">+I398/$L$24</f>
        <v>0.33535266740940634</v>
      </c>
      <c r="T398" s="249">
        <f t="shared" ref="T398:T417" si="148">+J398/$L$24</f>
        <v>0.27946055617450527</v>
      </c>
      <c r="V398" s="252">
        <f t="shared" si="142"/>
        <v>0.28955145295217188</v>
      </c>
    </row>
    <row r="399" spans="1:22" ht="51.75" customHeight="1" x14ac:dyDescent="0.3">
      <c r="C399" s="8" t="s">
        <v>18</v>
      </c>
      <c r="D399" s="9" t="s">
        <v>75</v>
      </c>
      <c r="E399" s="10" t="s">
        <v>76</v>
      </c>
      <c r="F399" s="9" t="s">
        <v>16</v>
      </c>
      <c r="G399" s="11">
        <v>1</v>
      </c>
      <c r="H399" s="171">
        <v>500000</v>
      </c>
      <c r="I399" s="230">
        <v>682184.87394957989</v>
      </c>
      <c r="J399" s="179">
        <v>568487.39495798317</v>
      </c>
      <c r="L399" s="219">
        <f t="shared" si="129"/>
        <v>583557.42296918773</v>
      </c>
      <c r="N399" s="225">
        <f t="shared" si="143"/>
        <v>92022.613428439494</v>
      </c>
      <c r="O399" s="226">
        <f t="shared" si="144"/>
        <v>491534.80954074825</v>
      </c>
      <c r="P399" s="226">
        <f t="shared" si="145"/>
        <v>675580.03639762721</v>
      </c>
      <c r="R399" s="249">
        <f t="shared" si="146"/>
        <v>0.13620106805901749</v>
      </c>
      <c r="S399" s="250">
        <f t="shared" si="147"/>
        <v>0.18582861689127803</v>
      </c>
      <c r="T399" s="249">
        <f t="shared" si="148"/>
        <v>0.15485718074273166</v>
      </c>
      <c r="V399" s="252">
        <f t="shared" si="142"/>
        <v>0.14552912440087457</v>
      </c>
    </row>
    <row r="400" spans="1:22" ht="105.6" x14ac:dyDescent="0.3">
      <c r="C400" s="8" t="s">
        <v>21</v>
      </c>
      <c r="D400" s="9" t="s">
        <v>314</v>
      </c>
      <c r="E400" s="10" t="s">
        <v>315</v>
      </c>
      <c r="F400" s="9" t="s">
        <v>16</v>
      </c>
      <c r="G400" s="11">
        <v>1</v>
      </c>
      <c r="H400" s="230">
        <v>100000</v>
      </c>
      <c r="I400" s="171">
        <v>3979210.0840336136</v>
      </c>
      <c r="J400" s="179">
        <v>3316008.4033613447</v>
      </c>
      <c r="L400" s="219">
        <f t="shared" si="129"/>
        <v>2465072.8291316531</v>
      </c>
      <c r="N400" s="225">
        <f t="shared" si="143"/>
        <v>2074882.2213885367</v>
      </c>
      <c r="O400" s="226">
        <f t="shared" si="144"/>
        <v>390190.60774311633</v>
      </c>
      <c r="P400" s="226">
        <f t="shared" si="145"/>
        <v>4539955.05052019</v>
      </c>
      <c r="R400" s="250">
        <f t="shared" si="146"/>
        <v>2.7240213611803499E-2</v>
      </c>
      <c r="S400" s="249">
        <f t="shared" si="147"/>
        <v>1.083945326953182</v>
      </c>
      <c r="T400" s="249">
        <f t="shared" si="148"/>
        <v>0.90328777246098502</v>
      </c>
      <c r="V400" s="252">
        <f t="shared" si="142"/>
        <v>0.46526399303639426</v>
      </c>
    </row>
    <row r="401" spans="3:22" ht="26.4" x14ac:dyDescent="0.3">
      <c r="C401" s="8" t="s">
        <v>25</v>
      </c>
      <c r="D401" s="9" t="s">
        <v>19</v>
      </c>
      <c r="E401" s="10" t="s">
        <v>20</v>
      </c>
      <c r="F401" s="9" t="s">
        <v>16</v>
      </c>
      <c r="G401" s="11">
        <v>20</v>
      </c>
      <c r="H401" s="171">
        <v>65000</v>
      </c>
      <c r="I401" s="230">
        <v>88235.294117647063</v>
      </c>
      <c r="J401" s="179">
        <v>63025.210084033613</v>
      </c>
      <c r="L401" s="219">
        <f t="shared" si="129"/>
        <v>72086.834733893556</v>
      </c>
      <c r="N401" s="225">
        <f t="shared" si="143"/>
        <v>14019.789732895568</v>
      </c>
      <c r="O401" s="226">
        <f t="shared" si="144"/>
        <v>58067.04500099799</v>
      </c>
      <c r="P401" s="226">
        <f t="shared" si="145"/>
        <v>86106.62446678913</v>
      </c>
      <c r="R401" s="249">
        <f t="shared" si="146"/>
        <v>1.7706138847672276E-2</v>
      </c>
      <c r="S401" s="250">
        <f t="shared" si="147"/>
        <v>2.4035482598650151E-2</v>
      </c>
      <c r="T401" s="249">
        <f t="shared" si="148"/>
        <v>1.7168201856178678E-2</v>
      </c>
      <c r="V401" s="252">
        <f t="shared" si="142"/>
        <v>1.7437170351925477E-2</v>
      </c>
    </row>
    <row r="402" spans="3:22" ht="39.6" x14ac:dyDescent="0.3">
      <c r="C402" s="8" t="s">
        <v>28</v>
      </c>
      <c r="D402" s="9" t="s">
        <v>119</v>
      </c>
      <c r="E402" s="10" t="s">
        <v>180</v>
      </c>
      <c r="F402" s="9" t="s">
        <v>16</v>
      </c>
      <c r="G402" s="11">
        <v>10</v>
      </c>
      <c r="H402" s="230">
        <v>120000</v>
      </c>
      <c r="I402" s="171">
        <v>229613.44537815126</v>
      </c>
      <c r="J402" s="179">
        <v>191344.53781512607</v>
      </c>
      <c r="L402" s="219">
        <f t="shared" si="129"/>
        <v>180319.32773109246</v>
      </c>
      <c r="N402" s="225">
        <f t="shared" si="143"/>
        <v>55632.214543059868</v>
      </c>
      <c r="O402" s="226">
        <f t="shared" si="144"/>
        <v>124687.11318803258</v>
      </c>
      <c r="P402" s="226">
        <f t="shared" si="145"/>
        <v>235951.54227415234</v>
      </c>
      <c r="R402" s="250">
        <f t="shared" si="146"/>
        <v>3.2688256334164202E-2</v>
      </c>
      <c r="S402" s="249">
        <f t="shared" si="147"/>
        <v>6.2547193002430154E-2</v>
      </c>
      <c r="T402" s="249">
        <f t="shared" si="148"/>
        <v>5.2122660835358471E-2</v>
      </c>
      <c r="V402" s="252">
        <f t="shared" si="142"/>
        <v>4.2405458584761337E-2</v>
      </c>
    </row>
    <row r="403" spans="3:22" ht="105.6" x14ac:dyDescent="0.3">
      <c r="C403" s="8" t="s">
        <v>31</v>
      </c>
      <c r="D403" s="9" t="s">
        <v>316</v>
      </c>
      <c r="E403" s="10" t="s">
        <v>317</v>
      </c>
      <c r="F403" s="9" t="s">
        <v>16</v>
      </c>
      <c r="G403" s="11">
        <v>1</v>
      </c>
      <c r="H403" s="209">
        <v>400000</v>
      </c>
      <c r="I403" s="230">
        <v>457563.02521008404</v>
      </c>
      <c r="J403" s="179">
        <v>381302.52100840339</v>
      </c>
      <c r="L403" s="219">
        <f t="shared" si="129"/>
        <v>412955.18207282916</v>
      </c>
      <c r="N403" s="225">
        <f t="shared" si="143"/>
        <v>39746.618499927179</v>
      </c>
      <c r="O403" s="226">
        <f t="shared" si="144"/>
        <v>373208.563572902</v>
      </c>
      <c r="P403" s="226">
        <f t="shared" si="145"/>
        <v>452701.80057275633</v>
      </c>
      <c r="R403" s="249">
        <f t="shared" si="146"/>
        <v>0.108960854447214</v>
      </c>
      <c r="S403" s="250">
        <f t="shared" si="147"/>
        <v>0.1246411454758572</v>
      </c>
      <c r="T403" s="249">
        <f t="shared" si="148"/>
        <v>0.10386762122988101</v>
      </c>
      <c r="V403" s="252">
        <f t="shared" si="142"/>
        <v>0.1064142378385475</v>
      </c>
    </row>
    <row r="404" spans="3:22" s="2" customFormat="1" ht="92.4" x14ac:dyDescent="0.3">
      <c r="C404" s="8" t="s">
        <v>34</v>
      </c>
      <c r="D404" s="9" t="s">
        <v>121</v>
      </c>
      <c r="E404" s="10" t="s">
        <v>122</v>
      </c>
      <c r="F404" s="9" t="s">
        <v>16</v>
      </c>
      <c r="G404" s="11">
        <v>1</v>
      </c>
      <c r="H404" s="171">
        <v>6000000</v>
      </c>
      <c r="I404" s="230">
        <v>8485714.2857142854</v>
      </c>
      <c r="J404" s="179">
        <v>7071428.5714285718</v>
      </c>
      <c r="L404" s="219">
        <f t="shared" si="129"/>
        <v>7185714.2857142864</v>
      </c>
      <c r="N404" s="225">
        <f t="shared" si="143"/>
        <v>1246791.8013519174</v>
      </c>
      <c r="O404" s="226">
        <f t="shared" si="144"/>
        <v>5938922.4843623694</v>
      </c>
      <c r="P404" s="226">
        <f t="shared" si="145"/>
        <v>8432506.0870662034</v>
      </c>
      <c r="R404" s="249">
        <f t="shared" si="146"/>
        <v>1.6344128167082101</v>
      </c>
      <c r="S404" s="250">
        <f t="shared" si="147"/>
        <v>2.3115266979158968</v>
      </c>
      <c r="T404" s="249">
        <f t="shared" si="148"/>
        <v>1.9262722482632477</v>
      </c>
      <c r="V404" s="252">
        <f t="shared" si="142"/>
        <v>1.7803425324857289</v>
      </c>
    </row>
    <row r="405" spans="3:22" ht="66" x14ac:dyDescent="0.3">
      <c r="C405" s="8" t="s">
        <v>37</v>
      </c>
      <c r="D405" s="9" t="s">
        <v>213</v>
      </c>
      <c r="E405" s="10" t="s">
        <v>214</v>
      </c>
      <c r="F405" s="9" t="s">
        <v>16</v>
      </c>
      <c r="G405" s="11">
        <v>1</v>
      </c>
      <c r="H405" s="230">
        <v>450000</v>
      </c>
      <c r="I405" s="171">
        <v>1417815.1260504203</v>
      </c>
      <c r="J405" s="179">
        <v>1181512.6050420168</v>
      </c>
      <c r="L405" s="219">
        <f t="shared" si="129"/>
        <v>1016442.5770308124</v>
      </c>
      <c r="N405" s="225">
        <f t="shared" si="143"/>
        <v>504581.62388627708</v>
      </c>
      <c r="O405" s="226">
        <f t="shared" si="144"/>
        <v>511860.95314453531</v>
      </c>
      <c r="P405" s="226">
        <f t="shared" si="145"/>
        <v>1521024.2009170894</v>
      </c>
      <c r="R405" s="250">
        <f t="shared" si="146"/>
        <v>0.12258096125311575</v>
      </c>
      <c r="S405" s="249">
        <f t="shared" si="147"/>
        <v>0.38621586895659554</v>
      </c>
      <c r="T405" s="249">
        <f t="shared" si="148"/>
        <v>0.32184655746382962</v>
      </c>
      <c r="V405" s="252">
        <f t="shared" si="142"/>
        <v>0.22221375935847268</v>
      </c>
    </row>
    <row r="406" spans="3:22" s="2" customFormat="1" ht="39.6" x14ac:dyDescent="0.3">
      <c r="C406" s="8" t="s">
        <v>40</v>
      </c>
      <c r="D406" s="9" t="s">
        <v>134</v>
      </c>
      <c r="E406" s="10" t="s">
        <v>135</v>
      </c>
      <c r="F406" s="9" t="s">
        <v>16</v>
      </c>
      <c r="G406" s="11">
        <v>1</v>
      </c>
      <c r="H406" s="230">
        <v>1600000</v>
      </c>
      <c r="I406" s="171">
        <v>2944875.630252101</v>
      </c>
      <c r="J406" s="179">
        <v>2454063.0252100839</v>
      </c>
      <c r="L406" s="219">
        <f t="shared" si="129"/>
        <v>2332979.5518207285</v>
      </c>
      <c r="N406" s="225">
        <f t="shared" si="143"/>
        <v>680564.85426263278</v>
      </c>
      <c r="O406" s="226">
        <f t="shared" si="144"/>
        <v>1652414.6975580957</v>
      </c>
      <c r="P406" s="226">
        <f t="shared" si="145"/>
        <v>3013544.4060833612</v>
      </c>
      <c r="R406" s="250">
        <f t="shared" si="146"/>
        <v>0.43584341778885599</v>
      </c>
      <c r="S406" s="249">
        <f t="shared" si="147"/>
        <v>0.802190412282617</v>
      </c>
      <c r="T406" s="249">
        <f t="shared" si="148"/>
        <v>0.66849201023551408</v>
      </c>
      <c r="V406" s="252">
        <f t="shared" si="142"/>
        <v>0.55216771401218501</v>
      </c>
    </row>
    <row r="407" spans="3:22" s="2" customFormat="1" ht="26.4" x14ac:dyDescent="0.3">
      <c r="C407" s="8" t="s">
        <v>43</v>
      </c>
      <c r="D407" s="9" t="s">
        <v>156</v>
      </c>
      <c r="E407" s="10" t="s">
        <v>157</v>
      </c>
      <c r="F407" s="9" t="s">
        <v>16</v>
      </c>
      <c r="G407" s="11">
        <v>1</v>
      </c>
      <c r="H407" s="230">
        <v>1300000</v>
      </c>
      <c r="I407" s="171">
        <v>2163025.2100840337</v>
      </c>
      <c r="J407" s="179">
        <v>1802521.0084033613</v>
      </c>
      <c r="L407" s="219">
        <f t="shared" si="129"/>
        <v>1755182.0728291317</v>
      </c>
      <c r="N407" s="225">
        <f t="shared" si="143"/>
        <v>433455.71795296815</v>
      </c>
      <c r="O407" s="226">
        <f t="shared" si="144"/>
        <v>1321726.3548761636</v>
      </c>
      <c r="P407" s="226">
        <f t="shared" si="145"/>
        <v>2188637.7907821001</v>
      </c>
      <c r="R407" s="250">
        <f t="shared" si="146"/>
        <v>0.35412277695344552</v>
      </c>
      <c r="S407" s="249">
        <f t="shared" si="147"/>
        <v>0.58921268770405222</v>
      </c>
      <c r="T407" s="249">
        <f t="shared" si="148"/>
        <v>0.49101057308671014</v>
      </c>
      <c r="V407" s="252">
        <f t="shared" si="142"/>
        <v>0.42256667502007783</v>
      </c>
    </row>
    <row r="408" spans="3:22" s="2" customFormat="1" ht="39.6" x14ac:dyDescent="0.3">
      <c r="C408" s="8" t="s">
        <v>46</v>
      </c>
      <c r="D408" s="35" t="s">
        <v>318</v>
      </c>
      <c r="E408" s="36" t="s">
        <v>319</v>
      </c>
      <c r="F408" s="35" t="s">
        <v>16</v>
      </c>
      <c r="G408" s="37">
        <v>4</v>
      </c>
      <c r="H408" s="209">
        <v>50000</v>
      </c>
      <c r="I408" s="230">
        <v>55739.495798319331</v>
      </c>
      <c r="J408" s="179">
        <v>46449.579831932773</v>
      </c>
      <c r="L408" s="219">
        <f t="shared" ref="L408:L471" si="149">+AVERAGE(H408:J408)</f>
        <v>50729.691876750701</v>
      </c>
      <c r="N408" s="225">
        <f t="shared" si="143"/>
        <v>4687.7470432904065</v>
      </c>
      <c r="O408" s="226">
        <f t="shared" si="144"/>
        <v>46041.944833460293</v>
      </c>
      <c r="P408" s="226">
        <f t="shared" si="145"/>
        <v>55417.43892004111</v>
      </c>
      <c r="R408" s="249">
        <f t="shared" si="146"/>
        <v>1.362010680590175E-2</v>
      </c>
      <c r="S408" s="250">
        <f t="shared" si="147"/>
        <v>1.5183557721604422E-2</v>
      </c>
      <c r="T408" s="249">
        <f t="shared" si="148"/>
        <v>1.2652964768003686E-2</v>
      </c>
      <c r="V408" s="252">
        <f t="shared" si="142"/>
        <v>1.3136535786952718E-2</v>
      </c>
    </row>
    <row r="409" spans="3:22" s="2" customFormat="1" ht="39.6" x14ac:dyDescent="0.3">
      <c r="C409" s="8" t="s">
        <v>49</v>
      </c>
      <c r="D409" s="35" t="s">
        <v>320</v>
      </c>
      <c r="E409" s="36" t="s">
        <v>321</v>
      </c>
      <c r="F409" s="35" t="s">
        <v>16</v>
      </c>
      <c r="G409" s="37">
        <v>4</v>
      </c>
      <c r="H409" s="230">
        <v>70000</v>
      </c>
      <c r="I409" s="171">
        <v>59899.159663865546</v>
      </c>
      <c r="J409" s="179">
        <v>49915.966386554624</v>
      </c>
      <c r="L409" s="219">
        <f t="shared" si="149"/>
        <v>59938.375350140057</v>
      </c>
      <c r="N409" s="225">
        <f t="shared" si="143"/>
        <v>10042.074235387799</v>
      </c>
      <c r="O409" s="226">
        <f t="shared" si="144"/>
        <v>49896.301114752256</v>
      </c>
      <c r="P409" s="226">
        <f t="shared" si="145"/>
        <v>69980.449585527851</v>
      </c>
      <c r="R409" s="250">
        <f t="shared" si="146"/>
        <v>1.9068149528262451E-2</v>
      </c>
      <c r="S409" s="249">
        <f t="shared" si="147"/>
        <v>1.6316659044112215E-2</v>
      </c>
      <c r="T409" s="249">
        <f t="shared" si="148"/>
        <v>1.3597215870093512E-2</v>
      </c>
      <c r="V409" s="252">
        <f t="shared" si="142"/>
        <v>1.6332682699177981E-2</v>
      </c>
    </row>
    <row r="410" spans="3:22" s="2" customFormat="1" ht="39.6" x14ac:dyDescent="0.3">
      <c r="C410" s="8" t="s">
        <v>52</v>
      </c>
      <c r="D410" s="35" t="s">
        <v>322</v>
      </c>
      <c r="E410" s="36" t="s">
        <v>323</v>
      </c>
      <c r="F410" s="9" t="s">
        <v>16</v>
      </c>
      <c r="G410" s="11">
        <v>4</v>
      </c>
      <c r="H410" s="209">
        <v>120000</v>
      </c>
      <c r="I410" s="171">
        <v>108151.26050420168</v>
      </c>
      <c r="J410" s="239">
        <v>90126.050420168074</v>
      </c>
      <c r="L410" s="219">
        <f t="shared" si="149"/>
        <v>106092.43697478993</v>
      </c>
      <c r="N410" s="225">
        <f t="shared" si="143"/>
        <v>15043.014379389802</v>
      </c>
      <c r="O410" s="226">
        <f t="shared" si="144"/>
        <v>91049.42259540013</v>
      </c>
      <c r="P410" s="226">
        <f t="shared" si="145"/>
        <v>121135.45135417974</v>
      </c>
      <c r="R410" s="249">
        <f t="shared" si="146"/>
        <v>3.2688256334164202E-2</v>
      </c>
      <c r="S410" s="249">
        <f t="shared" si="147"/>
        <v>2.9460634385202609E-2</v>
      </c>
      <c r="T410" s="250">
        <f t="shared" si="148"/>
        <v>2.4550528654335511E-2</v>
      </c>
      <c r="V410" s="252">
        <f t="shared" si="142"/>
        <v>2.8619392494249857E-2</v>
      </c>
    </row>
    <row r="411" spans="3:22" s="2" customFormat="1" ht="26.4" x14ac:dyDescent="0.3">
      <c r="C411" s="8" t="s">
        <v>55</v>
      </c>
      <c r="D411" s="9" t="s">
        <v>324</v>
      </c>
      <c r="E411" s="10" t="s">
        <v>325</v>
      </c>
      <c r="F411" s="9" t="s">
        <v>16</v>
      </c>
      <c r="G411" s="11">
        <v>3</v>
      </c>
      <c r="H411" s="230">
        <v>180000</v>
      </c>
      <c r="I411" s="171">
        <v>335611.76470588235</v>
      </c>
      <c r="J411" s="180">
        <v>279676.4705882353</v>
      </c>
      <c r="L411" s="219">
        <f t="shared" si="149"/>
        <v>265096.07843137253</v>
      </c>
      <c r="N411" s="225">
        <f t="shared" si="143"/>
        <v>78823.830186725027</v>
      </c>
      <c r="O411" s="226">
        <f t="shared" si="144"/>
        <v>186272.24824464752</v>
      </c>
      <c r="P411" s="226">
        <f t="shared" si="145"/>
        <v>343919.90861809754</v>
      </c>
      <c r="R411" s="250">
        <f t="shared" si="146"/>
        <v>4.90323845012463E-2</v>
      </c>
      <c r="S411" s="249">
        <f t="shared" si="147"/>
        <v>9.1421361612225707E-2</v>
      </c>
      <c r="T411" s="249">
        <f t="shared" si="148"/>
        <v>7.6184468010188092E-2</v>
      </c>
      <c r="V411" s="252">
        <f t="shared" si="142"/>
        <v>6.2608426255717192E-2</v>
      </c>
    </row>
    <row r="412" spans="3:22" ht="145.19999999999999" x14ac:dyDescent="0.3">
      <c r="C412" s="8" t="s">
        <v>58</v>
      </c>
      <c r="D412" s="9" t="s">
        <v>63</v>
      </c>
      <c r="E412" s="10" t="s">
        <v>64</v>
      </c>
      <c r="F412" s="9" t="s">
        <v>16</v>
      </c>
      <c r="G412" s="11">
        <v>6</v>
      </c>
      <c r="H412" s="171">
        <v>4000000</v>
      </c>
      <c r="I412" s="171">
        <v>3825343.3613445377</v>
      </c>
      <c r="J412" s="232">
        <v>3187786.1344537819</v>
      </c>
      <c r="L412" s="219">
        <f t="shared" si="149"/>
        <v>3671043.1652661064</v>
      </c>
      <c r="N412" s="225">
        <f t="shared" si="143"/>
        <v>427526.90409933764</v>
      </c>
      <c r="O412" s="226">
        <f t="shared" si="144"/>
        <v>3243516.2611667686</v>
      </c>
      <c r="P412" s="226">
        <f t="shared" si="145"/>
        <v>4098570.0693654441</v>
      </c>
      <c r="R412" s="249">
        <f t="shared" si="146"/>
        <v>1.08960854447214</v>
      </c>
      <c r="S412" s="249">
        <f t="shared" si="147"/>
        <v>1.0420317030151964</v>
      </c>
      <c r="T412" s="250">
        <f t="shared" si="148"/>
        <v>0.86835975251266373</v>
      </c>
      <c r="V412" s="252">
        <f t="shared" si="142"/>
        <v>0.97898414849240178</v>
      </c>
    </row>
    <row r="413" spans="3:22" ht="66" x14ac:dyDescent="0.3">
      <c r="C413" s="8" t="s">
        <v>83</v>
      </c>
      <c r="D413" s="9" t="s">
        <v>69</v>
      </c>
      <c r="E413" s="10" t="s">
        <v>70</v>
      </c>
      <c r="F413" s="9" t="s">
        <v>16</v>
      </c>
      <c r="G413" s="11">
        <v>6</v>
      </c>
      <c r="H413" s="171">
        <v>1800000</v>
      </c>
      <c r="I413" s="171">
        <v>1769747.8991596641</v>
      </c>
      <c r="J413" s="232">
        <v>1474789.9159663867</v>
      </c>
      <c r="L413" s="219">
        <f t="shared" si="149"/>
        <v>1681512.6050420171</v>
      </c>
      <c r="N413" s="225">
        <f t="shared" si="143"/>
        <v>179664.96607660671</v>
      </c>
      <c r="O413" s="226">
        <f t="shared" si="144"/>
        <v>1501847.6389654104</v>
      </c>
      <c r="P413" s="226">
        <f t="shared" si="145"/>
        <v>1861177.5711186237</v>
      </c>
      <c r="R413" s="249">
        <f t="shared" si="146"/>
        <v>0.49032384501246301</v>
      </c>
      <c r="S413" s="249">
        <f t="shared" si="147"/>
        <v>0.48208310812149729</v>
      </c>
      <c r="T413" s="250">
        <f t="shared" si="148"/>
        <v>0.40173592343458109</v>
      </c>
      <c r="V413" s="252">
        <f t="shared" si="142"/>
        <v>0.44602988422352208</v>
      </c>
    </row>
    <row r="414" spans="3:22" ht="39.6" x14ac:dyDescent="0.3">
      <c r="C414" s="8" t="s">
        <v>86</v>
      </c>
      <c r="D414" s="9" t="s">
        <v>221</v>
      </c>
      <c r="E414" s="10" t="s">
        <v>222</v>
      </c>
      <c r="F414" s="9" t="s">
        <v>223</v>
      </c>
      <c r="G414" s="11">
        <v>2</v>
      </c>
      <c r="H414" s="230">
        <v>800000</v>
      </c>
      <c r="I414" s="171">
        <v>545485.71428571432</v>
      </c>
      <c r="J414" s="179">
        <v>454571.42857142858</v>
      </c>
      <c r="L414" s="219">
        <f t="shared" si="149"/>
        <v>600019.04761904769</v>
      </c>
      <c r="N414" s="225">
        <f t="shared" si="143"/>
        <v>179054.84585212771</v>
      </c>
      <c r="O414" s="226">
        <f t="shared" si="144"/>
        <v>420964.20176691998</v>
      </c>
      <c r="P414" s="226">
        <f t="shared" si="145"/>
        <v>779073.89347117534</v>
      </c>
      <c r="R414" s="250">
        <f t="shared" si="146"/>
        <v>0.217921708894428</v>
      </c>
      <c r="S414" s="249">
        <f t="shared" si="147"/>
        <v>0.1485914737933007</v>
      </c>
      <c r="T414" s="249">
        <f t="shared" si="148"/>
        <v>0.12382622816108392</v>
      </c>
      <c r="V414" s="252">
        <f t="shared" si="142"/>
        <v>0.17087396852775597</v>
      </c>
    </row>
    <row r="415" spans="3:22" ht="39.6" x14ac:dyDescent="0.3">
      <c r="C415" s="8" t="s">
        <v>89</v>
      </c>
      <c r="D415" s="9" t="s">
        <v>84</v>
      </c>
      <c r="E415" s="10" t="s">
        <v>85</v>
      </c>
      <c r="F415" s="9" t="s">
        <v>16</v>
      </c>
      <c r="G415" s="11">
        <v>1</v>
      </c>
      <c r="H415" s="230">
        <v>650000</v>
      </c>
      <c r="I415" s="171">
        <v>1865542.4873949578</v>
      </c>
      <c r="J415" s="179">
        <v>1554618.7394957982</v>
      </c>
      <c r="L415" s="219">
        <f t="shared" si="149"/>
        <v>1356720.4089635853</v>
      </c>
      <c r="N415" s="225">
        <f t="shared" si="143"/>
        <v>631473.4330010711</v>
      </c>
      <c r="O415" s="226">
        <f t="shared" si="144"/>
        <v>725246.97596251417</v>
      </c>
      <c r="P415" s="226">
        <f t="shared" si="145"/>
        <v>1988193.8419646565</v>
      </c>
      <c r="R415" s="250">
        <f t="shared" si="146"/>
        <v>0.17706138847672276</v>
      </c>
      <c r="S415" s="249">
        <f t="shared" si="147"/>
        <v>0.50817775858533887</v>
      </c>
      <c r="T415" s="249">
        <f t="shared" si="148"/>
        <v>0.42348146548778243</v>
      </c>
      <c r="V415" s="252">
        <f t="shared" si="142"/>
        <v>0.30027142698225262</v>
      </c>
    </row>
    <row r="416" spans="3:22" ht="26.4" x14ac:dyDescent="0.3">
      <c r="C416" s="8" t="s">
        <v>90</v>
      </c>
      <c r="D416" s="9" t="s">
        <v>252</v>
      </c>
      <c r="E416" s="10" t="s">
        <v>253</v>
      </c>
      <c r="F416" s="9" t="s">
        <v>16</v>
      </c>
      <c r="G416" s="11">
        <v>2</v>
      </c>
      <c r="H416" s="230">
        <v>800000</v>
      </c>
      <c r="I416" s="171">
        <v>484855.46218487399</v>
      </c>
      <c r="J416" s="179">
        <v>404046.21848739497</v>
      </c>
      <c r="L416" s="219">
        <f t="shared" si="149"/>
        <v>562967.22689075628</v>
      </c>
      <c r="N416" s="225">
        <f t="shared" si="143"/>
        <v>209215.04513928588</v>
      </c>
      <c r="O416" s="226">
        <f t="shared" si="144"/>
        <v>353752.18175147043</v>
      </c>
      <c r="P416" s="226">
        <f t="shared" si="145"/>
        <v>772182.27203004214</v>
      </c>
      <c r="R416" s="250">
        <f t="shared" si="146"/>
        <v>0.217921708894428</v>
      </c>
      <c r="S416" s="249">
        <f t="shared" si="147"/>
        <v>0.13207566360765682</v>
      </c>
      <c r="T416" s="249">
        <f t="shared" si="148"/>
        <v>0.11006305300638068</v>
      </c>
      <c r="V416" s="252">
        <f t="shared" si="142"/>
        <v>0.16399238095040433</v>
      </c>
    </row>
    <row r="417" spans="3:22" ht="93" thickBot="1" x14ac:dyDescent="0.35">
      <c r="C417" s="8" t="s">
        <v>93</v>
      </c>
      <c r="D417" s="9" t="s">
        <v>326</v>
      </c>
      <c r="E417" s="10" t="s">
        <v>327</v>
      </c>
      <c r="F417" s="9" t="s">
        <v>16</v>
      </c>
      <c r="G417" s="11">
        <v>3</v>
      </c>
      <c r="H417" s="230">
        <v>150000</v>
      </c>
      <c r="I417" s="171">
        <v>354453.78151260508</v>
      </c>
      <c r="J417" s="179">
        <v>295378.15126050421</v>
      </c>
      <c r="L417" s="219">
        <f t="shared" si="149"/>
        <v>266610.6442577031</v>
      </c>
      <c r="N417" s="225">
        <f t="shared" si="143"/>
        <v>105218.88750632256</v>
      </c>
      <c r="O417" s="226">
        <f t="shared" si="144"/>
        <v>161391.75675138054</v>
      </c>
      <c r="P417" s="226">
        <f t="shared" si="145"/>
        <v>371829.53176402568</v>
      </c>
      <c r="R417" s="250">
        <f t="shared" si="146"/>
        <v>4.0860320417705251E-2</v>
      </c>
      <c r="S417" s="249">
        <f t="shared" si="147"/>
        <v>9.6553967239148886E-2</v>
      </c>
      <c r="T417" s="249">
        <f t="shared" si="148"/>
        <v>8.0461639365957405E-2</v>
      </c>
      <c r="V417" s="252">
        <f t="shared" si="142"/>
        <v>6.0660979891831328E-2</v>
      </c>
    </row>
    <row r="418" spans="3:22" ht="13.2" customHeight="1" thickBot="1" x14ac:dyDescent="0.35">
      <c r="C418" s="280" t="s">
        <v>328</v>
      </c>
      <c r="D418" s="281"/>
      <c r="E418" s="282"/>
      <c r="F418" s="34"/>
      <c r="G418" s="34"/>
      <c r="H418" s="34"/>
      <c r="I418" s="181"/>
      <c r="J418" s="176"/>
      <c r="L418" s="219"/>
      <c r="N418" s="228"/>
      <c r="O418" s="228"/>
      <c r="P418" s="228"/>
      <c r="V418" s="252" t="e">
        <f t="shared" si="142"/>
        <v>#DIV/0!</v>
      </c>
    </row>
    <row r="419" spans="3:22" ht="13.5" customHeight="1" thickBot="1" x14ac:dyDescent="0.35">
      <c r="C419" s="268" t="s">
        <v>329</v>
      </c>
      <c r="D419" s="269"/>
      <c r="E419" s="269"/>
      <c r="F419" s="269"/>
      <c r="G419" s="269"/>
      <c r="H419" s="269"/>
      <c r="I419" s="201"/>
      <c r="J419" s="183"/>
      <c r="L419" s="221"/>
      <c r="N419" s="229"/>
      <c r="O419" s="229"/>
      <c r="P419" s="229"/>
      <c r="R419" s="214"/>
      <c r="S419" s="215"/>
      <c r="T419" s="216"/>
      <c r="V419" s="252" t="e">
        <f t="shared" si="142"/>
        <v>#DIV/0!</v>
      </c>
    </row>
    <row r="420" spans="3:22" ht="26.4" x14ac:dyDescent="0.3">
      <c r="C420" s="29" t="s">
        <v>4</v>
      </c>
      <c r="D420" s="30" t="s">
        <v>5</v>
      </c>
      <c r="E420" s="29" t="s">
        <v>6</v>
      </c>
      <c r="F420" s="31" t="s">
        <v>7</v>
      </c>
      <c r="G420" s="32" t="s">
        <v>8</v>
      </c>
      <c r="H420" s="31" t="s">
        <v>9</v>
      </c>
      <c r="I420" s="170" t="s">
        <v>9</v>
      </c>
      <c r="J420" s="170" t="s">
        <v>9</v>
      </c>
      <c r="L420" s="170" t="s">
        <v>9</v>
      </c>
      <c r="N420" s="224" t="s">
        <v>939</v>
      </c>
      <c r="O420" s="224" t="s">
        <v>940</v>
      </c>
      <c r="P420" s="224" t="s">
        <v>941</v>
      </c>
      <c r="R420" s="224" t="s">
        <v>942</v>
      </c>
      <c r="S420" s="224" t="s">
        <v>942</v>
      </c>
      <c r="T420" s="224" t="s">
        <v>942</v>
      </c>
      <c r="V420" s="252" t="e">
        <f t="shared" si="142"/>
        <v>#DIV/0!</v>
      </c>
    </row>
    <row r="421" spans="3:22" s="2" customFormat="1" ht="52.8" x14ac:dyDescent="0.3">
      <c r="C421" s="8" t="s">
        <v>13</v>
      </c>
      <c r="D421" s="9" t="s">
        <v>59</v>
      </c>
      <c r="E421" s="10" t="s">
        <v>60</v>
      </c>
      <c r="F421" s="9" t="s">
        <v>16</v>
      </c>
      <c r="G421" s="11">
        <v>1</v>
      </c>
      <c r="H421" s="171">
        <v>3000000</v>
      </c>
      <c r="I421" s="230">
        <v>3826890.7563025211</v>
      </c>
      <c r="J421" s="179">
        <v>3189075.630252101</v>
      </c>
      <c r="L421" s="219">
        <f t="shared" si="149"/>
        <v>3338655.4621848739</v>
      </c>
      <c r="N421" s="225">
        <f t="shared" ref="N421:N430" si="150">+STDEV(H421:J421)</f>
        <v>433263.97877670365</v>
      </c>
      <c r="O421" s="226">
        <f t="shared" ref="O421:O430" si="151">+L421-N421</f>
        <v>2905391.4834081703</v>
      </c>
      <c r="P421" s="226">
        <f t="shared" ref="P421:P430" si="152">+L421+N421</f>
        <v>3771919.4409615775</v>
      </c>
      <c r="R421" s="249">
        <f t="shared" ref="R421:R430" si="153">+H421/$L$24</f>
        <v>0.81720640835410507</v>
      </c>
      <c r="S421" s="250">
        <f t="shared" ref="S421:S430" si="154">+I421/$L$24</f>
        <v>1.0424532167071694</v>
      </c>
      <c r="T421" s="249">
        <f t="shared" ref="T421:T430" si="155">+J421/$L$24</f>
        <v>0.86871101392264105</v>
      </c>
      <c r="V421" s="252">
        <f t="shared" si="142"/>
        <v>0.84295871113837306</v>
      </c>
    </row>
    <row r="422" spans="3:22" s="2" customFormat="1" ht="92.4" x14ac:dyDescent="0.3">
      <c r="C422" s="8" t="s">
        <v>18</v>
      </c>
      <c r="D422" s="9" t="s">
        <v>121</v>
      </c>
      <c r="E422" s="10" t="s">
        <v>122</v>
      </c>
      <c r="F422" s="9" t="s">
        <v>16</v>
      </c>
      <c r="G422" s="11">
        <v>1</v>
      </c>
      <c r="H422" s="171">
        <v>6000000</v>
      </c>
      <c r="I422" s="230">
        <v>8485714.2857142854</v>
      </c>
      <c r="J422" s="179">
        <v>7071428.5714285718</v>
      </c>
      <c r="L422" s="219">
        <f t="shared" si="149"/>
        <v>7185714.2857142864</v>
      </c>
      <c r="N422" s="225">
        <f t="shared" si="150"/>
        <v>1246791.8013519174</v>
      </c>
      <c r="O422" s="226">
        <f t="shared" si="151"/>
        <v>5938922.4843623694</v>
      </c>
      <c r="P422" s="226">
        <f t="shared" si="152"/>
        <v>8432506.0870662034</v>
      </c>
      <c r="R422" s="249">
        <f t="shared" si="153"/>
        <v>1.6344128167082101</v>
      </c>
      <c r="S422" s="250">
        <f t="shared" si="154"/>
        <v>2.3115266979158968</v>
      </c>
      <c r="T422" s="249">
        <f t="shared" si="155"/>
        <v>1.9262722482632477</v>
      </c>
      <c r="V422" s="252">
        <f t="shared" si="142"/>
        <v>1.7803425324857289</v>
      </c>
    </row>
    <row r="423" spans="3:22" ht="145.19999999999999" x14ac:dyDescent="0.3">
      <c r="C423" s="8" t="s">
        <v>21</v>
      </c>
      <c r="D423" s="9" t="s">
        <v>63</v>
      </c>
      <c r="E423" s="10" t="s">
        <v>64</v>
      </c>
      <c r="F423" s="9" t="s">
        <v>16</v>
      </c>
      <c r="G423" s="11">
        <v>1</v>
      </c>
      <c r="H423" s="171">
        <v>4000000</v>
      </c>
      <c r="I423" s="171">
        <v>3825343.3613445377</v>
      </c>
      <c r="J423" s="232">
        <v>3187786.1344537819</v>
      </c>
      <c r="L423" s="219">
        <f t="shared" si="149"/>
        <v>3671043.1652661064</v>
      </c>
      <c r="N423" s="225">
        <f t="shared" si="150"/>
        <v>427526.90409933764</v>
      </c>
      <c r="O423" s="226">
        <f t="shared" si="151"/>
        <v>3243516.2611667686</v>
      </c>
      <c r="P423" s="226">
        <f t="shared" si="152"/>
        <v>4098570.0693654441</v>
      </c>
      <c r="R423" s="249">
        <f t="shared" si="153"/>
        <v>1.08960854447214</v>
      </c>
      <c r="S423" s="249">
        <f t="shared" si="154"/>
        <v>1.0420317030151964</v>
      </c>
      <c r="T423" s="250">
        <f t="shared" si="155"/>
        <v>0.86835975251266373</v>
      </c>
      <c r="V423" s="252">
        <f t="shared" si="142"/>
        <v>0.97898414849240178</v>
      </c>
    </row>
    <row r="424" spans="3:22" ht="105.6" x14ac:dyDescent="0.3">
      <c r="C424" s="8" t="s">
        <v>25</v>
      </c>
      <c r="D424" s="9" t="s">
        <v>67</v>
      </c>
      <c r="E424" s="10" t="s">
        <v>68</v>
      </c>
      <c r="F424" s="9" t="s">
        <v>16</v>
      </c>
      <c r="G424" s="11">
        <v>1</v>
      </c>
      <c r="H424" s="230">
        <v>1500000</v>
      </c>
      <c r="I424" s="171">
        <v>2475680.6722689075</v>
      </c>
      <c r="J424" s="179">
        <v>2063067.2268907563</v>
      </c>
      <c r="L424" s="219">
        <f t="shared" si="149"/>
        <v>2012915.9663865548</v>
      </c>
      <c r="N424" s="225">
        <f t="shared" si="150"/>
        <v>489769.90031789057</v>
      </c>
      <c r="O424" s="226">
        <f t="shared" si="151"/>
        <v>1523146.0660686642</v>
      </c>
      <c r="P424" s="226">
        <f t="shared" si="152"/>
        <v>2502685.8667044453</v>
      </c>
      <c r="R424" s="250">
        <f t="shared" si="153"/>
        <v>0.40860320417705254</v>
      </c>
      <c r="S424" s="249">
        <f t="shared" si="154"/>
        <v>0.67438070347218337</v>
      </c>
      <c r="T424" s="249">
        <f t="shared" si="155"/>
        <v>0.56198391956015281</v>
      </c>
      <c r="V424" s="252">
        <f t="shared" si="142"/>
        <v>0.48529356186860267</v>
      </c>
    </row>
    <row r="425" spans="3:22" ht="66" x14ac:dyDescent="0.3">
      <c r="C425" s="8" t="s">
        <v>28</v>
      </c>
      <c r="D425" s="9" t="s">
        <v>65</v>
      </c>
      <c r="E425" s="10" t="s">
        <v>66</v>
      </c>
      <c r="F425" s="9" t="s">
        <v>16</v>
      </c>
      <c r="G425" s="11">
        <v>1</v>
      </c>
      <c r="H425" s="171">
        <v>3200000</v>
      </c>
      <c r="I425" s="171">
        <v>2984743.3613445382</v>
      </c>
      <c r="J425" s="232">
        <v>2487286.1344537814</v>
      </c>
      <c r="L425" s="219">
        <f t="shared" si="149"/>
        <v>2890676.4985994399</v>
      </c>
      <c r="N425" s="225">
        <f t="shared" si="150"/>
        <v>365549.85232589865</v>
      </c>
      <c r="O425" s="226">
        <f t="shared" si="151"/>
        <v>2525126.6462735413</v>
      </c>
      <c r="P425" s="226">
        <f t="shared" si="152"/>
        <v>3256226.3509253385</v>
      </c>
      <c r="R425" s="249">
        <f t="shared" si="153"/>
        <v>0.87168683557771198</v>
      </c>
      <c r="S425" s="249">
        <f t="shared" si="154"/>
        <v>0.81305046739437625</v>
      </c>
      <c r="T425" s="250">
        <f t="shared" si="155"/>
        <v>0.67754205616198004</v>
      </c>
      <c r="V425" s="252">
        <f t="shared" si="142"/>
        <v>0.77461444586984607</v>
      </c>
    </row>
    <row r="426" spans="3:22" ht="105.6" x14ac:dyDescent="0.3">
      <c r="C426" s="8" t="s">
        <v>31</v>
      </c>
      <c r="D426" s="9" t="s">
        <v>71</v>
      </c>
      <c r="E426" s="10" t="s">
        <v>72</v>
      </c>
      <c r="F426" s="9" t="s">
        <v>16</v>
      </c>
      <c r="G426" s="11">
        <v>1</v>
      </c>
      <c r="H426" s="230">
        <v>300000</v>
      </c>
      <c r="I426" s="171">
        <v>993403.36134453781</v>
      </c>
      <c r="J426" s="179">
        <v>827836.13445378153</v>
      </c>
      <c r="L426" s="219">
        <f t="shared" si="149"/>
        <v>707079.831932773</v>
      </c>
      <c r="N426" s="225">
        <f t="shared" si="150"/>
        <v>362130.66540944186</v>
      </c>
      <c r="O426" s="226">
        <f t="shared" si="151"/>
        <v>344949.16652333114</v>
      </c>
      <c r="P426" s="226">
        <f t="shared" si="152"/>
        <v>1069210.4973422149</v>
      </c>
      <c r="R426" s="250">
        <f t="shared" si="153"/>
        <v>8.1720640835410502E-2</v>
      </c>
      <c r="S426" s="249">
        <f t="shared" si="154"/>
        <v>0.27060519765708829</v>
      </c>
      <c r="T426" s="249">
        <f t="shared" si="155"/>
        <v>0.22550433138090692</v>
      </c>
      <c r="V426" s="252">
        <f t="shared" si="142"/>
        <v>0.1536124861081587</v>
      </c>
    </row>
    <row r="427" spans="3:22" s="2" customFormat="1" ht="66" x14ac:dyDescent="0.3">
      <c r="C427" s="8" t="s">
        <v>34</v>
      </c>
      <c r="D427" s="9" t="s">
        <v>97</v>
      </c>
      <c r="E427" s="10" t="s">
        <v>98</v>
      </c>
      <c r="F427" s="9" t="s">
        <v>16</v>
      </c>
      <c r="G427" s="11">
        <v>1</v>
      </c>
      <c r="H427" s="230">
        <v>1100000</v>
      </c>
      <c r="I427" s="171">
        <v>2420168.0672268909</v>
      </c>
      <c r="J427" s="179">
        <v>2016806.7226890756</v>
      </c>
      <c r="L427" s="219">
        <f t="shared" si="149"/>
        <v>1845658.2633053223</v>
      </c>
      <c r="N427" s="225">
        <f t="shared" si="150"/>
        <v>676520.34543941892</v>
      </c>
      <c r="O427" s="226">
        <f t="shared" si="151"/>
        <v>1169137.9178659033</v>
      </c>
      <c r="P427" s="226">
        <f t="shared" si="152"/>
        <v>2522178.6087447414</v>
      </c>
      <c r="R427" s="250">
        <f t="shared" si="153"/>
        <v>0.2996423497298385</v>
      </c>
      <c r="S427" s="249">
        <f t="shared" si="154"/>
        <v>0.6592589512772612</v>
      </c>
      <c r="T427" s="249">
        <f t="shared" si="155"/>
        <v>0.54938245939771768</v>
      </c>
      <c r="V427" s="252">
        <f t="shared" si="142"/>
        <v>0.42451240456377809</v>
      </c>
    </row>
    <row r="428" spans="3:22" ht="79.2" x14ac:dyDescent="0.3">
      <c r="C428" s="8" t="s">
        <v>37</v>
      </c>
      <c r="D428" s="9" t="s">
        <v>150</v>
      </c>
      <c r="E428" s="38" t="s">
        <v>151</v>
      </c>
      <c r="F428" s="9" t="s">
        <v>16</v>
      </c>
      <c r="G428" s="11">
        <v>1</v>
      </c>
      <c r="H428" s="171">
        <v>1000000</v>
      </c>
      <c r="I428" s="230">
        <v>1384235.2941176472</v>
      </c>
      <c r="J428" s="179">
        <v>1153529.411764706</v>
      </c>
      <c r="L428" s="219">
        <f t="shared" si="149"/>
        <v>1179254.9019607843</v>
      </c>
      <c r="N428" s="225">
        <f t="shared" si="150"/>
        <v>193405.12130186803</v>
      </c>
      <c r="O428" s="226">
        <f t="shared" si="151"/>
        <v>985849.78065891634</v>
      </c>
      <c r="P428" s="226">
        <f t="shared" si="152"/>
        <v>1372660.0232626523</v>
      </c>
      <c r="R428" s="249">
        <f t="shared" si="153"/>
        <v>0.27240213611803499</v>
      </c>
      <c r="S428" s="250">
        <f t="shared" si="154"/>
        <v>0.37706865100762355</v>
      </c>
      <c r="T428" s="249">
        <f t="shared" si="155"/>
        <v>0.31422387583968631</v>
      </c>
      <c r="V428" s="252">
        <f t="shared" si="142"/>
        <v>0.29331300597886067</v>
      </c>
    </row>
    <row r="429" spans="3:22" s="2" customFormat="1" ht="39.6" x14ac:dyDescent="0.3">
      <c r="C429" s="8" t="s">
        <v>40</v>
      </c>
      <c r="D429" s="9" t="s">
        <v>103</v>
      </c>
      <c r="E429" s="10" t="s">
        <v>104</v>
      </c>
      <c r="F429" s="9" t="s">
        <v>16</v>
      </c>
      <c r="G429" s="11">
        <v>1</v>
      </c>
      <c r="H429" s="171">
        <v>2000000</v>
      </c>
      <c r="I429" s="230">
        <v>2607247.0588235296</v>
      </c>
      <c r="J429" s="179">
        <v>2172705.8823529412</v>
      </c>
      <c r="L429" s="219">
        <f t="shared" si="149"/>
        <v>2259984.3137254901</v>
      </c>
      <c r="N429" s="225">
        <f t="shared" si="150"/>
        <v>312890.38184258499</v>
      </c>
      <c r="O429" s="226">
        <f t="shared" si="151"/>
        <v>1947093.9318829051</v>
      </c>
      <c r="P429" s="226">
        <f t="shared" si="152"/>
        <v>2572874.6955680749</v>
      </c>
      <c r="R429" s="249">
        <f t="shared" si="153"/>
        <v>0.54480427223606998</v>
      </c>
      <c r="S429" s="250">
        <f t="shared" si="154"/>
        <v>0.71021966821099358</v>
      </c>
      <c r="T429" s="249">
        <f t="shared" si="155"/>
        <v>0.59184972350916121</v>
      </c>
      <c r="V429" s="252">
        <f t="shared" si="142"/>
        <v>0.56832699787261554</v>
      </c>
    </row>
    <row r="430" spans="3:22" ht="27" thickBot="1" x14ac:dyDescent="0.35">
      <c r="C430" s="8" t="s">
        <v>43</v>
      </c>
      <c r="D430" s="9" t="s">
        <v>19</v>
      </c>
      <c r="E430" s="10" t="s">
        <v>20</v>
      </c>
      <c r="F430" s="9" t="s">
        <v>16</v>
      </c>
      <c r="G430" s="11">
        <v>60</v>
      </c>
      <c r="H430" s="207">
        <v>65000</v>
      </c>
      <c r="I430" s="230">
        <v>88235.294117647063</v>
      </c>
      <c r="J430" s="179">
        <v>63025.210084033613</v>
      </c>
      <c r="L430" s="219">
        <f t="shared" si="149"/>
        <v>72086.834733893556</v>
      </c>
      <c r="N430" s="225">
        <f t="shared" si="150"/>
        <v>14019.789732895568</v>
      </c>
      <c r="O430" s="226">
        <f t="shared" si="151"/>
        <v>58067.04500099799</v>
      </c>
      <c r="P430" s="226">
        <f t="shared" si="152"/>
        <v>86106.62446678913</v>
      </c>
      <c r="R430" s="249">
        <f t="shared" si="153"/>
        <v>1.7706138847672276E-2</v>
      </c>
      <c r="S430" s="250">
        <f t="shared" si="154"/>
        <v>2.4035482598650151E-2</v>
      </c>
      <c r="T430" s="249">
        <f t="shared" si="155"/>
        <v>1.7168201856178678E-2</v>
      </c>
      <c r="V430" s="252">
        <f t="shared" si="142"/>
        <v>1.7437170351925477E-2</v>
      </c>
    </row>
    <row r="431" spans="3:22" ht="13.2" customHeight="1" thickBot="1" x14ac:dyDescent="0.35">
      <c r="C431" s="54"/>
      <c r="D431" s="55"/>
      <c r="E431" s="55"/>
      <c r="F431" s="56"/>
      <c r="G431" s="56"/>
      <c r="H431" s="208" t="s">
        <v>330</v>
      </c>
      <c r="I431" s="185"/>
      <c r="J431" s="217"/>
      <c r="L431" s="221"/>
      <c r="N431" s="229"/>
      <c r="O431" s="229"/>
      <c r="P431" s="229"/>
      <c r="R431" s="214"/>
      <c r="S431" s="215"/>
      <c r="T431" s="216"/>
      <c r="V431" s="252" t="e">
        <f t="shared" si="142"/>
        <v>#DIV/0!</v>
      </c>
    </row>
    <row r="432" spans="3:22" ht="27" thickBot="1" x14ac:dyDescent="0.35">
      <c r="C432" s="29" t="s">
        <v>4</v>
      </c>
      <c r="D432" s="30" t="s">
        <v>5</v>
      </c>
      <c r="E432" s="29" t="s">
        <v>6</v>
      </c>
      <c r="F432" s="31" t="s">
        <v>7</v>
      </c>
      <c r="G432" s="32" t="s">
        <v>8</v>
      </c>
      <c r="H432" s="213" t="s">
        <v>331</v>
      </c>
      <c r="I432" s="170" t="s">
        <v>331</v>
      </c>
      <c r="J432" s="170" t="s">
        <v>331</v>
      </c>
      <c r="L432" s="170" t="s">
        <v>331</v>
      </c>
      <c r="N432" s="224" t="s">
        <v>939</v>
      </c>
      <c r="O432" s="224" t="s">
        <v>940</v>
      </c>
      <c r="P432" s="224" t="s">
        <v>941</v>
      </c>
      <c r="R432" s="224" t="s">
        <v>942</v>
      </c>
      <c r="S432" s="224" t="s">
        <v>942</v>
      </c>
      <c r="T432" s="224" t="s">
        <v>942</v>
      </c>
      <c r="V432" s="252" t="e">
        <f t="shared" si="142"/>
        <v>#DIV/0!</v>
      </c>
    </row>
    <row r="433" spans="3:22" ht="242.25" customHeight="1" x14ac:dyDescent="0.3">
      <c r="C433" s="4" t="s">
        <v>13</v>
      </c>
      <c r="D433" s="60" t="s">
        <v>336</v>
      </c>
      <c r="E433" s="61" t="s">
        <v>336</v>
      </c>
      <c r="F433" s="60" t="s">
        <v>337</v>
      </c>
      <c r="G433" s="62">
        <v>2.7</v>
      </c>
      <c r="H433" s="206">
        <v>18338</v>
      </c>
      <c r="I433" s="198">
        <v>18933.599999999999</v>
      </c>
      <c r="J433" s="232">
        <v>16464</v>
      </c>
      <c r="L433" s="219">
        <f t="shared" si="149"/>
        <v>17911.866666666665</v>
      </c>
      <c r="N433" s="225">
        <f t="shared" ref="N433:N449" si="156">+STDEV(H433:J433)</f>
        <v>1288.768114647989</v>
      </c>
      <c r="O433" s="226">
        <f t="shared" ref="O433:O449" si="157">+L433-N433</f>
        <v>16623.098552018677</v>
      </c>
      <c r="P433" s="226">
        <f t="shared" ref="P433:P449" si="158">+L433+N433</f>
        <v>19200.634781314653</v>
      </c>
      <c r="R433" s="249">
        <f t="shared" ref="R433:R449" si="159">+H433/$L$24</f>
        <v>4.9953103721325264E-3</v>
      </c>
      <c r="S433" s="249">
        <f t="shared" ref="S433:S449" si="160">+I433/$L$24</f>
        <v>5.1575530844044275E-3</v>
      </c>
      <c r="T433" s="250">
        <f t="shared" ref="T433:T449" si="161">+J433/$L$24</f>
        <v>4.4848287690473282E-3</v>
      </c>
      <c r="V433" s="252">
        <f t="shared" si="142"/>
        <v>4.7400695705899273E-3</v>
      </c>
    </row>
    <row r="434" spans="3:22" x14ac:dyDescent="0.3">
      <c r="C434" s="8" t="s">
        <v>18</v>
      </c>
      <c r="D434" s="9" t="s">
        <v>339</v>
      </c>
      <c r="E434" s="10" t="s">
        <v>340</v>
      </c>
      <c r="F434" s="9" t="s">
        <v>337</v>
      </c>
      <c r="G434" s="68">
        <v>0.75</v>
      </c>
      <c r="H434" s="205">
        <v>26178</v>
      </c>
      <c r="I434" s="240">
        <v>32199.999999999996</v>
      </c>
      <c r="J434" s="179">
        <v>28000</v>
      </c>
      <c r="L434" s="219">
        <f t="shared" si="149"/>
        <v>28792.666666666668</v>
      </c>
      <c r="N434" s="225">
        <f t="shared" si="156"/>
        <v>3088.2618628175496</v>
      </c>
      <c r="O434" s="226">
        <f t="shared" si="157"/>
        <v>25704.404803849116</v>
      </c>
      <c r="P434" s="226">
        <f t="shared" si="158"/>
        <v>31880.928529484219</v>
      </c>
      <c r="R434" s="249">
        <f t="shared" si="159"/>
        <v>7.1309431192979203E-3</v>
      </c>
      <c r="S434" s="250">
        <f t="shared" si="160"/>
        <v>8.7713487830007267E-3</v>
      </c>
      <c r="T434" s="249">
        <f t="shared" si="161"/>
        <v>7.6272598113049806E-3</v>
      </c>
      <c r="V434" s="252">
        <f t="shared" si="142"/>
        <v>7.3791014653014509E-3</v>
      </c>
    </row>
    <row r="435" spans="3:22" x14ac:dyDescent="0.3">
      <c r="C435" s="8" t="s">
        <v>21</v>
      </c>
      <c r="D435" s="9" t="s">
        <v>341</v>
      </c>
      <c r="E435" s="10" t="s">
        <v>341</v>
      </c>
      <c r="F435" s="9" t="s">
        <v>223</v>
      </c>
      <c r="G435" s="68">
        <v>4</v>
      </c>
      <c r="H435" s="241">
        <v>26090</v>
      </c>
      <c r="I435" s="198">
        <v>20200.899999999998</v>
      </c>
      <c r="J435" s="179">
        <v>17566</v>
      </c>
      <c r="L435" s="219">
        <f t="shared" si="149"/>
        <v>21285.633333333331</v>
      </c>
      <c r="N435" s="225">
        <f t="shared" si="156"/>
        <v>4364.3016398197551</v>
      </c>
      <c r="O435" s="226">
        <f t="shared" si="157"/>
        <v>16921.331693513577</v>
      </c>
      <c r="P435" s="226">
        <f t="shared" si="158"/>
        <v>25649.934973153086</v>
      </c>
      <c r="R435" s="250">
        <f t="shared" si="159"/>
        <v>7.1069717313195337E-3</v>
      </c>
      <c r="S435" s="249">
        <f t="shared" si="160"/>
        <v>5.5027683115068124E-3</v>
      </c>
      <c r="T435" s="249">
        <f t="shared" si="161"/>
        <v>4.7850159230494026E-3</v>
      </c>
      <c r="V435" s="252">
        <f t="shared" si="142"/>
        <v>5.9459938271844686E-3</v>
      </c>
    </row>
    <row r="436" spans="3:22" ht="26.4" x14ac:dyDescent="0.3">
      <c r="C436" s="8" t="s">
        <v>25</v>
      </c>
      <c r="D436" s="9" t="s">
        <v>342</v>
      </c>
      <c r="E436" s="10" t="s">
        <v>343</v>
      </c>
      <c r="F436" s="9" t="s">
        <v>344</v>
      </c>
      <c r="G436" s="74">
        <v>0.7</v>
      </c>
      <c r="H436" s="205">
        <v>63372</v>
      </c>
      <c r="I436" s="240">
        <v>85100</v>
      </c>
      <c r="J436" s="179">
        <v>74000</v>
      </c>
      <c r="L436" s="219">
        <f t="shared" si="149"/>
        <v>74157.333333333328</v>
      </c>
      <c r="N436" s="225">
        <f t="shared" si="156"/>
        <v>10864.85440921014</v>
      </c>
      <c r="O436" s="226">
        <f t="shared" si="157"/>
        <v>63292.478924123192</v>
      </c>
      <c r="P436" s="226">
        <f t="shared" si="158"/>
        <v>85022.187742543465</v>
      </c>
      <c r="R436" s="249">
        <f t="shared" si="159"/>
        <v>1.7262668170072114E-2</v>
      </c>
      <c r="S436" s="250">
        <f t="shared" si="160"/>
        <v>2.3181421783644778E-2</v>
      </c>
      <c r="T436" s="249">
        <f t="shared" si="161"/>
        <v>2.015775807273459E-2</v>
      </c>
      <c r="V436" s="252">
        <f t="shared" si="142"/>
        <v>1.8710213121403352E-2</v>
      </c>
    </row>
    <row r="437" spans="3:22" x14ac:dyDescent="0.3">
      <c r="C437" s="8" t="s">
        <v>28</v>
      </c>
      <c r="D437" s="9" t="s">
        <v>345</v>
      </c>
      <c r="E437" s="10" t="s">
        <v>346</v>
      </c>
      <c r="F437" s="9" t="s">
        <v>344</v>
      </c>
      <c r="G437" s="74">
        <v>1.2</v>
      </c>
      <c r="H437" s="241">
        <v>1300000</v>
      </c>
      <c r="I437" s="198">
        <v>1092500</v>
      </c>
      <c r="J437" s="179">
        <v>950000</v>
      </c>
      <c r="L437" s="219">
        <f t="shared" si="149"/>
        <v>1114166.6666666667</v>
      </c>
      <c r="N437" s="225">
        <f t="shared" si="156"/>
        <v>176003.07762460646</v>
      </c>
      <c r="O437" s="226">
        <f t="shared" si="157"/>
        <v>938163.58904206031</v>
      </c>
      <c r="P437" s="226">
        <f t="shared" si="158"/>
        <v>1290169.7442912732</v>
      </c>
      <c r="R437" s="250">
        <f t="shared" si="159"/>
        <v>0.35412277695344552</v>
      </c>
      <c r="S437" s="249">
        <f t="shared" si="160"/>
        <v>0.29759933370895325</v>
      </c>
      <c r="T437" s="249">
        <f t="shared" si="161"/>
        <v>0.25878202931213323</v>
      </c>
      <c r="V437" s="252">
        <f t="shared" si="142"/>
        <v>0.30645240313278937</v>
      </c>
    </row>
    <row r="438" spans="3:22" x14ac:dyDescent="0.3">
      <c r="C438" s="8" t="s">
        <v>31</v>
      </c>
      <c r="D438" s="75" t="s">
        <v>347</v>
      </c>
      <c r="E438" s="76" t="s">
        <v>348</v>
      </c>
      <c r="F438" s="9" t="s">
        <v>337</v>
      </c>
      <c r="G438" s="68">
        <v>56.15</v>
      </c>
      <c r="H438" s="205">
        <v>66637</v>
      </c>
      <c r="I438" s="240">
        <v>82167.5</v>
      </c>
      <c r="J438" s="179">
        <v>71450</v>
      </c>
      <c r="L438" s="219">
        <f t="shared" si="149"/>
        <v>73418.166666666672</v>
      </c>
      <c r="N438" s="225">
        <f t="shared" si="156"/>
        <v>7950.1174572035934</v>
      </c>
      <c r="O438" s="226">
        <f t="shared" si="157"/>
        <v>65468.049209463075</v>
      </c>
      <c r="P438" s="226">
        <f t="shared" si="158"/>
        <v>81368.284123870268</v>
      </c>
      <c r="R438" s="249">
        <f t="shared" si="159"/>
        <v>1.8152061144497498E-2</v>
      </c>
      <c r="S438" s="250">
        <f t="shared" si="160"/>
        <v>2.2382602519478642E-2</v>
      </c>
      <c r="T438" s="249">
        <f t="shared" si="161"/>
        <v>1.9463132625633602E-2</v>
      </c>
      <c r="V438" s="252">
        <f t="shared" si="142"/>
        <v>1.8807596885065551E-2</v>
      </c>
    </row>
    <row r="439" spans="3:22" x14ac:dyDescent="0.3">
      <c r="C439" s="8" t="s">
        <v>34</v>
      </c>
      <c r="D439" s="9" t="s">
        <v>349</v>
      </c>
      <c r="E439" s="10" t="s">
        <v>350</v>
      </c>
      <c r="F439" s="9" t="s">
        <v>337</v>
      </c>
      <c r="G439" s="74">
        <v>112.29</v>
      </c>
      <c r="H439" s="241">
        <v>29351</v>
      </c>
      <c r="I439" s="198">
        <v>48587.499999999993</v>
      </c>
      <c r="J439" s="179">
        <v>42250</v>
      </c>
      <c r="L439" s="219">
        <f t="shared" si="149"/>
        <v>40062.833333333336</v>
      </c>
      <c r="N439" s="225">
        <f t="shared" si="156"/>
        <v>9802.9845752879519</v>
      </c>
      <c r="O439" s="226">
        <f t="shared" si="157"/>
        <v>30259.848758045384</v>
      </c>
      <c r="P439" s="226">
        <f t="shared" si="158"/>
        <v>49865.817908621291</v>
      </c>
      <c r="R439" s="250">
        <f t="shared" si="159"/>
        <v>7.9952750972004452E-3</v>
      </c>
      <c r="S439" s="249">
        <f t="shared" si="160"/>
        <v>1.3235338788635025E-2</v>
      </c>
      <c r="T439" s="249">
        <f t="shared" si="161"/>
        <v>1.150899025098698E-2</v>
      </c>
      <c r="V439" s="252">
        <f t="shared" si="142"/>
        <v>9.7521326740937116E-3</v>
      </c>
    </row>
    <row r="440" spans="3:22" x14ac:dyDescent="0.3">
      <c r="C440" s="8" t="s">
        <v>37</v>
      </c>
      <c r="D440" s="75" t="s">
        <v>351</v>
      </c>
      <c r="E440" s="10" t="s">
        <v>352</v>
      </c>
      <c r="F440" s="9" t="s">
        <v>337</v>
      </c>
      <c r="G440" s="68">
        <v>152.29</v>
      </c>
      <c r="H440" s="205">
        <v>18256</v>
      </c>
      <c r="I440" s="240">
        <v>23000</v>
      </c>
      <c r="J440" s="179">
        <v>20000</v>
      </c>
      <c r="L440" s="219">
        <f t="shared" si="149"/>
        <v>20418.666666666668</v>
      </c>
      <c r="N440" s="225">
        <f t="shared" si="156"/>
        <v>2399.5510691238337</v>
      </c>
      <c r="O440" s="226">
        <f t="shared" si="157"/>
        <v>18019.115597542834</v>
      </c>
      <c r="P440" s="226">
        <f t="shared" si="158"/>
        <v>22818.217735790502</v>
      </c>
      <c r="R440" s="249">
        <f t="shared" si="159"/>
        <v>4.9729733969708471E-3</v>
      </c>
      <c r="S440" s="250">
        <f t="shared" si="160"/>
        <v>6.2652491307148049E-3</v>
      </c>
      <c r="T440" s="249">
        <f t="shared" si="161"/>
        <v>5.4480427223607001E-3</v>
      </c>
      <c r="V440" s="252">
        <f t="shared" si="142"/>
        <v>5.2105080596657732E-3</v>
      </c>
    </row>
    <row r="441" spans="3:22" ht="26.4" x14ac:dyDescent="0.3">
      <c r="C441" s="8" t="s">
        <v>40</v>
      </c>
      <c r="D441" s="75" t="s">
        <v>353</v>
      </c>
      <c r="E441" s="76" t="s">
        <v>353</v>
      </c>
      <c r="F441" s="9" t="s">
        <v>223</v>
      </c>
      <c r="G441" s="68">
        <v>1</v>
      </c>
      <c r="H441" s="205">
        <v>241888</v>
      </c>
      <c r="I441" s="240">
        <v>272550</v>
      </c>
      <c r="J441" s="179">
        <v>237000</v>
      </c>
      <c r="L441" s="219">
        <f t="shared" si="149"/>
        <v>250479.33333333334</v>
      </c>
      <c r="N441" s="225">
        <f t="shared" si="156"/>
        <v>19269.376775945126</v>
      </c>
      <c r="O441" s="226">
        <f t="shared" si="157"/>
        <v>231209.95655738821</v>
      </c>
      <c r="P441" s="226">
        <f t="shared" si="158"/>
        <v>269748.71010927844</v>
      </c>
      <c r="R441" s="249">
        <f t="shared" si="159"/>
        <v>6.5890807901319251E-2</v>
      </c>
      <c r="S441" s="250">
        <f t="shared" si="160"/>
        <v>7.4243202198970445E-2</v>
      </c>
      <c r="T441" s="249">
        <f t="shared" si="161"/>
        <v>6.4559306259974303E-2</v>
      </c>
      <c r="V441" s="252">
        <f t="shared" si="142"/>
        <v>6.522505708064677E-2</v>
      </c>
    </row>
    <row r="442" spans="3:22" ht="26.4" x14ac:dyDescent="0.3">
      <c r="C442" s="8" t="s">
        <v>43</v>
      </c>
      <c r="D442" s="75" t="s">
        <v>354</v>
      </c>
      <c r="E442" s="76" t="s">
        <v>354</v>
      </c>
      <c r="F442" s="9" t="s">
        <v>223</v>
      </c>
      <c r="G442" s="68">
        <v>1</v>
      </c>
      <c r="H442" s="205">
        <v>354101</v>
      </c>
      <c r="I442" s="240">
        <v>402499.99999999994</v>
      </c>
      <c r="J442" s="179">
        <v>350000</v>
      </c>
      <c r="L442" s="219">
        <f t="shared" si="149"/>
        <v>368867</v>
      </c>
      <c r="N442" s="225">
        <f t="shared" si="156"/>
        <v>29199.119284663331</v>
      </c>
      <c r="O442" s="226">
        <f t="shared" si="157"/>
        <v>339667.88071533665</v>
      </c>
      <c r="P442" s="226">
        <f t="shared" si="158"/>
        <v>398066.11928466335</v>
      </c>
      <c r="R442" s="249">
        <f t="shared" si="159"/>
        <v>9.6457868801532315E-2</v>
      </c>
      <c r="S442" s="250">
        <f t="shared" si="160"/>
        <v>0.10964185978750908</v>
      </c>
      <c r="T442" s="249">
        <f t="shared" si="161"/>
        <v>9.5340747641312257E-2</v>
      </c>
      <c r="V442" s="252">
        <f t="shared" si="142"/>
        <v>9.5899308221422286E-2</v>
      </c>
    </row>
    <row r="443" spans="3:22" ht="26.4" x14ac:dyDescent="0.3">
      <c r="C443" s="8" t="s">
        <v>46</v>
      </c>
      <c r="D443" s="75" t="s">
        <v>355</v>
      </c>
      <c r="E443" s="76" t="s">
        <v>355</v>
      </c>
      <c r="F443" s="9" t="s">
        <v>337</v>
      </c>
      <c r="G443" s="68">
        <v>3</v>
      </c>
      <c r="H443" s="241">
        <v>354101</v>
      </c>
      <c r="I443" s="198">
        <v>249549.99999999997</v>
      </c>
      <c r="J443" s="179">
        <v>217000</v>
      </c>
      <c r="L443" s="219">
        <f t="shared" si="149"/>
        <v>273550.33333333331</v>
      </c>
      <c r="N443" s="225">
        <f t="shared" si="156"/>
        <v>71632.276596052208</v>
      </c>
      <c r="O443" s="226">
        <f t="shared" si="157"/>
        <v>201918.05673728109</v>
      </c>
      <c r="P443" s="226">
        <f t="shared" si="158"/>
        <v>345182.60992938554</v>
      </c>
      <c r="R443" s="250">
        <f t="shared" si="159"/>
        <v>9.6457868801532315E-2</v>
      </c>
      <c r="S443" s="249">
        <f t="shared" si="160"/>
        <v>6.7977953068255631E-2</v>
      </c>
      <c r="T443" s="249">
        <f t="shared" si="161"/>
        <v>5.9111263537613597E-2</v>
      </c>
      <c r="V443" s="252">
        <f t="shared" si="142"/>
        <v>7.7784566169572952E-2</v>
      </c>
    </row>
    <row r="444" spans="3:22" ht="26.4" x14ac:dyDescent="0.3">
      <c r="C444" s="8" t="s">
        <v>49</v>
      </c>
      <c r="D444" s="75" t="s">
        <v>356</v>
      </c>
      <c r="E444" s="76" t="s">
        <v>357</v>
      </c>
      <c r="F444" s="9" t="s">
        <v>337</v>
      </c>
      <c r="G444" s="68">
        <v>2.88</v>
      </c>
      <c r="H444" s="241">
        <v>34064</v>
      </c>
      <c r="I444" s="198">
        <v>187450</v>
      </c>
      <c r="J444" s="179">
        <v>163000</v>
      </c>
      <c r="L444" s="219">
        <f t="shared" si="149"/>
        <v>128171.33333333333</v>
      </c>
      <c r="N444" s="225">
        <f t="shared" si="156"/>
        <v>82411.123432054563</v>
      </c>
      <c r="O444" s="226">
        <f t="shared" si="157"/>
        <v>45760.209901278766</v>
      </c>
      <c r="P444" s="226">
        <f t="shared" si="158"/>
        <v>210582.45676538791</v>
      </c>
      <c r="R444" s="250">
        <f t="shared" si="159"/>
        <v>9.279106364724744E-3</v>
      </c>
      <c r="S444" s="249">
        <f t="shared" si="160"/>
        <v>5.1061780415325664E-2</v>
      </c>
      <c r="T444" s="249">
        <f t="shared" si="161"/>
        <v>4.4401548187239709E-2</v>
      </c>
      <c r="V444" s="252">
        <f t="shared" si="142"/>
        <v>2.6840327275982227E-2</v>
      </c>
    </row>
    <row r="445" spans="3:22" ht="30" customHeight="1" x14ac:dyDescent="0.3">
      <c r="C445" s="8" t="s">
        <v>52</v>
      </c>
      <c r="D445" s="9" t="s">
        <v>358</v>
      </c>
      <c r="E445" s="10" t="s">
        <v>359</v>
      </c>
      <c r="F445" s="9" t="s">
        <v>337</v>
      </c>
      <c r="G445" s="68">
        <v>4.8</v>
      </c>
      <c r="H445" s="205">
        <v>91086</v>
      </c>
      <c r="I445" s="198">
        <v>92000</v>
      </c>
      <c r="J445" s="232">
        <v>80000</v>
      </c>
      <c r="L445" s="219">
        <f t="shared" si="149"/>
        <v>87695.333333333328</v>
      </c>
      <c r="N445" s="225">
        <f t="shared" si="156"/>
        <v>6680.0048902177714</v>
      </c>
      <c r="O445" s="226">
        <f t="shared" si="157"/>
        <v>81015.328443115563</v>
      </c>
      <c r="P445" s="226">
        <f t="shared" si="158"/>
        <v>94375.338223551094</v>
      </c>
      <c r="R445" s="249">
        <f t="shared" si="159"/>
        <v>2.4812020970447338E-2</v>
      </c>
      <c r="S445" s="249">
        <f t="shared" si="160"/>
        <v>2.506099652285922E-2</v>
      </c>
      <c r="T445" s="250">
        <f t="shared" si="161"/>
        <v>2.17921708894428E-2</v>
      </c>
      <c r="V445" s="252">
        <f t="shared" si="142"/>
        <v>2.3302095929945067E-2</v>
      </c>
    </row>
    <row r="446" spans="3:22" ht="26.4" x14ac:dyDescent="0.3">
      <c r="C446" s="8" t="s">
        <v>55</v>
      </c>
      <c r="D446" s="75" t="s">
        <v>360</v>
      </c>
      <c r="E446" s="10" t="s">
        <v>361</v>
      </c>
      <c r="F446" s="9" t="s">
        <v>223</v>
      </c>
      <c r="G446" s="68">
        <v>6</v>
      </c>
      <c r="H446" s="205">
        <v>110156</v>
      </c>
      <c r="I446" s="240">
        <v>144900</v>
      </c>
      <c r="J446" s="179">
        <v>126000</v>
      </c>
      <c r="L446" s="219">
        <f t="shared" si="149"/>
        <v>127018.66666666667</v>
      </c>
      <c r="N446" s="225">
        <f t="shared" si="156"/>
        <v>17394.385454316347</v>
      </c>
      <c r="O446" s="226">
        <f t="shared" si="157"/>
        <v>109624.28121235032</v>
      </c>
      <c r="P446" s="226">
        <f t="shared" si="158"/>
        <v>144413.05212098302</v>
      </c>
      <c r="R446" s="249">
        <f t="shared" si="159"/>
        <v>3.0006729706218264E-2</v>
      </c>
      <c r="S446" s="250">
        <f t="shared" si="160"/>
        <v>3.9471069523503273E-2</v>
      </c>
      <c r="T446" s="249">
        <f t="shared" si="161"/>
        <v>3.4322669150872412E-2</v>
      </c>
      <c r="V446" s="252">
        <f t="shared" si="142"/>
        <v>3.2164699428545336E-2</v>
      </c>
    </row>
    <row r="447" spans="3:22" ht="26.4" x14ac:dyDescent="0.3">
      <c r="C447" s="8" t="s">
        <v>58</v>
      </c>
      <c r="D447" s="75" t="s">
        <v>362</v>
      </c>
      <c r="E447" s="10" t="s">
        <v>363</v>
      </c>
      <c r="F447" s="9" t="s">
        <v>223</v>
      </c>
      <c r="G447" s="68">
        <v>5</v>
      </c>
      <c r="H447" s="241">
        <v>104700</v>
      </c>
      <c r="I447" s="198">
        <v>23000</v>
      </c>
      <c r="J447" s="179">
        <v>20000</v>
      </c>
      <c r="L447" s="219">
        <f t="shared" si="149"/>
        <v>49233.333333333336</v>
      </c>
      <c r="N447" s="225">
        <f t="shared" si="156"/>
        <v>48058.956848160298</v>
      </c>
      <c r="O447" s="226">
        <f t="shared" si="157"/>
        <v>1174.3764851730375</v>
      </c>
      <c r="P447" s="226">
        <f t="shared" si="158"/>
        <v>97292.290181493634</v>
      </c>
      <c r="R447" s="250">
        <f t="shared" si="159"/>
        <v>2.8520503651558265E-2</v>
      </c>
      <c r="S447" s="249">
        <f t="shared" si="160"/>
        <v>6.2652491307148049E-3</v>
      </c>
      <c r="T447" s="249">
        <f t="shared" si="161"/>
        <v>5.4480427223607001E-3</v>
      </c>
      <c r="V447" s="252">
        <f t="shared" si="142"/>
        <v>1.6984273186959484E-2</v>
      </c>
    </row>
    <row r="448" spans="3:22" x14ac:dyDescent="0.3">
      <c r="C448" s="8" t="s">
        <v>83</v>
      </c>
      <c r="D448" s="75" t="s">
        <v>364</v>
      </c>
      <c r="E448" s="76" t="s">
        <v>365</v>
      </c>
      <c r="F448" s="9" t="s">
        <v>223</v>
      </c>
      <c r="G448" s="68">
        <v>1</v>
      </c>
      <c r="H448" s="205">
        <v>116438</v>
      </c>
      <c r="I448" s="240">
        <v>138000</v>
      </c>
      <c r="J448" s="179">
        <v>120000</v>
      </c>
      <c r="L448" s="219">
        <f t="shared" si="149"/>
        <v>124812.66666666667</v>
      </c>
      <c r="N448" s="225">
        <f t="shared" si="156"/>
        <v>11558.602049267607</v>
      </c>
      <c r="O448" s="226">
        <f t="shared" si="157"/>
        <v>113254.06461739907</v>
      </c>
      <c r="P448" s="226">
        <f t="shared" si="158"/>
        <v>136371.26871593427</v>
      </c>
      <c r="R448" s="249">
        <f t="shared" si="159"/>
        <v>3.1717959925311762E-2</v>
      </c>
      <c r="S448" s="250">
        <f t="shared" si="160"/>
        <v>3.7591494784288831E-2</v>
      </c>
      <c r="T448" s="249">
        <f t="shared" si="161"/>
        <v>3.2688256334164202E-2</v>
      </c>
      <c r="V448" s="252">
        <f t="shared" si="142"/>
        <v>3.2203108129737978E-2</v>
      </c>
    </row>
    <row r="449" spans="3:22" ht="13.8" thickBot="1" x14ac:dyDescent="0.35">
      <c r="C449" s="8" t="s">
        <v>86</v>
      </c>
      <c r="D449" s="75" t="s">
        <v>366</v>
      </c>
      <c r="E449" s="10" t="s">
        <v>367</v>
      </c>
      <c r="F449" s="77" t="s">
        <v>368</v>
      </c>
      <c r="G449" s="68">
        <v>10</v>
      </c>
      <c r="H449" s="205">
        <v>21148</v>
      </c>
      <c r="I449" s="240">
        <v>25000</v>
      </c>
      <c r="J449" s="179">
        <v>20000</v>
      </c>
      <c r="L449" s="219">
        <f t="shared" si="149"/>
        <v>22049.333333333332</v>
      </c>
      <c r="N449" s="225">
        <f t="shared" si="156"/>
        <v>2619.0267912591758</v>
      </c>
      <c r="O449" s="226">
        <f t="shared" si="157"/>
        <v>19430.306542074155</v>
      </c>
      <c r="P449" s="226">
        <f t="shared" si="158"/>
        <v>24668.360124592509</v>
      </c>
      <c r="R449" s="249">
        <f t="shared" si="159"/>
        <v>5.7607603746242042E-3</v>
      </c>
      <c r="S449" s="250">
        <f t="shared" si="160"/>
        <v>6.8100534029508749E-3</v>
      </c>
      <c r="T449" s="249">
        <f t="shared" si="161"/>
        <v>5.4480427223607001E-3</v>
      </c>
      <c r="V449" s="252">
        <f t="shared" si="142"/>
        <v>5.6044015484924522E-3</v>
      </c>
    </row>
    <row r="450" spans="3:22" ht="15.75" customHeight="1" thickBot="1" x14ac:dyDescent="0.35">
      <c r="C450" s="79"/>
      <c r="D450" s="80"/>
      <c r="E450" s="81"/>
      <c r="F450" s="82"/>
      <c r="G450" s="83"/>
      <c r="H450" s="28"/>
      <c r="L450" s="219"/>
      <c r="N450" s="228"/>
      <c r="O450" s="228"/>
      <c r="P450" s="228"/>
      <c r="V450" s="252" t="e">
        <f t="shared" si="142"/>
        <v>#DIV/0!</v>
      </c>
    </row>
    <row r="451" spans="3:22" ht="13.2" customHeight="1" thickBot="1" x14ac:dyDescent="0.35">
      <c r="C451" s="280" t="s">
        <v>370</v>
      </c>
      <c r="D451" s="281"/>
      <c r="E451" s="282"/>
      <c r="F451" s="34"/>
      <c r="G451" s="34"/>
      <c r="H451" s="84"/>
      <c r="L451" s="219"/>
      <c r="N451" s="228"/>
      <c r="O451" s="228"/>
      <c r="P451" s="228"/>
      <c r="V451" s="252" t="e">
        <f t="shared" si="142"/>
        <v>#DIV/0!</v>
      </c>
    </row>
    <row r="452" spans="3:22" ht="13.5" customHeight="1" thickBot="1" x14ac:dyDescent="0.35">
      <c r="C452" s="268" t="s">
        <v>371</v>
      </c>
      <c r="D452" s="269"/>
      <c r="E452" s="269"/>
      <c r="F452" s="269"/>
      <c r="G452" s="269"/>
      <c r="H452" s="269"/>
      <c r="I452" s="201"/>
      <c r="J452" s="183"/>
      <c r="L452" s="221"/>
      <c r="N452" s="229"/>
      <c r="O452" s="229"/>
      <c r="P452" s="229"/>
      <c r="R452" s="214"/>
      <c r="S452" s="215"/>
      <c r="T452" s="216"/>
      <c r="V452" s="252" t="e">
        <f t="shared" si="142"/>
        <v>#DIV/0!</v>
      </c>
    </row>
    <row r="453" spans="3:22" ht="27" thickBot="1" x14ac:dyDescent="0.35">
      <c r="C453" s="29" t="s">
        <v>4</v>
      </c>
      <c r="D453" s="30" t="s">
        <v>5</v>
      </c>
      <c r="E453" s="29" t="s">
        <v>6</v>
      </c>
      <c r="F453" s="31" t="s">
        <v>7</v>
      </c>
      <c r="G453" s="32" t="s">
        <v>8</v>
      </c>
      <c r="H453" s="31" t="s">
        <v>331</v>
      </c>
      <c r="I453" s="170" t="s">
        <v>331</v>
      </c>
      <c r="J453" s="170" t="s">
        <v>331</v>
      </c>
      <c r="L453" s="170" t="s">
        <v>331</v>
      </c>
      <c r="N453" s="224" t="s">
        <v>939</v>
      </c>
      <c r="O453" s="224" t="s">
        <v>940</v>
      </c>
      <c r="P453" s="224" t="s">
        <v>941</v>
      </c>
      <c r="R453" s="224" t="s">
        <v>942</v>
      </c>
      <c r="S453" s="224" t="s">
        <v>942</v>
      </c>
      <c r="T453" s="224" t="s">
        <v>942</v>
      </c>
      <c r="V453" s="252" t="e">
        <f t="shared" si="142"/>
        <v>#DIV/0!</v>
      </c>
    </row>
    <row r="454" spans="3:22" ht="30" customHeight="1" x14ac:dyDescent="0.3">
      <c r="C454" s="4" t="s">
        <v>13</v>
      </c>
      <c r="D454" s="60" t="s">
        <v>372</v>
      </c>
      <c r="E454" s="61" t="s">
        <v>373</v>
      </c>
      <c r="F454" s="60" t="s">
        <v>16</v>
      </c>
      <c r="G454" s="62">
        <v>2</v>
      </c>
      <c r="H454" s="206">
        <v>40200</v>
      </c>
      <c r="I454" s="198">
        <v>41842.75</v>
      </c>
      <c r="J454" s="232">
        <v>36385</v>
      </c>
      <c r="L454" s="219">
        <f t="shared" si="149"/>
        <v>39475.916666666664</v>
      </c>
      <c r="N454" s="225">
        <f t="shared" ref="N454:N476" si="162">+STDEV(H454:J454)</f>
        <v>2799.996655503955</v>
      </c>
      <c r="O454" s="226">
        <f t="shared" ref="O454:O476" si="163">+L454-N454</f>
        <v>36675.920011162707</v>
      </c>
      <c r="P454" s="226">
        <f t="shared" ref="P454:P476" si="164">+L454+N454</f>
        <v>42275.913322170622</v>
      </c>
      <c r="R454" s="249">
        <f t="shared" ref="R454:R476" si="165">+H454/$L$24</f>
        <v>1.0950565871945008E-2</v>
      </c>
      <c r="S454" s="249">
        <f t="shared" ref="S454:S476" si="166">+I454/$L$24</f>
        <v>1.1398054481052909E-2</v>
      </c>
      <c r="T454" s="250">
        <f t="shared" ref="T454:T476" si="167">+J454/$L$24</f>
        <v>9.911351722654704E-3</v>
      </c>
      <c r="V454" s="252">
        <f t="shared" si="142"/>
        <v>1.0430958797299855E-2</v>
      </c>
    </row>
    <row r="455" spans="3:22" ht="30" customHeight="1" x14ac:dyDescent="0.3">
      <c r="C455" s="8" t="s">
        <v>18</v>
      </c>
      <c r="D455" s="9" t="s">
        <v>374</v>
      </c>
      <c r="E455" s="10" t="s">
        <v>375</v>
      </c>
      <c r="F455" s="9" t="s">
        <v>337</v>
      </c>
      <c r="G455" s="68">
        <v>16</v>
      </c>
      <c r="H455" s="241">
        <v>13100</v>
      </c>
      <c r="I455" s="198">
        <v>20700</v>
      </c>
      <c r="J455" s="179">
        <v>18000</v>
      </c>
      <c r="L455" s="219">
        <f t="shared" si="149"/>
        <v>17266.666666666668</v>
      </c>
      <c r="N455" s="225">
        <f t="shared" si="162"/>
        <v>3852.7046776690936</v>
      </c>
      <c r="O455" s="226">
        <f t="shared" si="163"/>
        <v>13413.961988997575</v>
      </c>
      <c r="P455" s="226">
        <f t="shared" si="164"/>
        <v>21119.371344335763</v>
      </c>
      <c r="R455" s="250">
        <f t="shared" si="165"/>
        <v>3.5684679831462585E-3</v>
      </c>
      <c r="S455" s="249">
        <f t="shared" si="166"/>
        <v>5.6387242176433247E-3</v>
      </c>
      <c r="T455" s="249">
        <f t="shared" si="167"/>
        <v>4.9032384501246301E-3</v>
      </c>
      <c r="V455" s="252">
        <f t="shared" si="142"/>
        <v>4.2358532166354443E-3</v>
      </c>
    </row>
    <row r="456" spans="3:22" ht="30" customHeight="1" x14ac:dyDescent="0.3">
      <c r="C456" s="8" t="s">
        <v>21</v>
      </c>
      <c r="D456" s="9" t="s">
        <v>376</v>
      </c>
      <c r="E456" s="10" t="s">
        <v>377</v>
      </c>
      <c r="F456" s="9" t="s">
        <v>337</v>
      </c>
      <c r="G456" s="68">
        <v>6.4</v>
      </c>
      <c r="H456" s="241">
        <v>47400</v>
      </c>
      <c r="I456" s="198">
        <v>89700</v>
      </c>
      <c r="J456" s="179">
        <v>78000</v>
      </c>
      <c r="L456" s="219">
        <f t="shared" si="149"/>
        <v>71700</v>
      </c>
      <c r="N456" s="225">
        <f t="shared" si="162"/>
        <v>21842.389979120875</v>
      </c>
      <c r="O456" s="226">
        <f t="shared" si="163"/>
        <v>49857.610020879125</v>
      </c>
      <c r="P456" s="226">
        <f t="shared" si="164"/>
        <v>93542.389979120868</v>
      </c>
      <c r="R456" s="250">
        <f t="shared" si="165"/>
        <v>1.2911861251994859E-2</v>
      </c>
      <c r="S456" s="249">
        <f t="shared" si="166"/>
        <v>2.443447160978774E-2</v>
      </c>
      <c r="T456" s="249">
        <f t="shared" si="167"/>
        <v>2.124736661720673E-2</v>
      </c>
      <c r="V456" s="252">
        <f t="shared" si="142"/>
        <v>1.7079613934600793E-2</v>
      </c>
    </row>
    <row r="457" spans="3:22" ht="30" customHeight="1" x14ac:dyDescent="0.3">
      <c r="C457" s="8" t="s">
        <v>25</v>
      </c>
      <c r="D457" s="9" t="s">
        <v>342</v>
      </c>
      <c r="E457" s="10" t="s">
        <v>343</v>
      </c>
      <c r="F457" s="9" t="s">
        <v>344</v>
      </c>
      <c r="G457" s="74">
        <v>2.9</v>
      </c>
      <c r="H457" s="205">
        <v>81400</v>
      </c>
      <c r="I457" s="198">
        <v>85100</v>
      </c>
      <c r="J457" s="232">
        <v>74000</v>
      </c>
      <c r="L457" s="219">
        <f t="shared" si="149"/>
        <v>80166.666666666672</v>
      </c>
      <c r="N457" s="225">
        <f t="shared" si="162"/>
        <v>5651.8433571122032</v>
      </c>
      <c r="O457" s="226">
        <f t="shared" si="163"/>
        <v>74514.823309554471</v>
      </c>
      <c r="P457" s="226">
        <f t="shared" si="164"/>
        <v>85818.510023778872</v>
      </c>
      <c r="R457" s="249">
        <f t="shared" si="165"/>
        <v>2.2173533880008051E-2</v>
      </c>
      <c r="S457" s="249">
        <f t="shared" si="166"/>
        <v>2.3181421783644778E-2</v>
      </c>
      <c r="T457" s="250">
        <f t="shared" si="167"/>
        <v>2.015775807273459E-2</v>
      </c>
      <c r="V457" s="252">
        <f t="shared" ref="V457:V520" si="168">+AVERAGE(R457,T457)</f>
        <v>2.1165645976371321E-2</v>
      </c>
    </row>
    <row r="458" spans="3:22" ht="30" customHeight="1" x14ac:dyDescent="0.3">
      <c r="C458" s="8" t="s">
        <v>28</v>
      </c>
      <c r="D458" s="9" t="s">
        <v>378</v>
      </c>
      <c r="E458" s="10" t="s">
        <v>379</v>
      </c>
      <c r="F458" s="9" t="s">
        <v>344</v>
      </c>
      <c r="G458" s="74">
        <v>3.8</v>
      </c>
      <c r="H458" s="205">
        <v>188200</v>
      </c>
      <c r="I458" s="198">
        <v>195499.99999999997</v>
      </c>
      <c r="J458" s="232">
        <v>170000</v>
      </c>
      <c r="L458" s="219">
        <f t="shared" si="149"/>
        <v>184566.66666666666</v>
      </c>
      <c r="N458" s="225">
        <f t="shared" si="162"/>
        <v>13132.529586234825</v>
      </c>
      <c r="O458" s="226">
        <f t="shared" si="163"/>
        <v>171434.13708043183</v>
      </c>
      <c r="P458" s="226">
        <f t="shared" si="164"/>
        <v>197699.19625290149</v>
      </c>
      <c r="R458" s="249">
        <f t="shared" si="165"/>
        <v>5.1266082017414186E-2</v>
      </c>
      <c r="S458" s="249">
        <f t="shared" si="166"/>
        <v>5.325461761107584E-2</v>
      </c>
      <c r="T458" s="250">
        <f t="shared" si="167"/>
        <v>4.630836314006595E-2</v>
      </c>
      <c r="V458" s="252">
        <f t="shared" si="168"/>
        <v>4.8787222578740068E-2</v>
      </c>
    </row>
    <row r="459" spans="3:22" ht="30" customHeight="1" x14ac:dyDescent="0.3">
      <c r="C459" s="8" t="s">
        <v>31</v>
      </c>
      <c r="D459" s="9" t="s">
        <v>345</v>
      </c>
      <c r="E459" s="10" t="s">
        <v>346</v>
      </c>
      <c r="F459" s="9" t="s">
        <v>344</v>
      </c>
      <c r="G459" s="74">
        <v>3.37</v>
      </c>
      <c r="H459" s="241">
        <v>1250000</v>
      </c>
      <c r="I459" s="198">
        <v>1092500</v>
      </c>
      <c r="J459" s="179">
        <v>950000</v>
      </c>
      <c r="L459" s="219">
        <f t="shared" si="149"/>
        <v>1097500</v>
      </c>
      <c r="N459" s="225">
        <f t="shared" si="162"/>
        <v>150062.4869845892</v>
      </c>
      <c r="O459" s="226">
        <f t="shared" si="163"/>
        <v>947437.51301541086</v>
      </c>
      <c r="P459" s="226">
        <f t="shared" si="164"/>
        <v>1247562.4869845891</v>
      </c>
      <c r="R459" s="250">
        <f t="shared" si="165"/>
        <v>0.34050267014754376</v>
      </c>
      <c r="S459" s="249">
        <f t="shared" si="166"/>
        <v>0.29759933370895325</v>
      </c>
      <c r="T459" s="249">
        <f t="shared" si="167"/>
        <v>0.25878202931213323</v>
      </c>
      <c r="V459" s="252">
        <f t="shared" si="168"/>
        <v>0.2996423497298385</v>
      </c>
    </row>
    <row r="460" spans="3:22" ht="30" customHeight="1" x14ac:dyDescent="0.3">
      <c r="C460" s="8" t="s">
        <v>34</v>
      </c>
      <c r="D460" s="75" t="s">
        <v>380</v>
      </c>
      <c r="E460" s="10" t="s">
        <v>381</v>
      </c>
      <c r="F460" s="9" t="s">
        <v>16</v>
      </c>
      <c r="G460" s="68">
        <v>2</v>
      </c>
      <c r="H460" s="205">
        <v>421500</v>
      </c>
      <c r="I460" s="240">
        <v>568100</v>
      </c>
      <c r="J460" s="179">
        <v>494000</v>
      </c>
      <c r="L460" s="219">
        <f t="shared" si="149"/>
        <v>494533.33333333331</v>
      </c>
      <c r="N460" s="225">
        <f t="shared" si="162"/>
        <v>73301.455192467445</v>
      </c>
      <c r="O460" s="226">
        <f t="shared" si="163"/>
        <v>421231.87814086588</v>
      </c>
      <c r="P460" s="226">
        <f t="shared" si="164"/>
        <v>567834.7885258008</v>
      </c>
      <c r="R460" s="249">
        <f t="shared" si="165"/>
        <v>0.11481750037375175</v>
      </c>
      <c r="S460" s="250">
        <f t="shared" si="166"/>
        <v>0.15475165352865569</v>
      </c>
      <c r="T460" s="249">
        <f t="shared" si="167"/>
        <v>0.13456665524230929</v>
      </c>
      <c r="V460" s="252">
        <f t="shared" si="168"/>
        <v>0.12469207780803052</v>
      </c>
    </row>
    <row r="461" spans="3:22" ht="30" customHeight="1" x14ac:dyDescent="0.3">
      <c r="C461" s="8" t="s">
        <v>37</v>
      </c>
      <c r="D461" s="75" t="s">
        <v>366</v>
      </c>
      <c r="E461" s="10" t="s">
        <v>367</v>
      </c>
      <c r="F461" s="77" t="s">
        <v>368</v>
      </c>
      <c r="G461" s="68">
        <v>35</v>
      </c>
      <c r="H461" s="241">
        <v>14300</v>
      </c>
      <c r="I461" s="198">
        <v>25000</v>
      </c>
      <c r="J461" s="179">
        <v>20000</v>
      </c>
      <c r="L461" s="219">
        <f t="shared" si="149"/>
        <v>19766.666666666668</v>
      </c>
      <c r="N461" s="225">
        <f t="shared" si="162"/>
        <v>5353.8148392836083</v>
      </c>
      <c r="O461" s="226">
        <f t="shared" si="163"/>
        <v>14412.85182738306</v>
      </c>
      <c r="P461" s="226">
        <f t="shared" si="164"/>
        <v>25120.481505950276</v>
      </c>
      <c r="R461" s="250">
        <f t="shared" si="165"/>
        <v>3.8953505464879006E-3</v>
      </c>
      <c r="S461" s="249">
        <f t="shared" si="166"/>
        <v>6.8100534029508749E-3</v>
      </c>
      <c r="T461" s="249">
        <f t="shared" si="167"/>
        <v>5.4480427223607001E-3</v>
      </c>
      <c r="V461" s="252">
        <f t="shared" si="168"/>
        <v>4.6716966344243008E-3</v>
      </c>
    </row>
    <row r="462" spans="3:22" ht="30" customHeight="1" x14ac:dyDescent="0.3">
      <c r="C462" s="8" t="s">
        <v>40</v>
      </c>
      <c r="D462" s="75" t="s">
        <v>382</v>
      </c>
      <c r="E462" s="10" t="s">
        <v>383</v>
      </c>
      <c r="F462" s="9" t="s">
        <v>16</v>
      </c>
      <c r="G462" s="68">
        <v>3</v>
      </c>
      <c r="H462" s="241">
        <v>60800</v>
      </c>
      <c r="I462" s="198">
        <v>100682.49999999999</v>
      </c>
      <c r="J462" s="179">
        <v>87550</v>
      </c>
      <c r="L462" s="219">
        <f t="shared" si="149"/>
        <v>83010.833333333328</v>
      </c>
      <c r="N462" s="225">
        <f t="shared" si="162"/>
        <v>20325.020961448776</v>
      </c>
      <c r="O462" s="226">
        <f t="shared" si="163"/>
        <v>62685.812371884553</v>
      </c>
      <c r="P462" s="226">
        <f t="shared" si="164"/>
        <v>103335.8542947821</v>
      </c>
      <c r="R462" s="250">
        <f t="shared" si="165"/>
        <v>1.656204987597653E-2</v>
      </c>
      <c r="S462" s="249">
        <f t="shared" si="166"/>
        <v>2.7426128069704056E-2</v>
      </c>
      <c r="T462" s="249">
        <f t="shared" si="167"/>
        <v>2.3848807017133964E-2</v>
      </c>
      <c r="V462" s="252">
        <f t="shared" si="168"/>
        <v>2.0205428446555249E-2</v>
      </c>
    </row>
    <row r="463" spans="3:22" ht="30" customHeight="1" x14ac:dyDescent="0.3">
      <c r="C463" s="8" t="s">
        <v>43</v>
      </c>
      <c r="D463" s="75" t="s">
        <v>384</v>
      </c>
      <c r="E463" s="10" t="s">
        <v>385</v>
      </c>
      <c r="F463" s="9" t="s">
        <v>16</v>
      </c>
      <c r="G463" s="68">
        <v>1</v>
      </c>
      <c r="H463" s="205">
        <v>265500</v>
      </c>
      <c r="I463" s="240">
        <v>337525</v>
      </c>
      <c r="J463" s="179">
        <v>293500</v>
      </c>
      <c r="L463" s="219">
        <f t="shared" si="149"/>
        <v>298841.66666666669</v>
      </c>
      <c r="N463" s="225">
        <f t="shared" si="162"/>
        <v>36308.40410061193</v>
      </c>
      <c r="O463" s="226">
        <f t="shared" si="163"/>
        <v>262533.26256605476</v>
      </c>
      <c r="P463" s="226">
        <f t="shared" si="164"/>
        <v>335150.07076727861</v>
      </c>
      <c r="R463" s="249">
        <f t="shared" si="165"/>
        <v>7.2322767139338301E-2</v>
      </c>
      <c r="S463" s="250">
        <f t="shared" si="166"/>
        <v>9.1942530993239763E-2</v>
      </c>
      <c r="T463" s="249">
        <f t="shared" si="167"/>
        <v>7.995002695064328E-2</v>
      </c>
      <c r="V463" s="252">
        <f t="shared" si="168"/>
        <v>7.6136397044990783E-2</v>
      </c>
    </row>
    <row r="464" spans="3:22" ht="30" customHeight="1" x14ac:dyDescent="0.3">
      <c r="C464" s="8" t="s">
        <v>46</v>
      </c>
      <c r="D464" s="75" t="s">
        <v>386</v>
      </c>
      <c r="E464" s="10" t="s">
        <v>387</v>
      </c>
      <c r="F464" s="9" t="s">
        <v>337</v>
      </c>
      <c r="G464" s="74">
        <v>48.6</v>
      </c>
      <c r="H464" s="205">
        <v>53600</v>
      </c>
      <c r="I464" s="240">
        <v>62099.999999999993</v>
      </c>
      <c r="J464" s="179">
        <v>54000</v>
      </c>
      <c r="L464" s="219">
        <f t="shared" si="149"/>
        <v>56566.666666666664</v>
      </c>
      <c r="N464" s="225">
        <f t="shared" si="162"/>
        <v>4796.1790347456063</v>
      </c>
      <c r="O464" s="226">
        <f t="shared" si="163"/>
        <v>51770.48763192106</v>
      </c>
      <c r="P464" s="226">
        <f t="shared" si="164"/>
        <v>61362.845701412269</v>
      </c>
      <c r="R464" s="249">
        <f t="shared" si="165"/>
        <v>1.4600754495926677E-2</v>
      </c>
      <c r="S464" s="250">
        <f t="shared" si="166"/>
        <v>1.6916172652929971E-2</v>
      </c>
      <c r="T464" s="249">
        <f t="shared" si="167"/>
        <v>1.4709715350373891E-2</v>
      </c>
      <c r="V464" s="252">
        <f t="shared" si="168"/>
        <v>1.4655234923150285E-2</v>
      </c>
    </row>
    <row r="465" spans="3:22" ht="30" customHeight="1" x14ac:dyDescent="0.3">
      <c r="C465" s="8" t="s">
        <v>49</v>
      </c>
      <c r="D465" s="9" t="s">
        <v>388</v>
      </c>
      <c r="E465" s="10" t="s">
        <v>389</v>
      </c>
      <c r="F465" s="9" t="s">
        <v>337</v>
      </c>
      <c r="G465" s="74">
        <v>48.6</v>
      </c>
      <c r="H465" s="241">
        <v>21600</v>
      </c>
      <c r="I465" s="198">
        <v>12158.949999999999</v>
      </c>
      <c r="J465" s="179">
        <v>10573</v>
      </c>
      <c r="L465" s="219">
        <f t="shared" si="149"/>
        <v>14777.316666666666</v>
      </c>
      <c r="N465" s="225">
        <f t="shared" si="162"/>
        <v>5961.5908322219948</v>
      </c>
      <c r="O465" s="226">
        <f t="shared" si="163"/>
        <v>8815.7258344446709</v>
      </c>
      <c r="P465" s="226">
        <f t="shared" si="164"/>
        <v>20738.90749888866</v>
      </c>
      <c r="R465" s="250">
        <f t="shared" si="165"/>
        <v>5.8838861401495565E-3</v>
      </c>
      <c r="S465" s="249">
        <f t="shared" si="166"/>
        <v>3.3121239529523817E-3</v>
      </c>
      <c r="T465" s="249">
        <f t="shared" si="167"/>
        <v>2.8801077851759844E-3</v>
      </c>
      <c r="V465" s="252">
        <f t="shared" si="168"/>
        <v>4.3819969626627707E-3</v>
      </c>
    </row>
    <row r="466" spans="3:22" ht="30" customHeight="1" x14ac:dyDescent="0.3">
      <c r="C466" s="8" t="s">
        <v>52</v>
      </c>
      <c r="D466" s="75" t="s">
        <v>390</v>
      </c>
      <c r="E466" s="10" t="s">
        <v>391</v>
      </c>
      <c r="F466" s="77" t="s">
        <v>368</v>
      </c>
      <c r="G466" s="74">
        <v>42.8</v>
      </c>
      <c r="H466" s="241">
        <v>50000</v>
      </c>
      <c r="I466" s="198">
        <v>103499.99999999999</v>
      </c>
      <c r="J466" s="179">
        <v>90000</v>
      </c>
      <c r="L466" s="219">
        <f t="shared" si="149"/>
        <v>81166.666666666672</v>
      </c>
      <c r="N466" s="225">
        <f t="shared" si="162"/>
        <v>27822.353123582699</v>
      </c>
      <c r="O466" s="226">
        <f t="shared" si="163"/>
        <v>53344.313543083976</v>
      </c>
      <c r="P466" s="226">
        <f t="shared" si="164"/>
        <v>108989.01979024937</v>
      </c>
      <c r="R466" s="250">
        <f t="shared" si="165"/>
        <v>1.362010680590175E-2</v>
      </c>
      <c r="S466" s="249">
        <f t="shared" si="166"/>
        <v>2.819362108821662E-2</v>
      </c>
      <c r="T466" s="249">
        <f t="shared" si="167"/>
        <v>2.451619225062315E-2</v>
      </c>
      <c r="V466" s="252">
        <f t="shared" si="168"/>
        <v>1.9068149528262451E-2</v>
      </c>
    </row>
    <row r="467" spans="3:22" ht="30" customHeight="1" x14ac:dyDescent="0.3">
      <c r="C467" s="8" t="s">
        <v>55</v>
      </c>
      <c r="D467" s="9" t="s">
        <v>358</v>
      </c>
      <c r="E467" s="10" t="s">
        <v>392</v>
      </c>
      <c r="F467" s="9" t="s">
        <v>337</v>
      </c>
      <c r="G467" s="68">
        <v>28</v>
      </c>
      <c r="H467" s="241">
        <v>140000</v>
      </c>
      <c r="I467" s="198">
        <v>117299.99999999999</v>
      </c>
      <c r="J467" s="179">
        <v>102000</v>
      </c>
      <c r="L467" s="219">
        <f t="shared" si="149"/>
        <v>119766.66666666667</v>
      </c>
      <c r="N467" s="225">
        <f t="shared" si="162"/>
        <v>19119.710597530811</v>
      </c>
      <c r="O467" s="226">
        <f t="shared" si="163"/>
        <v>100646.95606913586</v>
      </c>
      <c r="P467" s="226">
        <f t="shared" si="164"/>
        <v>138886.37726419748</v>
      </c>
      <c r="R467" s="250">
        <f t="shared" si="165"/>
        <v>3.8136299056524901E-2</v>
      </c>
      <c r="S467" s="249">
        <f t="shared" si="166"/>
        <v>3.19527705666455E-2</v>
      </c>
      <c r="T467" s="249">
        <f t="shared" si="167"/>
        <v>2.7785017884039569E-2</v>
      </c>
      <c r="V467" s="252">
        <f t="shared" si="168"/>
        <v>3.2960658470282234E-2</v>
      </c>
    </row>
    <row r="468" spans="3:22" ht="30" customHeight="1" x14ac:dyDescent="0.3">
      <c r="C468" s="8" t="s">
        <v>58</v>
      </c>
      <c r="D468" s="75" t="s">
        <v>351</v>
      </c>
      <c r="E468" s="10" t="s">
        <v>352</v>
      </c>
      <c r="F468" s="9" t="s">
        <v>337</v>
      </c>
      <c r="G468" s="68">
        <v>392</v>
      </c>
      <c r="H468" s="205">
        <v>17800</v>
      </c>
      <c r="I468" s="240">
        <v>23000</v>
      </c>
      <c r="J468" s="179">
        <v>20000</v>
      </c>
      <c r="L468" s="219">
        <f t="shared" si="149"/>
        <v>20266.666666666668</v>
      </c>
      <c r="N468" s="225">
        <f t="shared" si="162"/>
        <v>2610.2362600602601</v>
      </c>
      <c r="O468" s="226">
        <f t="shared" si="163"/>
        <v>17656.430406606407</v>
      </c>
      <c r="P468" s="226">
        <f t="shared" si="164"/>
        <v>22876.902926726929</v>
      </c>
      <c r="R468" s="249">
        <f t="shared" si="165"/>
        <v>4.848758022901023E-3</v>
      </c>
      <c r="S468" s="250">
        <f t="shared" si="166"/>
        <v>6.2652491307148049E-3</v>
      </c>
      <c r="T468" s="249">
        <f t="shared" si="167"/>
        <v>5.4480427223607001E-3</v>
      </c>
      <c r="V468" s="252">
        <f t="shared" si="168"/>
        <v>5.1484003726308611E-3</v>
      </c>
    </row>
    <row r="469" spans="3:22" ht="30" customHeight="1" x14ac:dyDescent="0.3">
      <c r="C469" s="8" t="s">
        <v>83</v>
      </c>
      <c r="D469" s="9" t="s">
        <v>393</v>
      </c>
      <c r="E469" s="10" t="s">
        <v>394</v>
      </c>
      <c r="F469" s="9" t="s">
        <v>337</v>
      </c>
      <c r="G469" s="68">
        <v>125</v>
      </c>
      <c r="H469" s="241">
        <v>27100</v>
      </c>
      <c r="I469" s="198">
        <v>46000</v>
      </c>
      <c r="J469" s="179">
        <v>40000</v>
      </c>
      <c r="L469" s="219">
        <f t="shared" si="149"/>
        <v>37700</v>
      </c>
      <c r="N469" s="225">
        <f t="shared" si="162"/>
        <v>9657.639463140049</v>
      </c>
      <c r="O469" s="226">
        <f t="shared" si="163"/>
        <v>28042.360536859953</v>
      </c>
      <c r="P469" s="226">
        <f t="shared" si="164"/>
        <v>47357.639463140047</v>
      </c>
      <c r="R469" s="250">
        <f t="shared" si="165"/>
        <v>7.3820978887987488E-3</v>
      </c>
      <c r="S469" s="249">
        <f t="shared" si="166"/>
        <v>1.253049826142961E-2</v>
      </c>
      <c r="T469" s="249">
        <f t="shared" si="167"/>
        <v>1.08960854447214E-2</v>
      </c>
      <c r="V469" s="252">
        <f t="shared" si="168"/>
        <v>9.1390916667600745E-3</v>
      </c>
    </row>
    <row r="470" spans="3:22" ht="30" customHeight="1" x14ac:dyDescent="0.3">
      <c r="C470" s="8" t="s">
        <v>86</v>
      </c>
      <c r="D470" s="75" t="s">
        <v>395</v>
      </c>
      <c r="E470" s="10" t="s">
        <v>396</v>
      </c>
      <c r="F470" s="9" t="s">
        <v>337</v>
      </c>
      <c r="G470" s="68">
        <v>137</v>
      </c>
      <c r="H470" s="241">
        <v>15400</v>
      </c>
      <c r="I470" s="198">
        <v>28749.999999999996</v>
      </c>
      <c r="J470" s="179">
        <v>25000</v>
      </c>
      <c r="L470" s="219">
        <f t="shared" si="149"/>
        <v>23050</v>
      </c>
      <c r="N470" s="225">
        <f t="shared" si="162"/>
        <v>6885.3104505170922</v>
      </c>
      <c r="O470" s="226">
        <f t="shared" si="163"/>
        <v>16164.689549482908</v>
      </c>
      <c r="P470" s="226">
        <f t="shared" si="164"/>
        <v>29935.310450517092</v>
      </c>
      <c r="R470" s="250">
        <f t="shared" si="165"/>
        <v>4.1949928962177387E-3</v>
      </c>
      <c r="S470" s="249">
        <f t="shared" si="166"/>
        <v>7.831561413393506E-3</v>
      </c>
      <c r="T470" s="249">
        <f t="shared" si="167"/>
        <v>6.8100534029508749E-3</v>
      </c>
      <c r="V470" s="252">
        <f t="shared" si="168"/>
        <v>5.5025231495843072E-3</v>
      </c>
    </row>
    <row r="471" spans="3:22" ht="30" customHeight="1" x14ac:dyDescent="0.3">
      <c r="C471" s="8" t="s">
        <v>89</v>
      </c>
      <c r="D471" s="9" t="s">
        <v>397</v>
      </c>
      <c r="E471" s="10" t="s">
        <v>350</v>
      </c>
      <c r="F471" s="9" t="s">
        <v>337</v>
      </c>
      <c r="G471" s="74">
        <v>38.36</v>
      </c>
      <c r="H471" s="241">
        <v>27100</v>
      </c>
      <c r="I471" s="198">
        <v>48587.499999999993</v>
      </c>
      <c r="J471" s="179">
        <v>42250</v>
      </c>
      <c r="L471" s="219">
        <f t="shared" si="149"/>
        <v>39312.5</v>
      </c>
      <c r="N471" s="225">
        <f t="shared" si="162"/>
        <v>11040.826225876395</v>
      </c>
      <c r="O471" s="226">
        <f t="shared" si="163"/>
        <v>28271.673774123607</v>
      </c>
      <c r="P471" s="226">
        <f t="shared" si="164"/>
        <v>50353.326225876393</v>
      </c>
      <c r="R471" s="250">
        <f t="shared" si="165"/>
        <v>7.3820978887987488E-3</v>
      </c>
      <c r="S471" s="249">
        <f t="shared" si="166"/>
        <v>1.3235338788635025E-2</v>
      </c>
      <c r="T471" s="249">
        <f t="shared" si="167"/>
        <v>1.150899025098698E-2</v>
      </c>
      <c r="V471" s="252">
        <f t="shared" si="168"/>
        <v>9.4455440698928642E-3</v>
      </c>
    </row>
    <row r="472" spans="3:22" ht="30" customHeight="1" x14ac:dyDescent="0.3">
      <c r="C472" s="8" t="s">
        <v>90</v>
      </c>
      <c r="D472" s="75" t="s">
        <v>360</v>
      </c>
      <c r="E472" s="10" t="s">
        <v>361</v>
      </c>
      <c r="F472" s="9" t="s">
        <v>223</v>
      </c>
      <c r="G472" s="68">
        <v>8</v>
      </c>
      <c r="H472" s="241">
        <v>106300</v>
      </c>
      <c r="I472" s="198">
        <v>144900</v>
      </c>
      <c r="J472" s="179">
        <v>126000</v>
      </c>
      <c r="L472" s="219">
        <f t="shared" ref="L472:L526" si="169">+AVERAGE(H472:J472)</f>
        <v>125733.33333333333</v>
      </c>
      <c r="N472" s="225">
        <f t="shared" si="162"/>
        <v>19301.381643119024</v>
      </c>
      <c r="O472" s="226">
        <f t="shared" si="163"/>
        <v>106431.95169021431</v>
      </c>
      <c r="P472" s="226">
        <f t="shared" si="164"/>
        <v>145034.71497645235</v>
      </c>
      <c r="R472" s="250">
        <f t="shared" si="165"/>
        <v>2.8956347069347122E-2</v>
      </c>
      <c r="S472" s="249">
        <f t="shared" si="166"/>
        <v>3.9471069523503273E-2</v>
      </c>
      <c r="T472" s="249">
        <f t="shared" si="167"/>
        <v>3.4322669150872412E-2</v>
      </c>
      <c r="V472" s="252">
        <f t="shared" si="168"/>
        <v>3.1639508110109765E-2</v>
      </c>
    </row>
    <row r="473" spans="3:22" ht="30" customHeight="1" x14ac:dyDescent="0.3">
      <c r="C473" s="8" t="s">
        <v>93</v>
      </c>
      <c r="D473" s="75" t="s">
        <v>362</v>
      </c>
      <c r="E473" s="10" t="s">
        <v>363</v>
      </c>
      <c r="F473" s="9" t="s">
        <v>223</v>
      </c>
      <c r="G473" s="68">
        <v>8</v>
      </c>
      <c r="H473" s="241">
        <v>104700</v>
      </c>
      <c r="I473" s="198">
        <v>23000</v>
      </c>
      <c r="J473" s="179">
        <v>20000</v>
      </c>
      <c r="L473" s="219">
        <f t="shared" si="169"/>
        <v>49233.333333333336</v>
      </c>
      <c r="N473" s="225">
        <f t="shared" si="162"/>
        <v>48058.956848160298</v>
      </c>
      <c r="O473" s="226">
        <f t="shared" si="163"/>
        <v>1174.3764851730375</v>
      </c>
      <c r="P473" s="226">
        <f t="shared" si="164"/>
        <v>97292.290181493634</v>
      </c>
      <c r="R473" s="250">
        <f t="shared" si="165"/>
        <v>2.8520503651558265E-2</v>
      </c>
      <c r="S473" s="249">
        <f t="shared" si="166"/>
        <v>6.2652491307148049E-3</v>
      </c>
      <c r="T473" s="249">
        <f t="shared" si="167"/>
        <v>5.4480427223607001E-3</v>
      </c>
      <c r="V473" s="252">
        <f t="shared" si="168"/>
        <v>1.6984273186959484E-2</v>
      </c>
    </row>
    <row r="474" spans="3:22" ht="30" customHeight="1" x14ac:dyDescent="0.3">
      <c r="C474" s="8" t="s">
        <v>96</v>
      </c>
      <c r="D474" s="75" t="s">
        <v>398</v>
      </c>
      <c r="E474" s="10" t="s">
        <v>399</v>
      </c>
      <c r="F474" s="77" t="s">
        <v>368</v>
      </c>
      <c r="G474" s="68">
        <v>45</v>
      </c>
      <c r="H474" s="241">
        <v>19200</v>
      </c>
      <c r="I474" s="198">
        <v>8625</v>
      </c>
      <c r="J474" s="179">
        <v>7500</v>
      </c>
      <c r="L474" s="219">
        <f t="shared" si="169"/>
        <v>11775</v>
      </c>
      <c r="N474" s="225">
        <f t="shared" si="162"/>
        <v>6454.7947295014737</v>
      </c>
      <c r="O474" s="226">
        <f t="shared" si="163"/>
        <v>5320.2052704985263</v>
      </c>
      <c r="P474" s="226">
        <f t="shared" si="164"/>
        <v>18229.794729501475</v>
      </c>
      <c r="R474" s="250">
        <f t="shared" si="165"/>
        <v>5.2301210134662723E-3</v>
      </c>
      <c r="S474" s="249">
        <f t="shared" si="166"/>
        <v>2.349468424018052E-3</v>
      </c>
      <c r="T474" s="249">
        <f t="shared" si="167"/>
        <v>2.0430160208852626E-3</v>
      </c>
      <c r="V474" s="252">
        <f t="shared" si="168"/>
        <v>3.6365685171757672E-3</v>
      </c>
    </row>
    <row r="475" spans="3:22" ht="30" customHeight="1" x14ac:dyDescent="0.3">
      <c r="C475" s="8" t="s">
        <v>99</v>
      </c>
      <c r="D475" s="75" t="s">
        <v>400</v>
      </c>
      <c r="E475" s="10" t="s">
        <v>401</v>
      </c>
      <c r="F475" s="77" t="s">
        <v>368</v>
      </c>
      <c r="G475" s="68">
        <v>45</v>
      </c>
      <c r="H475" s="205">
        <v>10400</v>
      </c>
      <c r="I475" s="240">
        <v>11500</v>
      </c>
      <c r="J475" s="179">
        <v>10000</v>
      </c>
      <c r="L475" s="219">
        <f t="shared" si="169"/>
        <v>10633.333333333334</v>
      </c>
      <c r="N475" s="225">
        <f t="shared" si="162"/>
        <v>776.74534651540296</v>
      </c>
      <c r="O475" s="226">
        <f t="shared" si="163"/>
        <v>9856.5879868179309</v>
      </c>
      <c r="P475" s="226">
        <f t="shared" si="164"/>
        <v>11410.078679848737</v>
      </c>
      <c r="R475" s="249">
        <f t="shared" si="165"/>
        <v>2.8329822156275639E-3</v>
      </c>
      <c r="S475" s="250">
        <f t="shared" si="166"/>
        <v>3.1326245653574025E-3</v>
      </c>
      <c r="T475" s="249">
        <f t="shared" si="167"/>
        <v>2.72402136118035E-3</v>
      </c>
      <c r="V475" s="252">
        <f t="shared" si="168"/>
        <v>2.7785017884039568E-3</v>
      </c>
    </row>
    <row r="476" spans="3:22" ht="30" customHeight="1" thickBot="1" x14ac:dyDescent="0.35">
      <c r="C476" s="15" t="s">
        <v>102</v>
      </c>
      <c r="D476" s="87" t="s">
        <v>402</v>
      </c>
      <c r="E476" s="17" t="s">
        <v>403</v>
      </c>
      <c r="F476" s="88" t="s">
        <v>368</v>
      </c>
      <c r="G476" s="89">
        <v>80</v>
      </c>
      <c r="H476" s="242">
        <v>17100</v>
      </c>
      <c r="I476" s="198">
        <v>8574.4</v>
      </c>
      <c r="J476" s="179">
        <v>7456</v>
      </c>
      <c r="L476" s="219">
        <f t="shared" si="169"/>
        <v>11043.466666666667</v>
      </c>
      <c r="N476" s="225">
        <f t="shared" si="162"/>
        <v>5274.8366470757492</v>
      </c>
      <c r="O476" s="226">
        <f t="shared" si="163"/>
        <v>5768.630019590918</v>
      </c>
      <c r="P476" s="226">
        <f t="shared" si="164"/>
        <v>16318.303313742417</v>
      </c>
      <c r="R476" s="250">
        <f t="shared" si="165"/>
        <v>4.6580765276183983E-3</v>
      </c>
      <c r="S476" s="249">
        <f t="shared" si="166"/>
        <v>2.3356848759304794E-3</v>
      </c>
      <c r="T476" s="249">
        <f t="shared" si="167"/>
        <v>2.0310303268960689E-3</v>
      </c>
      <c r="V476" s="252">
        <f t="shared" si="168"/>
        <v>3.3445534272572336E-3</v>
      </c>
    </row>
    <row r="477" spans="3:22" ht="14.4" thickBot="1" x14ac:dyDescent="0.35">
      <c r="C477" s="280" t="s">
        <v>404</v>
      </c>
      <c r="D477" s="281"/>
      <c r="E477" s="282"/>
      <c r="F477" s="34"/>
      <c r="G477" s="34"/>
      <c r="H477" s="84"/>
      <c r="L477" s="219"/>
      <c r="N477" s="228"/>
      <c r="O477" s="228"/>
      <c r="P477" s="228"/>
      <c r="V477" s="252" t="e">
        <f t="shared" si="168"/>
        <v>#DIV/0!</v>
      </c>
    </row>
    <row r="478" spans="3:22" ht="15.75" customHeight="1" thickBot="1" x14ac:dyDescent="0.35">
      <c r="C478" s="268" t="s">
        <v>405</v>
      </c>
      <c r="D478" s="269"/>
      <c r="E478" s="269"/>
      <c r="F478" s="269"/>
      <c r="G478" s="269"/>
      <c r="H478" s="269"/>
      <c r="I478" s="201"/>
      <c r="J478" s="183"/>
      <c r="L478" s="221"/>
      <c r="N478" s="229"/>
      <c r="O478" s="229"/>
      <c r="P478" s="229"/>
      <c r="R478" s="214"/>
      <c r="S478" s="215"/>
      <c r="T478" s="216"/>
      <c r="V478" s="252" t="e">
        <f t="shared" si="168"/>
        <v>#DIV/0!</v>
      </c>
    </row>
    <row r="479" spans="3:22" ht="26.4" x14ac:dyDescent="0.3">
      <c r="C479" s="29" t="s">
        <v>4</v>
      </c>
      <c r="D479" s="30" t="s">
        <v>5</v>
      </c>
      <c r="E479" s="29" t="s">
        <v>6</v>
      </c>
      <c r="F479" s="31" t="s">
        <v>7</v>
      </c>
      <c r="G479" s="32" t="s">
        <v>8</v>
      </c>
      <c r="H479" s="31" t="s">
        <v>331</v>
      </c>
      <c r="I479" s="170" t="s">
        <v>331</v>
      </c>
      <c r="J479" s="170" t="s">
        <v>331</v>
      </c>
      <c r="L479" s="170" t="s">
        <v>331</v>
      </c>
      <c r="N479" s="224" t="s">
        <v>939</v>
      </c>
      <c r="O479" s="224" t="s">
        <v>940</v>
      </c>
      <c r="P479" s="224" t="s">
        <v>941</v>
      </c>
      <c r="R479" s="224" t="s">
        <v>942</v>
      </c>
      <c r="S479" s="224" t="s">
        <v>942</v>
      </c>
      <c r="T479" s="224" t="s">
        <v>942</v>
      </c>
      <c r="V479" s="252" t="e">
        <f t="shared" si="168"/>
        <v>#DIV/0!</v>
      </c>
    </row>
    <row r="480" spans="3:22" ht="30" customHeight="1" x14ac:dyDescent="0.3">
      <c r="C480" s="8" t="s">
        <v>13</v>
      </c>
      <c r="D480" s="9" t="s">
        <v>342</v>
      </c>
      <c r="E480" s="10" t="s">
        <v>343</v>
      </c>
      <c r="F480" s="9" t="s">
        <v>344</v>
      </c>
      <c r="G480" s="74">
        <v>10.71</v>
      </c>
      <c r="H480" s="205">
        <v>81400</v>
      </c>
      <c r="I480" s="198">
        <v>85100</v>
      </c>
      <c r="J480" s="232">
        <v>74000</v>
      </c>
      <c r="L480" s="219">
        <f t="shared" si="169"/>
        <v>80166.666666666672</v>
      </c>
      <c r="N480" s="225">
        <f t="shared" ref="N480:N497" si="170">+STDEV(H480:J480)</f>
        <v>5651.8433571122032</v>
      </c>
      <c r="O480" s="226">
        <f t="shared" ref="O480:O497" si="171">+L480-N480</f>
        <v>74514.823309554471</v>
      </c>
      <c r="P480" s="226">
        <f t="shared" ref="P480:P497" si="172">+L480+N480</f>
        <v>85818.510023778872</v>
      </c>
      <c r="R480" s="249">
        <f t="shared" ref="R480:R497" si="173">+H480/$L$24</f>
        <v>2.2173533880008051E-2</v>
      </c>
      <c r="S480" s="249">
        <f t="shared" ref="S480:S497" si="174">+I480/$L$24</f>
        <v>2.3181421783644778E-2</v>
      </c>
      <c r="T480" s="250">
        <f t="shared" ref="T480:T497" si="175">+J480/$L$24</f>
        <v>2.015775807273459E-2</v>
      </c>
      <c r="V480" s="252">
        <f t="shared" si="168"/>
        <v>2.1165645976371321E-2</v>
      </c>
    </row>
    <row r="481" spans="3:22" ht="30" customHeight="1" x14ac:dyDescent="0.3">
      <c r="C481" s="8" t="s">
        <v>18</v>
      </c>
      <c r="D481" s="9" t="s">
        <v>345</v>
      </c>
      <c r="E481" s="10" t="s">
        <v>346</v>
      </c>
      <c r="F481" s="9" t="s">
        <v>344</v>
      </c>
      <c r="G481" s="74">
        <v>10.86</v>
      </c>
      <c r="H481" s="241">
        <v>1250000</v>
      </c>
      <c r="I481" s="198">
        <v>1092500</v>
      </c>
      <c r="J481" s="179">
        <v>950000</v>
      </c>
      <c r="L481" s="219">
        <f t="shared" si="169"/>
        <v>1097500</v>
      </c>
      <c r="N481" s="225">
        <f t="shared" si="170"/>
        <v>150062.4869845892</v>
      </c>
      <c r="O481" s="226">
        <f t="shared" si="171"/>
        <v>947437.51301541086</v>
      </c>
      <c r="P481" s="226">
        <f t="shared" si="172"/>
        <v>1247562.4869845891</v>
      </c>
      <c r="R481" s="250">
        <f t="shared" si="173"/>
        <v>0.34050267014754376</v>
      </c>
      <c r="S481" s="249">
        <f t="shared" si="174"/>
        <v>0.29759933370895325</v>
      </c>
      <c r="T481" s="249">
        <f t="shared" si="175"/>
        <v>0.25878202931213323</v>
      </c>
      <c r="V481" s="252">
        <f t="shared" si="168"/>
        <v>0.2996423497298385</v>
      </c>
    </row>
    <row r="482" spans="3:22" ht="30" customHeight="1" x14ac:dyDescent="0.3">
      <c r="C482" s="8" t="s">
        <v>21</v>
      </c>
      <c r="D482" s="9" t="s">
        <v>393</v>
      </c>
      <c r="E482" s="10" t="s">
        <v>406</v>
      </c>
      <c r="F482" s="9" t="s">
        <v>337</v>
      </c>
      <c r="G482" s="68">
        <v>150</v>
      </c>
      <c r="H482" s="241">
        <v>29000</v>
      </c>
      <c r="I482" s="198">
        <v>41975</v>
      </c>
      <c r="J482" s="179">
        <v>36500</v>
      </c>
      <c r="L482" s="219">
        <f t="shared" si="169"/>
        <v>35825</v>
      </c>
      <c r="N482" s="225">
        <f t="shared" si="170"/>
        <v>6513.7834627810589</v>
      </c>
      <c r="O482" s="226">
        <f t="shared" si="171"/>
        <v>29311.216537218941</v>
      </c>
      <c r="P482" s="226">
        <f t="shared" si="172"/>
        <v>42338.783462781059</v>
      </c>
      <c r="R482" s="250">
        <f t="shared" si="173"/>
        <v>7.8996619474230156E-3</v>
      </c>
      <c r="S482" s="249">
        <f t="shared" si="174"/>
        <v>1.143407966355452E-2</v>
      </c>
      <c r="T482" s="249">
        <f t="shared" si="175"/>
        <v>9.9426779683082778E-3</v>
      </c>
      <c r="V482" s="252">
        <f t="shared" si="168"/>
        <v>8.9211699578656475E-3</v>
      </c>
    </row>
    <row r="483" spans="3:22" ht="30" customHeight="1" x14ac:dyDescent="0.3">
      <c r="C483" s="8" t="s">
        <v>25</v>
      </c>
      <c r="D483" s="75" t="s">
        <v>407</v>
      </c>
      <c r="E483" s="94" t="s">
        <v>408</v>
      </c>
      <c r="F483" s="9" t="s">
        <v>337</v>
      </c>
      <c r="G483" s="68">
        <v>150</v>
      </c>
      <c r="H483" s="241">
        <v>19300</v>
      </c>
      <c r="I483" s="198">
        <v>36225</v>
      </c>
      <c r="J483" s="179">
        <v>31500</v>
      </c>
      <c r="L483" s="219">
        <f t="shared" si="169"/>
        <v>29008.333333333332</v>
      </c>
      <c r="N483" s="225">
        <f t="shared" si="170"/>
        <v>8733.2816474297488</v>
      </c>
      <c r="O483" s="226">
        <f t="shared" si="171"/>
        <v>20275.051685903585</v>
      </c>
      <c r="P483" s="226">
        <f t="shared" si="172"/>
        <v>37741.614980763079</v>
      </c>
      <c r="R483" s="250">
        <f t="shared" si="173"/>
        <v>5.2573612270780754E-3</v>
      </c>
      <c r="S483" s="249">
        <f t="shared" si="174"/>
        <v>9.8677673808758182E-3</v>
      </c>
      <c r="T483" s="249">
        <f t="shared" si="175"/>
        <v>8.580667287718103E-3</v>
      </c>
      <c r="V483" s="252">
        <f t="shared" si="168"/>
        <v>6.9190142573980892E-3</v>
      </c>
    </row>
    <row r="484" spans="3:22" ht="26.4" x14ac:dyDescent="0.3">
      <c r="C484" s="8" t="s">
        <v>28</v>
      </c>
      <c r="D484" s="9" t="s">
        <v>409</v>
      </c>
      <c r="E484" s="94" t="s">
        <v>410</v>
      </c>
      <c r="F484" s="9" t="s">
        <v>337</v>
      </c>
      <c r="G484" s="74">
        <v>55</v>
      </c>
      <c r="H484" s="205">
        <v>66400</v>
      </c>
      <c r="I484" s="240">
        <v>82167.5</v>
      </c>
      <c r="J484" s="179">
        <v>71450</v>
      </c>
      <c r="L484" s="219">
        <f t="shared" si="169"/>
        <v>73339.166666666672</v>
      </c>
      <c r="N484" s="225">
        <f t="shared" si="170"/>
        <v>8051.7219949109849</v>
      </c>
      <c r="O484" s="226">
        <f t="shared" si="171"/>
        <v>65287.444671755686</v>
      </c>
      <c r="P484" s="226">
        <f t="shared" si="172"/>
        <v>81390.888661577657</v>
      </c>
      <c r="R484" s="249">
        <f t="shared" si="173"/>
        <v>1.8087501838237523E-2</v>
      </c>
      <c r="S484" s="250">
        <f t="shared" si="174"/>
        <v>2.2382602519478642E-2</v>
      </c>
      <c r="T484" s="249">
        <f t="shared" si="175"/>
        <v>1.9463132625633602E-2</v>
      </c>
      <c r="V484" s="252">
        <f t="shared" si="168"/>
        <v>1.8775317231935561E-2</v>
      </c>
    </row>
    <row r="485" spans="3:22" ht="30" customHeight="1" x14ac:dyDescent="0.3">
      <c r="C485" s="8" t="s">
        <v>31</v>
      </c>
      <c r="D485" s="75" t="s">
        <v>390</v>
      </c>
      <c r="E485" s="10" t="s">
        <v>411</v>
      </c>
      <c r="F485" s="77" t="s">
        <v>368</v>
      </c>
      <c r="G485" s="74">
        <v>38</v>
      </c>
      <c r="H485" s="241">
        <v>51700</v>
      </c>
      <c r="I485" s="198">
        <v>139737.65</v>
      </c>
      <c r="J485" s="179">
        <v>121511</v>
      </c>
      <c r="L485" s="219">
        <f t="shared" si="169"/>
        <v>104316.21666666667</v>
      </c>
      <c r="N485" s="225">
        <f t="shared" si="170"/>
        <v>46469.370393742487</v>
      </c>
      <c r="O485" s="226">
        <f t="shared" si="171"/>
        <v>57846.846272924187</v>
      </c>
      <c r="P485" s="226">
        <f t="shared" si="172"/>
        <v>150785.58706040916</v>
      </c>
      <c r="R485" s="250">
        <f t="shared" si="173"/>
        <v>1.408319043730241E-2</v>
      </c>
      <c r="S485" s="249">
        <f t="shared" si="174"/>
        <v>3.8064834356114331E-2</v>
      </c>
      <c r="T485" s="249">
        <f t="shared" si="175"/>
        <v>3.3099855961838551E-2</v>
      </c>
      <c r="V485" s="252">
        <f t="shared" si="168"/>
        <v>2.3591523199570481E-2</v>
      </c>
    </row>
    <row r="486" spans="3:22" x14ac:dyDescent="0.3">
      <c r="C486" s="8" t="s">
        <v>34</v>
      </c>
      <c r="D486" s="75" t="s">
        <v>412</v>
      </c>
      <c r="E486" s="10" t="s">
        <v>413</v>
      </c>
      <c r="F486" s="9" t="s">
        <v>368</v>
      </c>
      <c r="G486" s="68">
        <v>15</v>
      </c>
      <c r="H486" s="205">
        <v>39900</v>
      </c>
      <c r="I486" s="198">
        <v>39330</v>
      </c>
      <c r="J486" s="232">
        <v>34200</v>
      </c>
      <c r="L486" s="219">
        <f t="shared" si="169"/>
        <v>37810</v>
      </c>
      <c r="N486" s="225">
        <f t="shared" si="170"/>
        <v>3139.3152119530782</v>
      </c>
      <c r="O486" s="226">
        <f t="shared" si="171"/>
        <v>34670.684788046921</v>
      </c>
      <c r="P486" s="226">
        <f t="shared" si="172"/>
        <v>40949.315211953079</v>
      </c>
      <c r="R486" s="249">
        <f t="shared" si="173"/>
        <v>1.0868845231109597E-2</v>
      </c>
      <c r="S486" s="249">
        <f t="shared" si="174"/>
        <v>1.0713576013522318E-2</v>
      </c>
      <c r="T486" s="250">
        <f t="shared" si="175"/>
        <v>9.3161530552367967E-3</v>
      </c>
      <c r="V486" s="252">
        <f t="shared" si="168"/>
        <v>1.0092499143173197E-2</v>
      </c>
    </row>
    <row r="487" spans="3:22" ht="26.4" x14ac:dyDescent="0.3">
      <c r="C487" s="8" t="s">
        <v>37</v>
      </c>
      <c r="D487" s="75" t="s">
        <v>414</v>
      </c>
      <c r="E487" s="76" t="s">
        <v>415</v>
      </c>
      <c r="F487" s="77" t="s">
        <v>223</v>
      </c>
      <c r="G487" s="68">
        <v>1</v>
      </c>
      <c r="H487" s="205">
        <v>242000</v>
      </c>
      <c r="I487" s="240">
        <v>276000</v>
      </c>
      <c r="J487" s="179">
        <v>240000</v>
      </c>
      <c r="L487" s="219">
        <f t="shared" si="169"/>
        <v>252666.66666666666</v>
      </c>
      <c r="N487" s="225">
        <f t="shared" si="170"/>
        <v>20231.987873991358</v>
      </c>
      <c r="O487" s="226">
        <f t="shared" si="171"/>
        <v>232434.67879267529</v>
      </c>
      <c r="P487" s="226">
        <f t="shared" si="172"/>
        <v>272898.654540658</v>
      </c>
      <c r="R487" s="249">
        <f t="shared" si="173"/>
        <v>6.5921316940564467E-2</v>
      </c>
      <c r="S487" s="250">
        <f t="shared" si="174"/>
        <v>7.5182989568577663E-2</v>
      </c>
      <c r="T487" s="249">
        <f t="shared" si="175"/>
        <v>6.5376512668328404E-2</v>
      </c>
      <c r="V487" s="252">
        <f t="shared" si="168"/>
        <v>6.5648914804446429E-2</v>
      </c>
    </row>
    <row r="488" spans="3:22" ht="26.4" x14ac:dyDescent="0.3">
      <c r="C488" s="8" t="s">
        <v>40</v>
      </c>
      <c r="D488" s="75" t="s">
        <v>416</v>
      </c>
      <c r="E488" s="76" t="s">
        <v>417</v>
      </c>
      <c r="F488" s="9" t="s">
        <v>337</v>
      </c>
      <c r="G488" s="68">
        <v>2.6</v>
      </c>
      <c r="H488" s="241">
        <v>360000</v>
      </c>
      <c r="I488" s="198">
        <v>899299.99999999988</v>
      </c>
      <c r="J488" s="179">
        <v>782000</v>
      </c>
      <c r="L488" s="219">
        <f t="shared" si="169"/>
        <v>680433.33333333337</v>
      </c>
      <c r="N488" s="225">
        <f t="shared" si="170"/>
        <v>283633.50178237626</v>
      </c>
      <c r="O488" s="226">
        <f t="shared" si="171"/>
        <v>396799.83155095711</v>
      </c>
      <c r="P488" s="226">
        <f t="shared" si="172"/>
        <v>964066.83511570957</v>
      </c>
      <c r="R488" s="250">
        <f t="shared" si="173"/>
        <v>9.8064769002492599E-2</v>
      </c>
      <c r="S488" s="249">
        <f t="shared" si="174"/>
        <v>0.24497124101094886</v>
      </c>
      <c r="T488" s="249">
        <f t="shared" si="175"/>
        <v>0.21301847044430339</v>
      </c>
      <c r="V488" s="252">
        <f t="shared" si="168"/>
        <v>0.155541619723398</v>
      </c>
    </row>
    <row r="489" spans="3:22" ht="26.4" x14ac:dyDescent="0.3">
      <c r="C489" s="8" t="s">
        <v>43</v>
      </c>
      <c r="D489" s="75" t="s">
        <v>418</v>
      </c>
      <c r="E489" s="76" t="s">
        <v>419</v>
      </c>
      <c r="F489" s="9" t="s">
        <v>337</v>
      </c>
      <c r="G489" s="68">
        <v>3.4</v>
      </c>
      <c r="H489" s="241">
        <v>365000</v>
      </c>
      <c r="I489" s="198">
        <v>499099.99999999994</v>
      </c>
      <c r="J489" s="179">
        <v>434000</v>
      </c>
      <c r="L489" s="219">
        <f t="shared" si="169"/>
        <v>432700</v>
      </c>
      <c r="N489" s="225">
        <f t="shared" si="170"/>
        <v>67059.451235452259</v>
      </c>
      <c r="O489" s="226">
        <f t="shared" si="171"/>
        <v>365640.54876454774</v>
      </c>
      <c r="P489" s="226">
        <f t="shared" si="172"/>
        <v>499759.45123545226</v>
      </c>
      <c r="R489" s="250">
        <f t="shared" si="173"/>
        <v>9.9426779683082778E-2</v>
      </c>
      <c r="S489" s="249">
        <f t="shared" si="174"/>
        <v>0.13595590613651126</v>
      </c>
      <c r="T489" s="249">
        <f t="shared" si="175"/>
        <v>0.11822252707522719</v>
      </c>
      <c r="V489" s="252">
        <f t="shared" si="168"/>
        <v>0.10882465337915498</v>
      </c>
    </row>
    <row r="490" spans="3:22" ht="26.4" x14ac:dyDescent="0.3">
      <c r="C490" s="8" t="s">
        <v>46</v>
      </c>
      <c r="D490" s="75" t="s">
        <v>420</v>
      </c>
      <c r="E490" s="76" t="s">
        <v>421</v>
      </c>
      <c r="F490" s="9" t="s">
        <v>337</v>
      </c>
      <c r="G490" s="74">
        <v>3.4</v>
      </c>
      <c r="H490" s="205">
        <v>256000</v>
      </c>
      <c r="I490" s="198">
        <v>258749.99999999997</v>
      </c>
      <c r="J490" s="232">
        <v>225000</v>
      </c>
      <c r="L490" s="219">
        <f t="shared" si="169"/>
        <v>246583.33333333334</v>
      </c>
      <c r="N490" s="225">
        <f t="shared" si="170"/>
        <v>18742.220608383977</v>
      </c>
      <c r="O490" s="226">
        <f t="shared" si="171"/>
        <v>227841.11272494937</v>
      </c>
      <c r="P490" s="226">
        <f t="shared" si="172"/>
        <v>265325.55394171731</v>
      </c>
      <c r="R490" s="249">
        <f t="shared" si="173"/>
        <v>6.9734946846216964E-2</v>
      </c>
      <c r="S490" s="249">
        <f t="shared" si="174"/>
        <v>7.0484052720541548E-2</v>
      </c>
      <c r="T490" s="250">
        <f t="shared" si="175"/>
        <v>6.1290480626557876E-2</v>
      </c>
      <c r="V490" s="252">
        <f t="shared" si="168"/>
        <v>6.5512713736387423E-2</v>
      </c>
    </row>
    <row r="491" spans="3:22" ht="30" customHeight="1" x14ac:dyDescent="0.3">
      <c r="C491" s="8" t="s">
        <v>49</v>
      </c>
      <c r="D491" s="75" t="s">
        <v>422</v>
      </c>
      <c r="E491" s="10" t="s">
        <v>423</v>
      </c>
      <c r="F491" s="9" t="s">
        <v>337</v>
      </c>
      <c r="G491" s="68">
        <v>16.3</v>
      </c>
      <c r="H491" s="205">
        <v>20200</v>
      </c>
      <c r="I491" s="240">
        <v>21850</v>
      </c>
      <c r="J491" s="179">
        <v>19000</v>
      </c>
      <c r="L491" s="219">
        <f t="shared" si="169"/>
        <v>20350</v>
      </c>
      <c r="N491" s="225">
        <f t="shared" si="170"/>
        <v>1430.9088021254186</v>
      </c>
      <c r="O491" s="226">
        <f t="shared" si="171"/>
        <v>18919.091197874583</v>
      </c>
      <c r="P491" s="226">
        <f t="shared" si="172"/>
        <v>21780.908802125417</v>
      </c>
      <c r="R491" s="249">
        <f t="shared" si="173"/>
        <v>5.5025231495843072E-3</v>
      </c>
      <c r="S491" s="250">
        <f t="shared" si="174"/>
        <v>5.9519866741790653E-3</v>
      </c>
      <c r="T491" s="249">
        <f t="shared" si="175"/>
        <v>5.1756405862426651E-3</v>
      </c>
      <c r="V491" s="252">
        <f t="shared" si="168"/>
        <v>5.3390818679134866E-3</v>
      </c>
    </row>
    <row r="492" spans="3:22" ht="30" customHeight="1" x14ac:dyDescent="0.3">
      <c r="C492" s="8" t="s">
        <v>52</v>
      </c>
      <c r="D492" s="75" t="s">
        <v>395</v>
      </c>
      <c r="E492" s="10" t="s">
        <v>396</v>
      </c>
      <c r="F492" s="9" t="s">
        <v>337</v>
      </c>
      <c r="G492" s="68">
        <v>16.3</v>
      </c>
      <c r="H492" s="205">
        <v>25100</v>
      </c>
      <c r="I492" s="240">
        <v>28749.999999999996</v>
      </c>
      <c r="J492" s="179">
        <v>25000</v>
      </c>
      <c r="L492" s="219">
        <f t="shared" si="169"/>
        <v>26283.333333333332</v>
      </c>
      <c r="N492" s="225">
        <f t="shared" si="170"/>
        <v>2136.7810681802021</v>
      </c>
      <c r="O492" s="226">
        <f t="shared" si="171"/>
        <v>24146.552265153128</v>
      </c>
      <c r="P492" s="226">
        <f t="shared" si="172"/>
        <v>28420.114401513536</v>
      </c>
      <c r="R492" s="249">
        <f t="shared" si="173"/>
        <v>6.8372936165626789E-3</v>
      </c>
      <c r="S492" s="250">
        <f t="shared" si="174"/>
        <v>7.831561413393506E-3</v>
      </c>
      <c r="T492" s="249">
        <f t="shared" si="175"/>
        <v>6.8100534029508749E-3</v>
      </c>
      <c r="V492" s="252">
        <f t="shared" si="168"/>
        <v>6.8236735097567773E-3</v>
      </c>
    </row>
    <row r="493" spans="3:22" ht="26.4" x14ac:dyDescent="0.3">
      <c r="C493" s="8" t="s">
        <v>55</v>
      </c>
      <c r="D493" s="75" t="s">
        <v>386</v>
      </c>
      <c r="E493" s="10" t="s">
        <v>424</v>
      </c>
      <c r="F493" s="9" t="s">
        <v>337</v>
      </c>
      <c r="G493" s="74">
        <v>50</v>
      </c>
      <c r="H493" s="205">
        <v>155000</v>
      </c>
      <c r="I493" s="198">
        <v>138000</v>
      </c>
      <c r="J493" s="232">
        <v>120000</v>
      </c>
      <c r="L493" s="219">
        <f t="shared" si="169"/>
        <v>137666.66666666666</v>
      </c>
      <c r="N493" s="225">
        <f t="shared" si="170"/>
        <v>17502.380790433399</v>
      </c>
      <c r="O493" s="226">
        <f t="shared" si="171"/>
        <v>120164.28587623326</v>
      </c>
      <c r="P493" s="226">
        <f t="shared" si="172"/>
        <v>155169.04745710007</v>
      </c>
      <c r="R493" s="249">
        <f t="shared" si="173"/>
        <v>4.2222331098295429E-2</v>
      </c>
      <c r="S493" s="249">
        <f t="shared" si="174"/>
        <v>3.7591494784288831E-2</v>
      </c>
      <c r="T493" s="250">
        <f t="shared" si="175"/>
        <v>3.2688256334164202E-2</v>
      </c>
      <c r="V493" s="252">
        <f t="shared" si="168"/>
        <v>3.7455293716229812E-2</v>
      </c>
    </row>
    <row r="494" spans="3:22" x14ac:dyDescent="0.3">
      <c r="C494" s="8" t="s">
        <v>58</v>
      </c>
      <c r="D494" s="75" t="s">
        <v>425</v>
      </c>
      <c r="E494" s="10" t="s">
        <v>426</v>
      </c>
      <c r="F494" s="9" t="s">
        <v>337</v>
      </c>
      <c r="G494" s="74">
        <v>40</v>
      </c>
      <c r="H494" s="205">
        <v>90000</v>
      </c>
      <c r="I494" s="240">
        <v>111319.99999999999</v>
      </c>
      <c r="J494" s="179">
        <v>96800</v>
      </c>
      <c r="L494" s="219">
        <f t="shared" si="169"/>
        <v>99373.333333333328</v>
      </c>
      <c r="N494" s="225">
        <f t="shared" si="170"/>
        <v>10890.460657535712</v>
      </c>
      <c r="O494" s="226">
        <f t="shared" si="171"/>
        <v>88482.872675797611</v>
      </c>
      <c r="P494" s="226">
        <f t="shared" si="172"/>
        <v>110263.79399086905</v>
      </c>
      <c r="R494" s="249">
        <f t="shared" si="173"/>
        <v>2.451619225062315E-2</v>
      </c>
      <c r="S494" s="250">
        <f t="shared" si="174"/>
        <v>3.0323805792659652E-2</v>
      </c>
      <c r="T494" s="249">
        <f t="shared" si="175"/>
        <v>2.6368526776225788E-2</v>
      </c>
      <c r="V494" s="252">
        <f t="shared" si="168"/>
        <v>2.5442359513424467E-2</v>
      </c>
    </row>
    <row r="495" spans="3:22" ht="30" customHeight="1" x14ac:dyDescent="0.3">
      <c r="C495" s="8" t="s">
        <v>83</v>
      </c>
      <c r="D495" s="75" t="s">
        <v>362</v>
      </c>
      <c r="E495" s="10" t="s">
        <v>363</v>
      </c>
      <c r="F495" s="9" t="s">
        <v>223</v>
      </c>
      <c r="G495" s="68">
        <v>6</v>
      </c>
      <c r="H495" s="241">
        <v>108500</v>
      </c>
      <c r="I495" s="198">
        <v>23000</v>
      </c>
      <c r="J495" s="179">
        <v>20000</v>
      </c>
      <c r="L495" s="219">
        <f t="shared" si="169"/>
        <v>50500</v>
      </c>
      <c r="N495" s="225">
        <f t="shared" si="170"/>
        <v>50251.865637008937</v>
      </c>
      <c r="O495" s="226">
        <f t="shared" si="171"/>
        <v>248.13436299106252</v>
      </c>
      <c r="P495" s="226">
        <f t="shared" si="172"/>
        <v>100751.86563700894</v>
      </c>
      <c r="R495" s="250">
        <f t="shared" si="173"/>
        <v>2.9555631768806798E-2</v>
      </c>
      <c r="S495" s="249">
        <f t="shared" si="174"/>
        <v>6.2652491307148049E-3</v>
      </c>
      <c r="T495" s="249">
        <f t="shared" si="175"/>
        <v>5.4480427223607001E-3</v>
      </c>
      <c r="V495" s="252">
        <f t="shared" si="168"/>
        <v>1.7501837245583751E-2</v>
      </c>
    </row>
    <row r="496" spans="3:22" ht="30" customHeight="1" x14ac:dyDescent="0.3">
      <c r="C496" s="8" t="s">
        <v>86</v>
      </c>
      <c r="D496" s="75" t="s">
        <v>360</v>
      </c>
      <c r="E496" s="10" t="s">
        <v>361</v>
      </c>
      <c r="F496" s="9" t="s">
        <v>223</v>
      </c>
      <c r="G496" s="68">
        <v>4</v>
      </c>
      <c r="H496" s="241">
        <v>106300</v>
      </c>
      <c r="I496" s="198">
        <v>144900</v>
      </c>
      <c r="J496" s="179">
        <v>126000</v>
      </c>
      <c r="L496" s="219">
        <f t="shared" si="169"/>
        <v>125733.33333333333</v>
      </c>
      <c r="N496" s="225">
        <f t="shared" si="170"/>
        <v>19301.381643119024</v>
      </c>
      <c r="O496" s="226">
        <f t="shared" si="171"/>
        <v>106431.95169021431</v>
      </c>
      <c r="P496" s="226">
        <f t="shared" si="172"/>
        <v>145034.71497645235</v>
      </c>
      <c r="R496" s="250">
        <f t="shared" si="173"/>
        <v>2.8956347069347122E-2</v>
      </c>
      <c r="S496" s="249">
        <f t="shared" si="174"/>
        <v>3.9471069523503273E-2</v>
      </c>
      <c r="T496" s="249">
        <f t="shared" si="175"/>
        <v>3.4322669150872412E-2</v>
      </c>
      <c r="V496" s="252">
        <f t="shared" si="168"/>
        <v>3.1639508110109765E-2</v>
      </c>
    </row>
    <row r="497" spans="3:22" ht="30" customHeight="1" thickBot="1" x14ac:dyDescent="0.35">
      <c r="C497" s="8" t="s">
        <v>89</v>
      </c>
      <c r="D497" s="75" t="s">
        <v>398</v>
      </c>
      <c r="E497" s="10" t="s">
        <v>399</v>
      </c>
      <c r="F497" s="77" t="s">
        <v>368</v>
      </c>
      <c r="G497" s="68">
        <v>10</v>
      </c>
      <c r="H497" s="241">
        <v>19200</v>
      </c>
      <c r="I497" s="198">
        <v>8625</v>
      </c>
      <c r="J497" s="179">
        <v>7500</v>
      </c>
      <c r="L497" s="219">
        <f t="shared" si="169"/>
        <v>11775</v>
      </c>
      <c r="N497" s="225">
        <f t="shared" si="170"/>
        <v>6454.7947295014737</v>
      </c>
      <c r="O497" s="226">
        <f t="shared" si="171"/>
        <v>5320.2052704985263</v>
      </c>
      <c r="P497" s="226">
        <f t="shared" si="172"/>
        <v>18229.794729501475</v>
      </c>
      <c r="R497" s="250">
        <f t="shared" si="173"/>
        <v>5.2301210134662723E-3</v>
      </c>
      <c r="S497" s="249">
        <f t="shared" si="174"/>
        <v>2.349468424018052E-3</v>
      </c>
      <c r="T497" s="249">
        <f t="shared" si="175"/>
        <v>2.0430160208852626E-3</v>
      </c>
      <c r="V497" s="252">
        <f t="shared" si="168"/>
        <v>3.6365685171757672E-3</v>
      </c>
    </row>
    <row r="498" spans="3:22" ht="14.4" thickBot="1" x14ac:dyDescent="0.35">
      <c r="C498" s="280" t="s">
        <v>427</v>
      </c>
      <c r="D498" s="281"/>
      <c r="E498" s="282"/>
      <c r="F498" s="34"/>
      <c r="G498" s="34"/>
      <c r="H498" s="84"/>
      <c r="L498" s="219"/>
      <c r="N498" s="228"/>
      <c r="O498" s="228"/>
      <c r="P498" s="228"/>
      <c r="V498" s="252" t="e">
        <f t="shared" si="168"/>
        <v>#DIV/0!</v>
      </c>
    </row>
    <row r="499" spans="3:22" ht="15.75" customHeight="1" thickBot="1" x14ac:dyDescent="0.35">
      <c r="C499" s="268" t="s">
        <v>428</v>
      </c>
      <c r="D499" s="269"/>
      <c r="E499" s="269"/>
      <c r="F499" s="269"/>
      <c r="G499" s="269"/>
      <c r="H499" s="269"/>
      <c r="I499" s="201"/>
      <c r="J499" s="183"/>
      <c r="L499" s="221"/>
      <c r="N499" s="229"/>
      <c r="O499" s="229"/>
      <c r="P499" s="229"/>
      <c r="R499" s="214"/>
      <c r="S499" s="215"/>
      <c r="T499" s="216"/>
      <c r="V499" s="252" t="e">
        <f t="shared" si="168"/>
        <v>#DIV/0!</v>
      </c>
    </row>
    <row r="500" spans="3:22" ht="26.4" x14ac:dyDescent="0.3">
      <c r="C500" s="29" t="s">
        <v>4</v>
      </c>
      <c r="D500" s="30" t="s">
        <v>5</v>
      </c>
      <c r="E500" s="29" t="s">
        <v>6</v>
      </c>
      <c r="F500" s="31" t="s">
        <v>7</v>
      </c>
      <c r="G500" s="32" t="s">
        <v>8</v>
      </c>
      <c r="H500" s="31" t="s">
        <v>331</v>
      </c>
      <c r="I500" s="170" t="s">
        <v>331</v>
      </c>
      <c r="J500" s="170" t="s">
        <v>331</v>
      </c>
      <c r="L500" s="170" t="s">
        <v>331</v>
      </c>
      <c r="N500" s="224" t="s">
        <v>939</v>
      </c>
      <c r="O500" s="224" t="s">
        <v>940</v>
      </c>
      <c r="P500" s="224" t="s">
        <v>941</v>
      </c>
      <c r="R500" s="224" t="s">
        <v>942</v>
      </c>
      <c r="S500" s="224" t="s">
        <v>942</v>
      </c>
      <c r="T500" s="224" t="s">
        <v>942</v>
      </c>
      <c r="V500" s="252" t="e">
        <f t="shared" si="168"/>
        <v>#DIV/0!</v>
      </c>
    </row>
    <row r="501" spans="3:22" x14ac:dyDescent="0.3">
      <c r="C501" s="8" t="s">
        <v>13</v>
      </c>
      <c r="D501" s="9" t="s">
        <v>429</v>
      </c>
      <c r="E501" s="10" t="s">
        <v>430</v>
      </c>
      <c r="F501" s="9" t="s">
        <v>368</v>
      </c>
      <c r="G501" s="74">
        <v>14</v>
      </c>
      <c r="H501" s="204">
        <v>34600</v>
      </c>
      <c r="I501" s="240">
        <v>40250</v>
      </c>
      <c r="J501" s="179">
        <v>35000</v>
      </c>
      <c r="L501" s="219">
        <f t="shared" si="169"/>
        <v>36616.666666666664</v>
      </c>
      <c r="N501" s="225">
        <f t="shared" ref="N501:N521" si="176">+STDEV(H501:J501)</f>
        <v>3152.9087099586841</v>
      </c>
      <c r="O501" s="226">
        <f t="shared" ref="O501:O521" si="177">+L501-N501</f>
        <v>33463.757956707981</v>
      </c>
      <c r="P501" s="226">
        <f t="shared" ref="P501:P521" si="178">+L501+N501</f>
        <v>39769.575376625347</v>
      </c>
      <c r="R501" s="249">
        <f t="shared" ref="R501:R521" si="179">+H501/$L$24</f>
        <v>9.425113909684011E-3</v>
      </c>
      <c r="S501" s="250">
        <f t="shared" ref="S501:S521" si="180">+I501/$L$24</f>
        <v>1.096418597875091E-2</v>
      </c>
      <c r="T501" s="249">
        <f t="shared" ref="T501:T521" si="181">+J501/$L$24</f>
        <v>9.5340747641312253E-3</v>
      </c>
      <c r="V501" s="252">
        <f t="shared" si="168"/>
        <v>9.4795943369076173E-3</v>
      </c>
    </row>
    <row r="502" spans="3:22" ht="30" customHeight="1" x14ac:dyDescent="0.3">
      <c r="C502" s="8" t="s">
        <v>18</v>
      </c>
      <c r="D502" s="9" t="s">
        <v>431</v>
      </c>
      <c r="E502" s="10" t="s">
        <v>432</v>
      </c>
      <c r="F502" s="9" t="s">
        <v>337</v>
      </c>
      <c r="G502" s="68">
        <v>111</v>
      </c>
      <c r="H502" s="243">
        <v>14000</v>
      </c>
      <c r="I502" s="198">
        <v>20700</v>
      </c>
      <c r="J502" s="179">
        <v>18000</v>
      </c>
      <c r="L502" s="219">
        <f t="shared" si="169"/>
        <v>17566.666666666668</v>
      </c>
      <c r="N502" s="225">
        <f t="shared" si="176"/>
        <v>3370.9543653590617</v>
      </c>
      <c r="O502" s="226">
        <f t="shared" si="177"/>
        <v>14195.712301307605</v>
      </c>
      <c r="P502" s="226">
        <f t="shared" si="178"/>
        <v>20937.621032025731</v>
      </c>
      <c r="R502" s="250">
        <f t="shared" si="179"/>
        <v>3.8136299056524903E-3</v>
      </c>
      <c r="S502" s="249">
        <f t="shared" si="180"/>
        <v>5.6387242176433247E-3</v>
      </c>
      <c r="T502" s="249">
        <f t="shared" si="181"/>
        <v>4.9032384501246301E-3</v>
      </c>
      <c r="V502" s="252">
        <f t="shared" si="168"/>
        <v>4.3584341778885602E-3</v>
      </c>
    </row>
    <row r="503" spans="3:22" ht="30" customHeight="1" x14ac:dyDescent="0.3">
      <c r="C503" s="8" t="s">
        <v>21</v>
      </c>
      <c r="D503" s="9" t="s">
        <v>372</v>
      </c>
      <c r="E503" s="10" t="s">
        <v>373</v>
      </c>
      <c r="F503" s="9" t="s">
        <v>16</v>
      </c>
      <c r="G503" s="68">
        <v>8</v>
      </c>
      <c r="H503" s="204">
        <v>40200</v>
      </c>
      <c r="I503" s="198">
        <v>41842.75</v>
      </c>
      <c r="J503" s="232">
        <v>36385</v>
      </c>
      <c r="L503" s="219">
        <f t="shared" si="169"/>
        <v>39475.916666666664</v>
      </c>
      <c r="N503" s="225">
        <f t="shared" si="176"/>
        <v>2799.996655503955</v>
      </c>
      <c r="O503" s="226">
        <f t="shared" si="177"/>
        <v>36675.920011162707</v>
      </c>
      <c r="P503" s="226">
        <f t="shared" si="178"/>
        <v>42275.913322170622</v>
      </c>
      <c r="R503" s="249">
        <f t="shared" si="179"/>
        <v>1.0950565871945008E-2</v>
      </c>
      <c r="S503" s="249">
        <f t="shared" si="180"/>
        <v>1.1398054481052909E-2</v>
      </c>
      <c r="T503" s="250">
        <f t="shared" si="181"/>
        <v>9.911351722654704E-3</v>
      </c>
      <c r="V503" s="252">
        <f t="shared" si="168"/>
        <v>1.0430958797299855E-2</v>
      </c>
    </row>
    <row r="504" spans="3:22" x14ac:dyDescent="0.3">
      <c r="C504" s="8" t="s">
        <v>25</v>
      </c>
      <c r="D504" s="9" t="s">
        <v>433</v>
      </c>
      <c r="E504" s="94" t="s">
        <v>434</v>
      </c>
      <c r="F504" s="9" t="s">
        <v>16</v>
      </c>
      <c r="G504" s="74">
        <v>1</v>
      </c>
      <c r="H504" s="243">
        <v>488000</v>
      </c>
      <c r="I504" s="198">
        <v>986699.99999999988</v>
      </c>
      <c r="J504" s="179">
        <v>858000</v>
      </c>
      <c r="L504" s="219">
        <f t="shared" si="169"/>
        <v>777566.66666666663</v>
      </c>
      <c r="N504" s="225">
        <f t="shared" si="176"/>
        <v>258896.81985944373</v>
      </c>
      <c r="O504" s="226">
        <f t="shared" si="177"/>
        <v>518669.84680722293</v>
      </c>
      <c r="P504" s="226">
        <f t="shared" si="178"/>
        <v>1036463.4865261103</v>
      </c>
      <c r="R504" s="250">
        <f t="shared" si="179"/>
        <v>0.13293224242560109</v>
      </c>
      <c r="S504" s="249">
        <f t="shared" si="180"/>
        <v>0.26877918770766512</v>
      </c>
      <c r="T504" s="249">
        <f t="shared" si="181"/>
        <v>0.23372103278927403</v>
      </c>
      <c r="V504" s="252">
        <f t="shared" si="168"/>
        <v>0.18332663760743756</v>
      </c>
    </row>
    <row r="505" spans="3:22" x14ac:dyDescent="0.3">
      <c r="C505" s="8" t="s">
        <v>28</v>
      </c>
      <c r="D505" s="75" t="s">
        <v>435</v>
      </c>
      <c r="E505" s="10" t="s">
        <v>436</v>
      </c>
      <c r="F505" s="77" t="s">
        <v>16</v>
      </c>
      <c r="G505" s="74">
        <v>11</v>
      </c>
      <c r="H505" s="204">
        <v>120000</v>
      </c>
      <c r="I505" s="198">
        <v>108099.99999999999</v>
      </c>
      <c r="J505" s="232">
        <v>94000</v>
      </c>
      <c r="L505" s="219">
        <f t="shared" si="169"/>
        <v>107366.66666666667</v>
      </c>
      <c r="N505" s="225">
        <f t="shared" si="176"/>
        <v>13015.503575864182</v>
      </c>
      <c r="O505" s="226">
        <f t="shared" si="177"/>
        <v>94351.163090802496</v>
      </c>
      <c r="P505" s="226">
        <f t="shared" si="178"/>
        <v>120382.17024253085</v>
      </c>
      <c r="R505" s="249">
        <f t="shared" si="179"/>
        <v>3.2688256334164202E-2</v>
      </c>
      <c r="S505" s="249">
        <f t="shared" si="180"/>
        <v>2.9446670914359582E-2</v>
      </c>
      <c r="T505" s="250">
        <f t="shared" si="181"/>
        <v>2.560580079509529E-2</v>
      </c>
      <c r="V505" s="252">
        <f t="shared" si="168"/>
        <v>2.9147028564629744E-2</v>
      </c>
    </row>
    <row r="506" spans="3:22" x14ac:dyDescent="0.3">
      <c r="C506" s="8" t="s">
        <v>31</v>
      </c>
      <c r="D506" s="9" t="s">
        <v>437</v>
      </c>
      <c r="E506" s="76" t="s">
        <v>438</v>
      </c>
      <c r="F506" s="77" t="s">
        <v>337</v>
      </c>
      <c r="G506" s="68">
        <v>33</v>
      </c>
      <c r="H506" s="243">
        <v>139000</v>
      </c>
      <c r="I506" s="198">
        <v>305900</v>
      </c>
      <c r="J506" s="179">
        <v>266000</v>
      </c>
      <c r="L506" s="219">
        <f t="shared" si="169"/>
        <v>236966.66666666666</v>
      </c>
      <c r="N506" s="225">
        <f t="shared" si="176"/>
        <v>87155.627089324116</v>
      </c>
      <c r="O506" s="226">
        <f t="shared" si="177"/>
        <v>149811.03957734254</v>
      </c>
      <c r="P506" s="226">
        <f t="shared" si="178"/>
        <v>324122.2937559908</v>
      </c>
      <c r="R506" s="250">
        <f t="shared" si="179"/>
        <v>3.786389692040687E-2</v>
      </c>
      <c r="S506" s="249">
        <f t="shared" si="180"/>
        <v>8.3327813438506912E-2</v>
      </c>
      <c r="T506" s="249">
        <f t="shared" si="181"/>
        <v>7.2458968207397306E-2</v>
      </c>
      <c r="V506" s="252">
        <f t="shared" si="168"/>
        <v>5.5161432563902088E-2</v>
      </c>
    </row>
    <row r="507" spans="3:22" ht="30" customHeight="1" x14ac:dyDescent="0.3">
      <c r="C507" s="8" t="s">
        <v>34</v>
      </c>
      <c r="D507" s="9" t="s">
        <v>393</v>
      </c>
      <c r="E507" s="10" t="s">
        <v>439</v>
      </c>
      <c r="F507" s="9" t="s">
        <v>337</v>
      </c>
      <c r="G507" s="68">
        <v>44</v>
      </c>
      <c r="H507" s="243">
        <v>29000</v>
      </c>
      <c r="I507" s="198">
        <v>41975</v>
      </c>
      <c r="J507" s="179">
        <v>36500</v>
      </c>
      <c r="L507" s="219">
        <f t="shared" si="169"/>
        <v>35825</v>
      </c>
      <c r="N507" s="225">
        <f t="shared" si="176"/>
        <v>6513.7834627810589</v>
      </c>
      <c r="O507" s="226">
        <f t="shared" si="177"/>
        <v>29311.216537218941</v>
      </c>
      <c r="P507" s="226">
        <f t="shared" si="178"/>
        <v>42338.783462781059</v>
      </c>
      <c r="R507" s="250">
        <f t="shared" si="179"/>
        <v>7.8996619474230156E-3</v>
      </c>
      <c r="S507" s="249">
        <f t="shared" si="180"/>
        <v>1.143407966355452E-2</v>
      </c>
      <c r="T507" s="249">
        <f t="shared" si="181"/>
        <v>9.9426779683082778E-3</v>
      </c>
      <c r="V507" s="252">
        <f t="shared" si="168"/>
        <v>8.9211699578656475E-3</v>
      </c>
    </row>
    <row r="508" spans="3:22" x14ac:dyDescent="0.3">
      <c r="C508" s="8" t="s">
        <v>37</v>
      </c>
      <c r="D508" s="75" t="s">
        <v>440</v>
      </c>
      <c r="E508" s="76" t="s">
        <v>441</v>
      </c>
      <c r="F508" s="9" t="s">
        <v>368</v>
      </c>
      <c r="G508" s="68">
        <v>7</v>
      </c>
      <c r="H508" s="204">
        <v>51000</v>
      </c>
      <c r="I508" s="240">
        <v>58001.399999999994</v>
      </c>
      <c r="J508" s="179">
        <v>50436</v>
      </c>
      <c r="L508" s="219">
        <f t="shared" si="169"/>
        <v>53145.799999999996</v>
      </c>
      <c r="N508" s="225">
        <f t="shared" si="176"/>
        <v>4214.5180649749236</v>
      </c>
      <c r="O508" s="226">
        <f t="shared" si="177"/>
        <v>48931.281935025072</v>
      </c>
      <c r="P508" s="226">
        <f t="shared" si="178"/>
        <v>57360.318064974919</v>
      </c>
      <c r="R508" s="249">
        <f t="shared" si="179"/>
        <v>1.3892508942019785E-2</v>
      </c>
      <c r="S508" s="250">
        <f t="shared" si="180"/>
        <v>1.5799705257836593E-2</v>
      </c>
      <c r="T508" s="249">
        <f t="shared" si="181"/>
        <v>1.3738874137249214E-2</v>
      </c>
      <c r="V508" s="252">
        <f t="shared" si="168"/>
        <v>1.3815691539634498E-2</v>
      </c>
    </row>
    <row r="509" spans="3:22" ht="26.4" x14ac:dyDescent="0.3">
      <c r="C509" s="8" t="s">
        <v>40</v>
      </c>
      <c r="D509" s="9" t="s">
        <v>442</v>
      </c>
      <c r="E509" s="10" t="s">
        <v>443</v>
      </c>
      <c r="F509" s="9" t="s">
        <v>368</v>
      </c>
      <c r="G509" s="74">
        <v>9</v>
      </c>
      <c r="H509" s="204">
        <v>37000</v>
      </c>
      <c r="I509" s="240">
        <v>46000</v>
      </c>
      <c r="J509" s="179">
        <v>40000</v>
      </c>
      <c r="L509" s="219">
        <f t="shared" si="169"/>
        <v>41000</v>
      </c>
      <c r="N509" s="225">
        <f t="shared" si="176"/>
        <v>4582.5756949558399</v>
      </c>
      <c r="O509" s="226">
        <f t="shared" si="177"/>
        <v>36417.424305044158</v>
      </c>
      <c r="P509" s="226">
        <f t="shared" si="178"/>
        <v>45582.575694955842</v>
      </c>
      <c r="R509" s="249">
        <f t="shared" si="179"/>
        <v>1.0078879036367295E-2</v>
      </c>
      <c r="S509" s="250">
        <f t="shared" si="180"/>
        <v>1.253049826142961E-2</v>
      </c>
      <c r="T509" s="249">
        <f t="shared" si="181"/>
        <v>1.08960854447214E-2</v>
      </c>
      <c r="V509" s="252">
        <f t="shared" si="168"/>
        <v>1.0487482240544348E-2</v>
      </c>
    </row>
    <row r="510" spans="3:22" ht="26.4" x14ac:dyDescent="0.3">
      <c r="C510" s="8" t="s">
        <v>43</v>
      </c>
      <c r="D510" s="75" t="s">
        <v>444</v>
      </c>
      <c r="E510" s="10" t="s">
        <v>445</v>
      </c>
      <c r="F510" s="9" t="s">
        <v>337</v>
      </c>
      <c r="G510" s="68">
        <v>69</v>
      </c>
      <c r="H510" s="204">
        <v>95000</v>
      </c>
      <c r="I510" s="240">
        <v>109249.99999999999</v>
      </c>
      <c r="J510" s="179">
        <v>95000</v>
      </c>
      <c r="L510" s="219">
        <f t="shared" si="169"/>
        <v>99750</v>
      </c>
      <c r="N510" s="225">
        <f t="shared" si="176"/>
        <v>8227.2413359521579</v>
      </c>
      <c r="O510" s="226">
        <f t="shared" si="177"/>
        <v>91522.75866404784</v>
      </c>
      <c r="P510" s="226">
        <f t="shared" si="178"/>
        <v>107977.24133595216</v>
      </c>
      <c r="R510" s="249">
        <f t="shared" si="179"/>
        <v>2.5878202931213325E-2</v>
      </c>
      <c r="S510" s="250">
        <f t="shared" si="180"/>
        <v>2.975993337089532E-2</v>
      </c>
      <c r="T510" s="249">
        <f t="shared" si="181"/>
        <v>2.5878202931213325E-2</v>
      </c>
      <c r="V510" s="252">
        <f t="shared" si="168"/>
        <v>2.5878202931213325E-2</v>
      </c>
    </row>
    <row r="511" spans="3:22" ht="26.4" x14ac:dyDescent="0.3">
      <c r="C511" s="8" t="s">
        <v>46</v>
      </c>
      <c r="D511" s="75" t="s">
        <v>353</v>
      </c>
      <c r="E511" s="10" t="s">
        <v>353</v>
      </c>
      <c r="F511" s="9" t="s">
        <v>223</v>
      </c>
      <c r="G511" s="68">
        <v>5</v>
      </c>
      <c r="H511" s="243">
        <v>476000</v>
      </c>
      <c r="I511" s="198">
        <v>272550</v>
      </c>
      <c r="J511" s="179">
        <v>237000</v>
      </c>
      <c r="L511" s="219">
        <f t="shared" si="169"/>
        <v>328516.66666666669</v>
      </c>
      <c r="N511" s="225">
        <f t="shared" si="176"/>
        <v>128955.22801861638</v>
      </c>
      <c r="O511" s="226">
        <f t="shared" si="177"/>
        <v>199561.4386480503</v>
      </c>
      <c r="P511" s="226">
        <f t="shared" si="178"/>
        <v>457471.89468528307</v>
      </c>
      <c r="R511" s="250">
        <f t="shared" si="179"/>
        <v>0.12966341679218465</v>
      </c>
      <c r="S511" s="249">
        <f t="shared" si="180"/>
        <v>7.4243202198970445E-2</v>
      </c>
      <c r="T511" s="249">
        <f t="shared" si="181"/>
        <v>6.4559306259974303E-2</v>
      </c>
      <c r="V511" s="252">
        <f t="shared" si="168"/>
        <v>9.7111361526079479E-2</v>
      </c>
    </row>
    <row r="512" spans="3:22" ht="26.4" x14ac:dyDescent="0.3">
      <c r="C512" s="8" t="s">
        <v>49</v>
      </c>
      <c r="D512" s="75" t="s">
        <v>354</v>
      </c>
      <c r="E512" s="10" t="s">
        <v>354</v>
      </c>
      <c r="F512" s="9" t="s">
        <v>337</v>
      </c>
      <c r="G512" s="68">
        <v>14</v>
      </c>
      <c r="H512" s="204">
        <v>345000</v>
      </c>
      <c r="I512" s="240">
        <v>402499.99999999994</v>
      </c>
      <c r="J512" s="179">
        <v>350000</v>
      </c>
      <c r="L512" s="219">
        <f t="shared" si="169"/>
        <v>365833.33333333331</v>
      </c>
      <c r="N512" s="225">
        <f t="shared" si="176"/>
        <v>31852.524756027287</v>
      </c>
      <c r="O512" s="226">
        <f t="shared" si="177"/>
        <v>333980.80857730604</v>
      </c>
      <c r="P512" s="226">
        <f t="shared" si="178"/>
        <v>397685.85808936058</v>
      </c>
      <c r="R512" s="249">
        <f t="shared" si="179"/>
        <v>9.3978736960722078E-2</v>
      </c>
      <c r="S512" s="250">
        <f t="shared" si="180"/>
        <v>0.10964185978750908</v>
      </c>
      <c r="T512" s="249">
        <f t="shared" si="181"/>
        <v>9.5340747641312257E-2</v>
      </c>
      <c r="V512" s="252">
        <f t="shared" si="168"/>
        <v>9.4659742301017175E-2</v>
      </c>
    </row>
    <row r="513" spans="3:22" x14ac:dyDescent="0.3">
      <c r="C513" s="8" t="s">
        <v>52</v>
      </c>
      <c r="D513" s="75" t="s">
        <v>446</v>
      </c>
      <c r="E513" s="10" t="s">
        <v>447</v>
      </c>
      <c r="F513" s="9" t="s">
        <v>337</v>
      </c>
      <c r="G513" s="68">
        <v>16</v>
      </c>
      <c r="H513" s="204">
        <v>418000</v>
      </c>
      <c r="I513" s="240">
        <v>499099.99999999994</v>
      </c>
      <c r="J513" s="179">
        <v>434000</v>
      </c>
      <c r="L513" s="219">
        <f t="shared" si="169"/>
        <v>450366.66666666669</v>
      </c>
      <c r="N513" s="225">
        <f t="shared" si="176"/>
        <v>42955.830027288852</v>
      </c>
      <c r="O513" s="226">
        <f t="shared" si="177"/>
        <v>407410.83663937781</v>
      </c>
      <c r="P513" s="226">
        <f t="shared" si="178"/>
        <v>493322.49669395556</v>
      </c>
      <c r="R513" s="249">
        <f t="shared" si="179"/>
        <v>0.11386409289733863</v>
      </c>
      <c r="S513" s="250">
        <f t="shared" si="180"/>
        <v>0.13595590613651126</v>
      </c>
      <c r="T513" s="249">
        <f t="shared" si="181"/>
        <v>0.11822252707522719</v>
      </c>
      <c r="V513" s="252">
        <f t="shared" si="168"/>
        <v>0.11604330998628291</v>
      </c>
    </row>
    <row r="514" spans="3:22" ht="30" customHeight="1" x14ac:dyDescent="0.3">
      <c r="C514" s="8" t="s">
        <v>55</v>
      </c>
      <c r="D514" s="75" t="s">
        <v>362</v>
      </c>
      <c r="E514" s="10" t="s">
        <v>363</v>
      </c>
      <c r="F514" s="9" t="s">
        <v>223</v>
      </c>
      <c r="G514" s="68">
        <v>15</v>
      </c>
      <c r="H514" s="243">
        <v>107000</v>
      </c>
      <c r="I514" s="198">
        <v>23000</v>
      </c>
      <c r="J514" s="179">
        <v>20000</v>
      </c>
      <c r="L514" s="219">
        <f t="shared" si="169"/>
        <v>50000</v>
      </c>
      <c r="N514" s="225">
        <f t="shared" si="176"/>
        <v>49386.232899462986</v>
      </c>
      <c r="O514" s="226">
        <f t="shared" si="177"/>
        <v>613.7671005370139</v>
      </c>
      <c r="P514" s="226">
        <f t="shared" si="178"/>
        <v>99386.232899462979</v>
      </c>
      <c r="R514" s="250">
        <f t="shared" si="179"/>
        <v>2.9147028564629748E-2</v>
      </c>
      <c r="S514" s="249">
        <f t="shared" si="180"/>
        <v>6.2652491307148049E-3</v>
      </c>
      <c r="T514" s="249">
        <f t="shared" si="181"/>
        <v>5.4480427223607001E-3</v>
      </c>
      <c r="V514" s="252">
        <f t="shared" si="168"/>
        <v>1.7297535643495225E-2</v>
      </c>
    </row>
    <row r="515" spans="3:22" ht="26.4" x14ac:dyDescent="0.3">
      <c r="C515" s="8" t="s">
        <v>58</v>
      </c>
      <c r="D515" s="75" t="s">
        <v>448</v>
      </c>
      <c r="E515" s="10" t="s">
        <v>449</v>
      </c>
      <c r="F515" s="9" t="s">
        <v>223</v>
      </c>
      <c r="G515" s="68">
        <v>1</v>
      </c>
      <c r="H515" s="204">
        <v>581000</v>
      </c>
      <c r="I515" s="240">
        <v>680800</v>
      </c>
      <c r="J515" s="179">
        <v>592000</v>
      </c>
      <c r="L515" s="219">
        <f t="shared" si="169"/>
        <v>617933.33333333337</v>
      </c>
      <c r="N515" s="225">
        <f t="shared" si="176"/>
        <v>54721.232929579841</v>
      </c>
      <c r="O515" s="226">
        <f t="shared" si="177"/>
        <v>563212.10040375357</v>
      </c>
      <c r="P515" s="226">
        <f t="shared" si="178"/>
        <v>672654.56626291317</v>
      </c>
      <c r="R515" s="249">
        <f t="shared" si="179"/>
        <v>0.15826564108457833</v>
      </c>
      <c r="S515" s="250">
        <f t="shared" si="180"/>
        <v>0.18545137426915823</v>
      </c>
      <c r="T515" s="249">
        <f t="shared" si="181"/>
        <v>0.16126206458187672</v>
      </c>
      <c r="V515" s="252">
        <f t="shared" si="168"/>
        <v>0.15976385283322753</v>
      </c>
    </row>
    <row r="516" spans="3:22" ht="26.4" x14ac:dyDescent="0.3">
      <c r="C516" s="8" t="s">
        <v>83</v>
      </c>
      <c r="D516" s="75" t="s">
        <v>450</v>
      </c>
      <c r="E516" s="10" t="s">
        <v>451</v>
      </c>
      <c r="F516" s="9" t="s">
        <v>223</v>
      </c>
      <c r="G516" s="68">
        <v>1</v>
      </c>
      <c r="H516" s="243">
        <v>466000</v>
      </c>
      <c r="I516" s="198">
        <v>659295</v>
      </c>
      <c r="J516" s="179">
        <v>573300</v>
      </c>
      <c r="L516" s="219">
        <f t="shared" si="169"/>
        <v>566198.33333333337</v>
      </c>
      <c r="N516" s="225">
        <f t="shared" si="176"/>
        <v>96842.9889477463</v>
      </c>
      <c r="O516" s="226">
        <f t="shared" si="177"/>
        <v>469355.34438558709</v>
      </c>
      <c r="P516" s="226">
        <f t="shared" si="178"/>
        <v>663041.32228107972</v>
      </c>
      <c r="R516" s="250">
        <f t="shared" si="179"/>
        <v>0.12693939543100433</v>
      </c>
      <c r="S516" s="249">
        <f t="shared" si="180"/>
        <v>0.1795933663319399</v>
      </c>
      <c r="T516" s="249">
        <f t="shared" si="181"/>
        <v>0.15616814463646947</v>
      </c>
      <c r="V516" s="252">
        <f t="shared" si="168"/>
        <v>0.1415537700337369</v>
      </c>
    </row>
    <row r="517" spans="3:22" ht="26.4" x14ac:dyDescent="0.3">
      <c r="C517" s="8" t="s">
        <v>86</v>
      </c>
      <c r="D517" s="75" t="s">
        <v>452</v>
      </c>
      <c r="E517" s="10" t="s">
        <v>453</v>
      </c>
      <c r="F517" s="9" t="s">
        <v>223</v>
      </c>
      <c r="G517" s="68">
        <v>10</v>
      </c>
      <c r="H517" s="204">
        <v>129000</v>
      </c>
      <c r="I517" s="240">
        <v>149500</v>
      </c>
      <c r="J517" s="179">
        <v>130000</v>
      </c>
      <c r="L517" s="219">
        <f t="shared" si="169"/>
        <v>136166.66666666666</v>
      </c>
      <c r="N517" s="225">
        <f t="shared" si="176"/>
        <v>11557.825631723874</v>
      </c>
      <c r="O517" s="226">
        <f t="shared" si="177"/>
        <v>124608.84103494279</v>
      </c>
      <c r="P517" s="226">
        <f t="shared" si="178"/>
        <v>147724.49229839054</v>
      </c>
      <c r="R517" s="249">
        <f t="shared" si="179"/>
        <v>3.5139875559226513E-2</v>
      </c>
      <c r="S517" s="250">
        <f t="shared" si="180"/>
        <v>4.0724119349646232E-2</v>
      </c>
      <c r="T517" s="249">
        <f t="shared" si="181"/>
        <v>3.5412277695344552E-2</v>
      </c>
      <c r="V517" s="252">
        <f t="shared" si="168"/>
        <v>3.5276076627285533E-2</v>
      </c>
    </row>
    <row r="518" spans="3:22" x14ac:dyDescent="0.3">
      <c r="C518" s="8" t="s">
        <v>89</v>
      </c>
      <c r="D518" s="75" t="s">
        <v>454</v>
      </c>
      <c r="E518" s="10" t="s">
        <v>455</v>
      </c>
      <c r="F518" s="9" t="s">
        <v>337</v>
      </c>
      <c r="G518" s="74">
        <v>101</v>
      </c>
      <c r="H518" s="204">
        <v>49000</v>
      </c>
      <c r="I518" s="240">
        <v>64399.999999999993</v>
      </c>
      <c r="J518" s="179">
        <v>56000</v>
      </c>
      <c r="L518" s="219">
        <f t="shared" si="169"/>
        <v>56466.666666666664</v>
      </c>
      <c r="N518" s="225">
        <f t="shared" si="176"/>
        <v>7710.5987662005218</v>
      </c>
      <c r="O518" s="226">
        <f t="shared" si="177"/>
        <v>48756.067900466143</v>
      </c>
      <c r="P518" s="226">
        <f t="shared" si="178"/>
        <v>64177.265432867185</v>
      </c>
      <c r="R518" s="249">
        <f t="shared" si="179"/>
        <v>1.3347704669783715E-2</v>
      </c>
      <c r="S518" s="250">
        <f t="shared" si="180"/>
        <v>1.7542697566001453E-2</v>
      </c>
      <c r="T518" s="249">
        <f t="shared" si="181"/>
        <v>1.5254519622609961E-2</v>
      </c>
      <c r="V518" s="252">
        <f t="shared" si="168"/>
        <v>1.4301112146196837E-2</v>
      </c>
    </row>
    <row r="519" spans="3:22" ht="30" customHeight="1" x14ac:dyDescent="0.3">
      <c r="C519" s="8" t="s">
        <v>90</v>
      </c>
      <c r="D519" s="9" t="s">
        <v>358</v>
      </c>
      <c r="E519" s="10" t="s">
        <v>456</v>
      </c>
      <c r="F519" s="9" t="s">
        <v>337</v>
      </c>
      <c r="G519" s="68">
        <v>101</v>
      </c>
      <c r="H519" s="243">
        <v>59000</v>
      </c>
      <c r="I519" s="198">
        <v>92000</v>
      </c>
      <c r="J519" s="179">
        <v>80000</v>
      </c>
      <c r="L519" s="219">
        <f t="shared" si="169"/>
        <v>77000</v>
      </c>
      <c r="N519" s="225">
        <f t="shared" si="176"/>
        <v>16703.293088490067</v>
      </c>
      <c r="O519" s="226">
        <f t="shared" si="177"/>
        <v>60296.706911509929</v>
      </c>
      <c r="P519" s="226">
        <f t="shared" si="178"/>
        <v>93703.293088490071</v>
      </c>
      <c r="R519" s="250">
        <f t="shared" si="179"/>
        <v>1.6071726030964066E-2</v>
      </c>
      <c r="S519" s="249">
        <f t="shared" si="180"/>
        <v>2.506099652285922E-2</v>
      </c>
      <c r="T519" s="249">
        <f t="shared" si="181"/>
        <v>2.17921708894428E-2</v>
      </c>
      <c r="V519" s="252">
        <f t="shared" si="168"/>
        <v>1.8931948460203435E-2</v>
      </c>
    </row>
    <row r="520" spans="3:22" ht="30" customHeight="1" x14ac:dyDescent="0.3">
      <c r="C520" s="8" t="s">
        <v>93</v>
      </c>
      <c r="D520" s="75" t="s">
        <v>380</v>
      </c>
      <c r="E520" s="10" t="s">
        <v>381</v>
      </c>
      <c r="F520" s="9" t="s">
        <v>16</v>
      </c>
      <c r="G520" s="68">
        <v>8</v>
      </c>
      <c r="H520" s="204">
        <v>427000</v>
      </c>
      <c r="I520" s="240">
        <v>568100</v>
      </c>
      <c r="J520" s="179">
        <v>494000</v>
      </c>
      <c r="L520" s="219">
        <f t="shared" si="169"/>
        <v>496366.66666666669</v>
      </c>
      <c r="N520" s="225">
        <f t="shared" si="176"/>
        <v>70579.765750059785</v>
      </c>
      <c r="O520" s="226">
        <f t="shared" si="177"/>
        <v>425786.90091660689</v>
      </c>
      <c r="P520" s="226">
        <f t="shared" si="178"/>
        <v>566946.43241672649</v>
      </c>
      <c r="R520" s="249">
        <f t="shared" si="179"/>
        <v>0.11631571212240095</v>
      </c>
      <c r="S520" s="250">
        <f t="shared" si="180"/>
        <v>0.15475165352865569</v>
      </c>
      <c r="T520" s="249">
        <f t="shared" si="181"/>
        <v>0.13456665524230929</v>
      </c>
      <c r="V520" s="252">
        <f t="shared" si="168"/>
        <v>0.12544118368235513</v>
      </c>
    </row>
    <row r="521" spans="3:22" ht="13.8" thickBot="1" x14ac:dyDescent="0.35">
      <c r="C521" s="8" t="s">
        <v>96</v>
      </c>
      <c r="D521" s="75" t="s">
        <v>380</v>
      </c>
      <c r="E521" s="10" t="s">
        <v>457</v>
      </c>
      <c r="F521" s="9" t="s">
        <v>223</v>
      </c>
      <c r="G521" s="68">
        <v>5</v>
      </c>
      <c r="H521" s="204">
        <v>180000</v>
      </c>
      <c r="I521" s="240">
        <v>206999.99999999997</v>
      </c>
      <c r="J521" s="179">
        <v>180000</v>
      </c>
      <c r="L521" s="219">
        <f t="shared" si="169"/>
        <v>189000</v>
      </c>
      <c r="N521" s="225">
        <f t="shared" si="176"/>
        <v>15588.457268119879</v>
      </c>
      <c r="O521" s="226">
        <f t="shared" si="177"/>
        <v>173411.54273188012</v>
      </c>
      <c r="P521" s="226">
        <f t="shared" si="178"/>
        <v>204588.45726811988</v>
      </c>
      <c r="R521" s="249">
        <f t="shared" si="179"/>
        <v>4.90323845012463E-2</v>
      </c>
      <c r="S521" s="250">
        <f t="shared" si="180"/>
        <v>5.638724217643324E-2</v>
      </c>
      <c r="T521" s="249">
        <f t="shared" si="181"/>
        <v>4.90323845012463E-2</v>
      </c>
      <c r="V521" s="252">
        <f t="shared" ref="V521:V526" si="182">+AVERAGE(R521,T521)</f>
        <v>4.90323845012463E-2</v>
      </c>
    </row>
    <row r="522" spans="3:22" ht="14.4" thickBot="1" x14ac:dyDescent="0.35">
      <c r="C522" s="280" t="s">
        <v>458</v>
      </c>
      <c r="D522" s="281"/>
      <c r="E522" s="282"/>
      <c r="F522" s="34"/>
      <c r="G522" s="34"/>
      <c r="H522" s="84"/>
      <c r="L522" s="219"/>
      <c r="N522" s="228"/>
      <c r="O522" s="228"/>
      <c r="P522" s="228"/>
      <c r="V522" s="252" t="e">
        <f t="shared" si="182"/>
        <v>#DIV/0!</v>
      </c>
    </row>
    <row r="523" spans="3:22" ht="13.5" customHeight="1" thickBot="1" x14ac:dyDescent="0.35">
      <c r="C523" s="268" t="s">
        <v>459</v>
      </c>
      <c r="D523" s="269"/>
      <c r="E523" s="269"/>
      <c r="F523" s="269"/>
      <c r="G523" s="269"/>
      <c r="H523" s="269"/>
      <c r="I523" s="201"/>
      <c r="J523" s="183"/>
      <c r="L523" s="221"/>
      <c r="N523" s="229"/>
      <c r="O523" s="229"/>
      <c r="P523" s="229"/>
      <c r="R523" s="214"/>
      <c r="S523" s="215"/>
      <c r="T523" s="216"/>
      <c r="V523" s="252" t="e">
        <f t="shared" si="182"/>
        <v>#DIV/0!</v>
      </c>
    </row>
    <row r="524" spans="3:22" ht="27" thickBot="1" x14ac:dyDescent="0.35">
      <c r="C524" s="29" t="s">
        <v>4</v>
      </c>
      <c r="D524" s="30" t="s">
        <v>5</v>
      </c>
      <c r="E524" s="29" t="s">
        <v>6</v>
      </c>
      <c r="F524" s="31" t="s">
        <v>7</v>
      </c>
      <c r="G524" s="32" t="s">
        <v>8</v>
      </c>
      <c r="H524" s="31" t="s">
        <v>331</v>
      </c>
      <c r="I524" s="170" t="s">
        <v>331</v>
      </c>
      <c r="J524" s="170" t="s">
        <v>331</v>
      </c>
      <c r="L524" s="170" t="s">
        <v>331</v>
      </c>
      <c r="N524" s="224" t="s">
        <v>939</v>
      </c>
      <c r="O524" s="224" t="s">
        <v>940</v>
      </c>
      <c r="P524" s="224" t="s">
        <v>941</v>
      </c>
      <c r="R524" s="224" t="s">
        <v>942</v>
      </c>
      <c r="S524" s="224" t="s">
        <v>942</v>
      </c>
      <c r="T524" s="224" t="s">
        <v>942</v>
      </c>
      <c r="V524" s="252" t="e">
        <f t="shared" si="182"/>
        <v>#DIV/0!</v>
      </c>
    </row>
    <row r="525" spans="3:22" ht="30" customHeight="1" x14ac:dyDescent="0.3">
      <c r="C525" s="4" t="s">
        <v>13</v>
      </c>
      <c r="D525" s="60" t="s">
        <v>460</v>
      </c>
      <c r="E525" s="61" t="s">
        <v>461</v>
      </c>
      <c r="F525" s="60" t="s">
        <v>368</v>
      </c>
      <c r="G525" s="96">
        <v>120</v>
      </c>
      <c r="H525" s="244">
        <v>25000</v>
      </c>
      <c r="I525" s="198">
        <v>80500</v>
      </c>
      <c r="J525" s="179">
        <v>70000</v>
      </c>
      <c r="L525" s="219">
        <f t="shared" si="169"/>
        <v>58500</v>
      </c>
      <c r="N525" s="225">
        <f t="shared" ref="N525:N526" si="183">+STDEV(H525:J525)</f>
        <v>29483.045975611138</v>
      </c>
      <c r="O525" s="226">
        <f t="shared" ref="O525:O526" si="184">+L525-N525</f>
        <v>29016.954024388862</v>
      </c>
      <c r="P525" s="226">
        <f t="shared" ref="P525:P526" si="185">+L525+N525</f>
        <v>87983.045975611138</v>
      </c>
      <c r="R525" s="250">
        <f t="shared" ref="R525:T526" si="186">+H525/$L$24</f>
        <v>6.8100534029508749E-3</v>
      </c>
      <c r="S525" s="249">
        <f t="shared" si="186"/>
        <v>2.1928371957501819E-2</v>
      </c>
      <c r="T525" s="249">
        <f t="shared" si="186"/>
        <v>1.9068149528262451E-2</v>
      </c>
      <c r="V525" s="252">
        <f t="shared" si="182"/>
        <v>1.2939101465606662E-2</v>
      </c>
    </row>
    <row r="526" spans="3:22" ht="40.200000000000003" thickBot="1" x14ac:dyDescent="0.35">
      <c r="C526" s="8" t="s">
        <v>18</v>
      </c>
      <c r="D526" s="9" t="s">
        <v>462</v>
      </c>
      <c r="E526" s="10" t="s">
        <v>463</v>
      </c>
      <c r="F526" s="9" t="s">
        <v>337</v>
      </c>
      <c r="G526" s="97">
        <v>4</v>
      </c>
      <c r="H526" s="243">
        <v>45000</v>
      </c>
      <c r="I526" s="198">
        <v>919999.99999999988</v>
      </c>
      <c r="J526" s="179">
        <v>800000</v>
      </c>
      <c r="L526" s="219">
        <f t="shared" si="169"/>
        <v>588333.33333333337</v>
      </c>
      <c r="N526" s="225">
        <f t="shared" si="183"/>
        <v>474350.43304853555</v>
      </c>
      <c r="O526" s="226">
        <f t="shared" si="184"/>
        <v>113982.90028479783</v>
      </c>
      <c r="P526" s="226">
        <f t="shared" si="185"/>
        <v>1062683.7663818689</v>
      </c>
      <c r="R526" s="250">
        <f t="shared" si="186"/>
        <v>1.2258096125311575E-2</v>
      </c>
      <c r="S526" s="249">
        <f t="shared" si="186"/>
        <v>0.25060996522859219</v>
      </c>
      <c r="T526" s="249">
        <f t="shared" si="186"/>
        <v>0.217921708894428</v>
      </c>
      <c r="V526" s="252">
        <f t="shared" si="182"/>
        <v>0.11508990250986978</v>
      </c>
    </row>
    <row r="527" spans="3:22" ht="14.4" thickBot="1" x14ac:dyDescent="0.35">
      <c r="C527" s="280" t="s">
        <v>464</v>
      </c>
      <c r="D527" s="281"/>
      <c r="E527" s="282"/>
      <c r="F527" s="34"/>
      <c r="G527" s="34"/>
      <c r="H527" s="84"/>
    </row>
    <row r="528" spans="3:22" ht="24" customHeight="1" thickBot="1" x14ac:dyDescent="0.35">
      <c r="C528" s="284" t="s">
        <v>465</v>
      </c>
      <c r="D528" s="285"/>
      <c r="E528" s="285"/>
      <c r="F528" s="285"/>
      <c r="G528" s="286"/>
      <c r="H528" s="100"/>
    </row>
    <row r="530" spans="5:8" ht="15.6" x14ac:dyDescent="0.3">
      <c r="E530" s="102" t="s">
        <v>466</v>
      </c>
      <c r="F530" s="102"/>
      <c r="G530" s="103"/>
      <c r="H530" s="102"/>
    </row>
  </sheetData>
  <autoFilter ref="N1:P530" xr:uid="{A13F89DA-DD91-40A0-83B5-CB895433E057}"/>
  <mergeCells count="57">
    <mergeCell ref="C1:H1"/>
    <mergeCell ref="C2:H2"/>
    <mergeCell ref="C3:H3"/>
    <mergeCell ref="C21:G21"/>
    <mergeCell ref="C22:H22"/>
    <mergeCell ref="C124:H124"/>
    <mergeCell ref="C51:G51"/>
    <mergeCell ref="C52:H52"/>
    <mergeCell ref="C67:E67"/>
    <mergeCell ref="C68:H68"/>
    <mergeCell ref="C79:E79"/>
    <mergeCell ref="C80:H80"/>
    <mergeCell ref="C87:E87"/>
    <mergeCell ref="C88:H88"/>
    <mergeCell ref="C106:E106"/>
    <mergeCell ref="C107:H107"/>
    <mergeCell ref="C123:E123"/>
    <mergeCell ref="C242:H242"/>
    <mergeCell ref="C143:E143"/>
    <mergeCell ref="C144:H144"/>
    <mergeCell ref="C159:E159"/>
    <mergeCell ref="C160:H160"/>
    <mergeCell ref="C180:E180"/>
    <mergeCell ref="C181:H181"/>
    <mergeCell ref="C195:E195"/>
    <mergeCell ref="C196:H196"/>
    <mergeCell ref="C215:E215"/>
    <mergeCell ref="C216:H216"/>
    <mergeCell ref="C241:E241"/>
    <mergeCell ref="C369:H369"/>
    <mergeCell ref="C266:E266"/>
    <mergeCell ref="C267:H267"/>
    <mergeCell ref="C287:E287"/>
    <mergeCell ref="C288:H288"/>
    <mergeCell ref="C314:E314"/>
    <mergeCell ref="C315:H315"/>
    <mergeCell ref="C333:E333"/>
    <mergeCell ref="C334:H334"/>
    <mergeCell ref="C343:E343"/>
    <mergeCell ref="C344:H344"/>
    <mergeCell ref="C368:E368"/>
    <mergeCell ref="C527:E527"/>
    <mergeCell ref="C528:G528"/>
    <mergeCell ref="C4:G4"/>
    <mergeCell ref="N4:P4"/>
    <mergeCell ref="C498:E498"/>
    <mergeCell ref="C499:H499"/>
    <mergeCell ref="C522:E522"/>
    <mergeCell ref="C523:H523"/>
    <mergeCell ref="C451:E451"/>
    <mergeCell ref="C452:H452"/>
    <mergeCell ref="C477:E477"/>
    <mergeCell ref="C478:H478"/>
    <mergeCell ref="C395:E395"/>
    <mergeCell ref="C396:H396"/>
    <mergeCell ref="C418:E418"/>
    <mergeCell ref="C419:H419"/>
  </mergeCells>
  <pageMargins left="0.70866141732283472" right="0.70866141732283472" top="0.74803149606299213" bottom="0.74803149606299213" header="0.31496062992125984" footer="0.31496062992125984"/>
  <pageSetup paperSize="9" scale="13" orientation="portrait" r:id="rId1"/>
  <ignoredErrors>
    <ignoredError sqref="L6"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E5FA0-4ACB-487F-8527-C285E84E0BAB}">
  <sheetPr>
    <pageSetUpPr fitToPage="1"/>
  </sheetPr>
  <dimension ref="A1:X544"/>
  <sheetViews>
    <sheetView showGridLines="0" topLeftCell="I136" zoomScale="70" zoomScaleNormal="70" workbookViewId="0">
      <selection activeCell="V10" sqref="V10"/>
    </sheetView>
  </sheetViews>
  <sheetFormatPr baseColWidth="10" defaultColWidth="8.77734375" defaultRowHeight="13.2" x14ac:dyDescent="0.3"/>
  <cols>
    <col min="1" max="2" width="8.77734375" style="1" customWidth="1"/>
    <col min="3" max="3" width="16" style="1" bestFit="1" customWidth="1"/>
    <col min="4" max="4" width="66.109375" style="1" bestFit="1" customWidth="1"/>
    <col min="5" max="5" width="67.33203125" style="1" customWidth="1"/>
    <col min="6" max="6" width="14.6640625" style="1" customWidth="1"/>
    <col min="7" max="7" width="14.6640625" style="105" customWidth="1"/>
    <col min="8" max="8" width="18.109375" style="1" bestFit="1" customWidth="1"/>
    <col min="9" max="10" width="18" style="1" customWidth="1"/>
    <col min="11" max="11" width="8.77734375" style="1"/>
    <col min="12" max="12" width="17.88671875" style="1" customWidth="1"/>
    <col min="13" max="13" width="8.77734375" style="1"/>
    <col min="14" max="16" width="18" style="223" customWidth="1"/>
    <col min="17" max="17" width="8.77734375" style="1"/>
    <col min="18" max="20" width="17.88671875" style="246" customWidth="1"/>
    <col min="21" max="21" width="8.77734375" style="1"/>
    <col min="22" max="22" width="18" style="163" customWidth="1"/>
    <col min="23" max="23" width="8.77734375" style="1"/>
    <col min="24" max="24" width="23.77734375" style="256" customWidth="1"/>
    <col min="25" max="16384" width="8.77734375" style="1"/>
  </cols>
  <sheetData>
    <row r="1" spans="1:24" x14ac:dyDescent="0.3">
      <c r="C1" s="270" t="s">
        <v>0</v>
      </c>
      <c r="D1" s="271"/>
      <c r="E1" s="271"/>
      <c r="F1" s="272"/>
      <c r="G1" s="272"/>
      <c r="H1" s="272"/>
      <c r="N1" s="1"/>
      <c r="O1" s="1"/>
      <c r="P1" s="1"/>
      <c r="R1" s="1"/>
      <c r="S1" s="1"/>
      <c r="T1" s="1"/>
      <c r="V1" s="1"/>
      <c r="X1" s="1"/>
    </row>
    <row r="2" spans="1:24" x14ac:dyDescent="0.3">
      <c r="C2" s="273" t="s">
        <v>1</v>
      </c>
      <c r="D2" s="274"/>
      <c r="E2" s="274"/>
      <c r="F2" s="275"/>
      <c r="G2" s="275"/>
      <c r="H2" s="275"/>
      <c r="N2" s="1"/>
      <c r="O2" s="1"/>
      <c r="P2" s="1"/>
      <c r="R2" s="1"/>
      <c r="S2" s="1"/>
      <c r="T2" s="1"/>
      <c r="V2" s="1"/>
      <c r="X2" s="1"/>
    </row>
    <row r="3" spans="1:24" ht="41.25" customHeight="1" thickBot="1" x14ac:dyDescent="0.35">
      <c r="C3" s="276" t="s">
        <v>2</v>
      </c>
      <c r="D3" s="277"/>
      <c r="E3" s="277"/>
      <c r="F3" s="278"/>
      <c r="G3" s="278"/>
      <c r="H3" s="278"/>
      <c r="N3" s="1"/>
      <c r="O3" s="1"/>
      <c r="P3" s="1"/>
      <c r="R3" s="1"/>
      <c r="S3" s="1"/>
      <c r="T3" s="1"/>
      <c r="V3" s="1"/>
      <c r="X3" s="1"/>
    </row>
    <row r="4" spans="1:24" ht="61.2" customHeight="1" thickBot="1" x14ac:dyDescent="0.35">
      <c r="C4" s="268" t="s">
        <v>3</v>
      </c>
      <c r="D4" s="269"/>
      <c r="E4" s="269"/>
      <c r="F4" s="269"/>
      <c r="G4" s="296"/>
      <c r="H4" s="214" t="s">
        <v>937</v>
      </c>
      <c r="I4" s="215" t="s">
        <v>935</v>
      </c>
      <c r="J4" s="216" t="s">
        <v>936</v>
      </c>
      <c r="L4" s="222" t="s">
        <v>938</v>
      </c>
      <c r="N4" s="332" t="s">
        <v>939</v>
      </c>
      <c r="O4" s="332"/>
      <c r="P4" s="332"/>
      <c r="R4" s="214" t="s">
        <v>937</v>
      </c>
      <c r="S4" s="215" t="s">
        <v>935</v>
      </c>
      <c r="T4" s="216" t="s">
        <v>936</v>
      </c>
      <c r="V4" s="222" t="s">
        <v>938</v>
      </c>
      <c r="X4" s="254" t="s">
        <v>943</v>
      </c>
    </row>
    <row r="5" spans="1:24" ht="47.25" customHeight="1" thickBot="1" x14ac:dyDescent="0.35">
      <c r="A5" s="3"/>
      <c r="B5" s="3"/>
      <c r="C5" s="4" t="s">
        <v>4</v>
      </c>
      <c r="D5" s="5" t="s">
        <v>5</v>
      </c>
      <c r="E5" s="5" t="s">
        <v>6</v>
      </c>
      <c r="F5" s="5" t="s">
        <v>7</v>
      </c>
      <c r="G5" s="6" t="s">
        <v>8</v>
      </c>
      <c r="H5" s="5" t="s">
        <v>9</v>
      </c>
      <c r="I5" s="166" t="s">
        <v>9</v>
      </c>
      <c r="J5" s="99" t="s">
        <v>9</v>
      </c>
      <c r="L5" s="170" t="s">
        <v>9</v>
      </c>
      <c r="N5" s="224" t="s">
        <v>939</v>
      </c>
      <c r="O5" s="224" t="s">
        <v>940</v>
      </c>
      <c r="P5" s="224" t="s">
        <v>941</v>
      </c>
      <c r="R5" s="224" t="s">
        <v>942</v>
      </c>
      <c r="S5" s="224" t="s">
        <v>942</v>
      </c>
      <c r="T5" s="224" t="s">
        <v>942</v>
      </c>
      <c r="V5" s="224" t="s">
        <v>942</v>
      </c>
      <c r="X5" s="170" t="s">
        <v>9</v>
      </c>
    </row>
    <row r="6" spans="1:24" s="2" customFormat="1" ht="39.6" x14ac:dyDescent="0.3">
      <c r="C6" s="8" t="s">
        <v>13</v>
      </c>
      <c r="D6" s="9" t="s">
        <v>14</v>
      </c>
      <c r="E6" s="10" t="s">
        <v>15</v>
      </c>
      <c r="F6" s="9" t="s">
        <v>16</v>
      </c>
      <c r="G6" s="11">
        <v>15</v>
      </c>
      <c r="H6" s="230">
        <v>200000</v>
      </c>
      <c r="I6" s="114">
        <v>335798.31932773109</v>
      </c>
      <c r="J6" s="218">
        <v>279831.93277310923</v>
      </c>
      <c r="L6" s="219">
        <f>+AVERAGE(H6:J6)</f>
        <v>271876.75070028013</v>
      </c>
      <c r="N6" s="225">
        <f>+STDEV(H6:J6)</f>
        <v>68247.780728885016</v>
      </c>
      <c r="O6" s="226">
        <f>+L6-N6</f>
        <v>203628.9699713951</v>
      </c>
      <c r="P6" s="226">
        <f>+L6+N6</f>
        <v>340124.53142916516</v>
      </c>
      <c r="R6" s="247">
        <f>+H6/$L$6</f>
        <v>0.73562744694003701</v>
      </c>
      <c r="S6" s="248">
        <f t="shared" ref="S6:T6" si="0">+I6/$L$6</f>
        <v>1.2351123016690706</v>
      </c>
      <c r="T6" s="248">
        <f t="shared" si="0"/>
        <v>1.0292602513908922</v>
      </c>
      <c r="V6" s="251">
        <f>+AVERAGE(S6:T6)</f>
        <v>1.1321862765299815</v>
      </c>
      <c r="X6" s="257">
        <f>+HARMEAN(I6:J6)</f>
        <v>305271.19938884646</v>
      </c>
    </row>
    <row r="7" spans="1:24" ht="26.4" x14ac:dyDescent="0.3">
      <c r="C7" s="8" t="s">
        <v>18</v>
      </c>
      <c r="D7" s="9" t="s">
        <v>19</v>
      </c>
      <c r="E7" s="10" t="s">
        <v>20</v>
      </c>
      <c r="F7" s="9" t="s">
        <v>16</v>
      </c>
      <c r="G7" s="11">
        <v>150</v>
      </c>
      <c r="H7" s="171">
        <v>65000</v>
      </c>
      <c r="I7" s="230">
        <v>88235.294117647063</v>
      </c>
      <c r="J7" s="179">
        <v>63025.210084033613</v>
      </c>
      <c r="L7" s="219">
        <f t="shared" ref="L7:L20" si="1">+AVERAGE(H7:J7)</f>
        <v>72086.834733893556</v>
      </c>
      <c r="N7" s="225">
        <f t="shared" ref="N7:N20" si="2">+STDEV(H7:J7)</f>
        <v>14019.789732895568</v>
      </c>
      <c r="O7" s="226">
        <f t="shared" ref="O7:O20" si="3">+L7-N7</f>
        <v>58067.04500099799</v>
      </c>
      <c r="P7" s="226">
        <f t="shared" ref="P7:P20" si="4">+L7+N7</f>
        <v>86106.62446678913</v>
      </c>
      <c r="R7" s="248">
        <f>+H7/$L$7</f>
        <v>0.90169030503205749</v>
      </c>
      <c r="S7" s="247">
        <f t="shared" ref="S7:T7" si="5">+I7/$L$7</f>
        <v>1.2240139887313</v>
      </c>
      <c r="T7" s="248">
        <f t="shared" si="5"/>
        <v>0.87429570623664277</v>
      </c>
      <c r="V7" s="252">
        <f>+AVERAGE(R7,T7)</f>
        <v>0.88799300563435013</v>
      </c>
      <c r="X7" s="258">
        <f>+HARMEAN(H7,J7)</f>
        <v>63997.374466688547</v>
      </c>
    </row>
    <row r="8" spans="1:24" ht="92.4" x14ac:dyDescent="0.3">
      <c r="C8" s="8" t="s">
        <v>21</v>
      </c>
      <c r="D8" s="9" t="s">
        <v>22</v>
      </c>
      <c r="E8" s="10" t="s">
        <v>23</v>
      </c>
      <c r="F8" s="9" t="s">
        <v>16</v>
      </c>
      <c r="G8" s="11">
        <v>1</v>
      </c>
      <c r="H8" s="171">
        <v>3500000</v>
      </c>
      <c r="I8" s="230">
        <v>4011428.5714285718</v>
      </c>
      <c r="J8" s="179">
        <v>3342857.1428571432</v>
      </c>
      <c r="L8" s="219">
        <f t="shared" si="1"/>
        <v>3618095.2380952383</v>
      </c>
      <c r="N8" s="225">
        <f t="shared" si="2"/>
        <v>349580.89581824763</v>
      </c>
      <c r="O8" s="226">
        <f t="shared" si="3"/>
        <v>3268514.3422769909</v>
      </c>
      <c r="P8" s="226">
        <f t="shared" si="4"/>
        <v>3967676.1339134858</v>
      </c>
      <c r="R8" s="248">
        <f>+H8/$L$8</f>
        <v>0.96735983153461436</v>
      </c>
      <c r="S8" s="247">
        <f>+I8/$L$8</f>
        <v>1.1087128191629376</v>
      </c>
      <c r="T8" s="248">
        <f>+J8/$L$8</f>
        <v>0.92392734930244802</v>
      </c>
      <c r="V8" s="252">
        <f>+AVERAGE(R8,T8)</f>
        <v>0.94564359041853119</v>
      </c>
      <c r="X8" s="258">
        <f>+HARMEAN(H8,J8)</f>
        <v>3419624.2171189985</v>
      </c>
    </row>
    <row r="9" spans="1:24" ht="66" x14ac:dyDescent="0.3">
      <c r="C9" s="8" t="s">
        <v>25</v>
      </c>
      <c r="D9" s="9" t="s">
        <v>26</v>
      </c>
      <c r="E9" s="10" t="s">
        <v>27</v>
      </c>
      <c r="F9" s="9" t="s">
        <v>16</v>
      </c>
      <c r="G9" s="11">
        <v>1</v>
      </c>
      <c r="H9" s="171">
        <v>3200000</v>
      </c>
      <c r="I9" s="230">
        <v>4159663.8655462186</v>
      </c>
      <c r="J9" s="179">
        <v>3466386.5546218487</v>
      </c>
      <c r="L9" s="219">
        <f t="shared" si="1"/>
        <v>3608683.4733893559</v>
      </c>
      <c r="N9" s="225">
        <f t="shared" si="2"/>
        <v>495403.86910764064</v>
      </c>
      <c r="O9" s="226">
        <f t="shared" si="3"/>
        <v>3113279.6042817151</v>
      </c>
      <c r="P9" s="226">
        <f t="shared" si="4"/>
        <v>4104087.3424969967</v>
      </c>
      <c r="R9" s="248">
        <f>+H9/$L$9</f>
        <v>0.88674998059458199</v>
      </c>
      <c r="S9" s="247">
        <f>+I9/$L$9</f>
        <v>1.1526818287665916</v>
      </c>
      <c r="T9" s="248">
        <f>+J9/$L$9</f>
        <v>0.96056819063882626</v>
      </c>
      <c r="V9" s="252">
        <f t="shared" ref="V9" si="6">+AVERAGE(R9,T9)</f>
        <v>0.92365908561670418</v>
      </c>
      <c r="X9" s="258">
        <f>+HARMEAN(H9,J9)</f>
        <v>3327870.9189461735</v>
      </c>
    </row>
    <row r="10" spans="1:24" ht="39.6" x14ac:dyDescent="0.3">
      <c r="C10" s="8" t="s">
        <v>28</v>
      </c>
      <c r="D10" s="9" t="s">
        <v>29</v>
      </c>
      <c r="E10" s="10" t="s">
        <v>30</v>
      </c>
      <c r="F10" s="9" t="s">
        <v>16</v>
      </c>
      <c r="G10" s="11">
        <v>1</v>
      </c>
      <c r="H10" s="230">
        <v>1600000</v>
      </c>
      <c r="I10" s="171">
        <v>3025210.0840336136</v>
      </c>
      <c r="J10" s="179">
        <v>2521008.4033613447</v>
      </c>
      <c r="L10" s="219">
        <f t="shared" si="1"/>
        <v>2382072.8291316531</v>
      </c>
      <c r="N10" s="225">
        <f t="shared" si="2"/>
        <v>722691.68131899426</v>
      </c>
      <c r="O10" s="226">
        <f t="shared" si="3"/>
        <v>1659381.1478126589</v>
      </c>
      <c r="P10" s="226">
        <f t="shared" si="4"/>
        <v>3104764.5104506472</v>
      </c>
      <c r="R10" s="247">
        <f>+H10/$L$10</f>
        <v>0.67168391345249279</v>
      </c>
      <c r="S10" s="248">
        <f>+I10/$L$10</f>
        <v>1.2699905926622763</v>
      </c>
      <c r="T10" s="248">
        <f>+J10/$L$10</f>
        <v>1.0583254938852305</v>
      </c>
      <c r="V10" s="252"/>
      <c r="X10" s="258">
        <f t="shared" ref="X10:X15" si="7">+HARMEAN(I10:J10)</f>
        <v>2750190.9854851034</v>
      </c>
    </row>
    <row r="11" spans="1:24" s="2" customFormat="1" ht="52.8" x14ac:dyDescent="0.3">
      <c r="C11" s="8" t="s">
        <v>31</v>
      </c>
      <c r="D11" s="9" t="s">
        <v>32</v>
      </c>
      <c r="E11" s="10" t="s">
        <v>33</v>
      </c>
      <c r="F11" s="9" t="s">
        <v>16</v>
      </c>
      <c r="G11" s="11">
        <v>1</v>
      </c>
      <c r="H11" s="230">
        <v>3500000</v>
      </c>
      <c r="I11" s="171">
        <v>10159507.56302521</v>
      </c>
      <c r="J11" s="180">
        <v>8466256.302521009</v>
      </c>
      <c r="L11" s="219">
        <f t="shared" si="1"/>
        <v>7375254.6218487397</v>
      </c>
      <c r="N11" s="225">
        <f t="shared" si="2"/>
        <v>3461209.8673613775</v>
      </c>
      <c r="O11" s="226">
        <f t="shared" si="3"/>
        <v>3914044.7544873622</v>
      </c>
      <c r="P11" s="226">
        <f t="shared" si="4"/>
        <v>10836464.489210118</v>
      </c>
      <c r="R11" s="247">
        <f>+H11/$L11</f>
        <v>0.47455988700803148</v>
      </c>
      <c r="S11" s="248">
        <f>+I11/$L11</f>
        <v>1.3775127889047101</v>
      </c>
      <c r="T11" s="248">
        <f>+J11/$L11</f>
        <v>1.1479273240872585</v>
      </c>
      <c r="V11" s="252"/>
      <c r="X11" s="257">
        <f t="shared" si="7"/>
        <v>9235915.9663865548</v>
      </c>
    </row>
    <row r="12" spans="1:24" s="2" customFormat="1" ht="26.4" x14ac:dyDescent="0.3">
      <c r="C12" s="8" t="s">
        <v>34</v>
      </c>
      <c r="D12" s="9" t="s">
        <v>35</v>
      </c>
      <c r="E12" s="10" t="s">
        <v>36</v>
      </c>
      <c r="F12" s="9" t="s">
        <v>16</v>
      </c>
      <c r="G12" s="11">
        <v>6</v>
      </c>
      <c r="H12" s="230">
        <v>300000</v>
      </c>
      <c r="I12" s="171">
        <v>718235.29411764711</v>
      </c>
      <c r="J12" s="180">
        <v>513025.21008403366</v>
      </c>
      <c r="L12" s="219">
        <f t="shared" si="1"/>
        <v>510420.16806722694</v>
      </c>
      <c r="N12" s="225">
        <f t="shared" si="2"/>
        <v>209129.81612948127</v>
      </c>
      <c r="O12" s="226">
        <f t="shared" si="3"/>
        <v>301290.3519377457</v>
      </c>
      <c r="P12" s="226">
        <f t="shared" si="4"/>
        <v>719549.98419670819</v>
      </c>
      <c r="R12" s="247">
        <f>+H12/$L12</f>
        <v>0.58775107013500161</v>
      </c>
      <c r="S12" s="253">
        <f t="shared" ref="S12:T12" si="8">+I12/$L12</f>
        <v>1.4071452090879157</v>
      </c>
      <c r="T12" s="253">
        <f t="shared" si="8"/>
        <v>1.0051037207770825</v>
      </c>
      <c r="V12" s="252"/>
      <c r="X12" s="257">
        <f t="shared" si="7"/>
        <v>598529.4117647059</v>
      </c>
    </row>
    <row r="13" spans="1:24" s="2" customFormat="1" ht="39.6" x14ac:dyDescent="0.3">
      <c r="C13" s="8" t="s">
        <v>37</v>
      </c>
      <c r="D13" s="9" t="s">
        <v>38</v>
      </c>
      <c r="E13" s="10" t="s">
        <v>39</v>
      </c>
      <c r="F13" s="9" t="s">
        <v>16</v>
      </c>
      <c r="G13" s="11">
        <v>1</v>
      </c>
      <c r="H13" s="230">
        <v>1100000</v>
      </c>
      <c r="I13" s="171">
        <v>2677242.8571428573</v>
      </c>
      <c r="J13" s="180">
        <v>2231035.7142857146</v>
      </c>
      <c r="L13" s="219">
        <f t="shared" si="1"/>
        <v>2002759.523809524</v>
      </c>
      <c r="N13" s="225">
        <f t="shared" si="2"/>
        <v>813022.9221588911</v>
      </c>
      <c r="O13" s="226">
        <f t="shared" si="3"/>
        <v>1189736.6016506329</v>
      </c>
      <c r="P13" s="226">
        <f t="shared" si="4"/>
        <v>2815782.4459684151</v>
      </c>
      <c r="R13" s="247">
        <f>+H13/$L13</f>
        <v>0.54924217656828256</v>
      </c>
      <c r="S13" s="248">
        <f>+I13/$L13</f>
        <v>1.3367769945991186</v>
      </c>
      <c r="T13" s="248">
        <f>+J13/$L13</f>
        <v>1.1139808288325987</v>
      </c>
      <c r="V13" s="252"/>
      <c r="X13" s="257">
        <f t="shared" si="7"/>
        <v>2433857.1428571427</v>
      </c>
    </row>
    <row r="14" spans="1:24" s="2" customFormat="1" ht="26.4" x14ac:dyDescent="0.3">
      <c r="C14" s="8" t="s">
        <v>40</v>
      </c>
      <c r="D14" s="9" t="s">
        <v>41</v>
      </c>
      <c r="E14" s="10" t="s">
        <v>42</v>
      </c>
      <c r="F14" s="9" t="s">
        <v>16</v>
      </c>
      <c r="G14" s="11">
        <v>2</v>
      </c>
      <c r="H14" s="230">
        <v>350000</v>
      </c>
      <c r="I14" s="171">
        <v>1063174.7899159663</v>
      </c>
      <c r="J14" s="180">
        <v>885978.99159663869</v>
      </c>
      <c r="L14" s="219">
        <f t="shared" si="1"/>
        <v>766384.59383753501</v>
      </c>
      <c r="N14" s="225">
        <f t="shared" si="2"/>
        <v>371324.2319381308</v>
      </c>
      <c r="O14" s="226">
        <f t="shared" si="3"/>
        <v>395060.3618994042</v>
      </c>
      <c r="P14" s="226">
        <f t="shared" si="4"/>
        <v>1137708.8257756657</v>
      </c>
      <c r="R14" s="247">
        <f t="shared" ref="R14:T20" si="9">+H14/$L$6</f>
        <v>1.2873480321450648</v>
      </c>
      <c r="S14" s="248">
        <f t="shared" si="9"/>
        <v>3.9105027817844626</v>
      </c>
      <c r="T14" s="248">
        <f t="shared" si="9"/>
        <v>3.2587523181537192</v>
      </c>
      <c r="V14" s="252"/>
      <c r="X14" s="257">
        <f t="shared" si="7"/>
        <v>966522.53628724208</v>
      </c>
    </row>
    <row r="15" spans="1:24" s="2" customFormat="1" ht="26.4" x14ac:dyDescent="0.3">
      <c r="C15" s="8" t="s">
        <v>43</v>
      </c>
      <c r="D15" s="9" t="s">
        <v>44</v>
      </c>
      <c r="E15" s="10" t="s">
        <v>45</v>
      </c>
      <c r="F15" s="9" t="s">
        <v>16</v>
      </c>
      <c r="G15" s="11">
        <v>4</v>
      </c>
      <c r="H15" s="230">
        <v>135000</v>
      </c>
      <c r="I15" s="171">
        <v>226134.45378151262</v>
      </c>
      <c r="J15" s="180">
        <v>188445.37815126052</v>
      </c>
      <c r="L15" s="219">
        <f t="shared" si="1"/>
        <v>183193.27731092437</v>
      </c>
      <c r="N15" s="225">
        <f t="shared" si="2"/>
        <v>45793.674114897956</v>
      </c>
      <c r="O15" s="226">
        <f t="shared" si="3"/>
        <v>137399.60319602641</v>
      </c>
      <c r="P15" s="226">
        <f t="shared" si="4"/>
        <v>228986.95142582234</v>
      </c>
      <c r="R15" s="247">
        <f t="shared" si="9"/>
        <v>0.49654852668452498</v>
      </c>
      <c r="S15" s="248">
        <f t="shared" si="9"/>
        <v>0.83175355450236965</v>
      </c>
      <c r="T15" s="248">
        <f t="shared" si="9"/>
        <v>0.69312796208530802</v>
      </c>
      <c r="V15" s="252"/>
      <c r="X15" s="257">
        <f t="shared" si="7"/>
        <v>205576.77616501146</v>
      </c>
    </row>
    <row r="16" spans="1:24" s="2" customFormat="1" ht="26.4" x14ac:dyDescent="0.3">
      <c r="C16" s="8" t="s">
        <v>46</v>
      </c>
      <c r="D16" s="9" t="s">
        <v>47</v>
      </c>
      <c r="E16" s="10" t="s">
        <v>48</v>
      </c>
      <c r="F16" s="9" t="s">
        <v>16</v>
      </c>
      <c r="G16" s="11">
        <v>4</v>
      </c>
      <c r="H16" s="171">
        <v>260000</v>
      </c>
      <c r="I16" s="230">
        <v>354236.97478991596</v>
      </c>
      <c r="J16" s="180">
        <v>295197.47899159667</v>
      </c>
      <c r="L16" s="219">
        <f t="shared" si="1"/>
        <v>303144.81792717084</v>
      </c>
      <c r="N16" s="225">
        <f t="shared" si="2"/>
        <v>47618.504822248462</v>
      </c>
      <c r="O16" s="226">
        <f t="shared" si="3"/>
        <v>255526.31310492236</v>
      </c>
      <c r="P16" s="226">
        <f t="shared" si="4"/>
        <v>350763.32274941931</v>
      </c>
      <c r="R16" s="248">
        <f t="shared" si="9"/>
        <v>0.95631568102204811</v>
      </c>
      <c r="S16" s="247">
        <f t="shared" si="9"/>
        <v>1.3029322068823408</v>
      </c>
      <c r="T16" s="248">
        <f t="shared" si="9"/>
        <v>1.0857768390686173</v>
      </c>
      <c r="V16" s="252"/>
      <c r="X16" s="257">
        <f>+HARMEAN(H16,J16)</f>
        <v>276483.04411330668</v>
      </c>
    </row>
    <row r="17" spans="3:24" s="2" customFormat="1" ht="79.2" x14ac:dyDescent="0.3">
      <c r="C17" s="8" t="s">
        <v>49</v>
      </c>
      <c r="D17" s="9" t="s">
        <v>50</v>
      </c>
      <c r="E17" s="10" t="s">
        <v>51</v>
      </c>
      <c r="F17" s="9" t="s">
        <v>16</v>
      </c>
      <c r="G17" s="11">
        <v>3</v>
      </c>
      <c r="H17" s="171">
        <v>500000</v>
      </c>
      <c r="I17" s="230">
        <v>848102.52100840339</v>
      </c>
      <c r="J17" s="180">
        <v>706752.10084033618</v>
      </c>
      <c r="L17" s="219">
        <f t="shared" si="1"/>
        <v>684951.54061624652</v>
      </c>
      <c r="N17" s="225">
        <f t="shared" si="2"/>
        <v>175072.24109682423</v>
      </c>
      <c r="O17" s="226">
        <f t="shared" si="3"/>
        <v>509879.29951942229</v>
      </c>
      <c r="P17" s="226">
        <f t="shared" si="4"/>
        <v>860023.78171307081</v>
      </c>
      <c r="R17" s="248">
        <f t="shared" si="9"/>
        <v>1.8390686173500925</v>
      </c>
      <c r="S17" s="247">
        <f t="shared" si="9"/>
        <v>3.1194374613641047</v>
      </c>
      <c r="T17" s="248">
        <f t="shared" si="9"/>
        <v>2.5995312178034204</v>
      </c>
      <c r="V17" s="252"/>
      <c r="X17" s="257">
        <f>+HARMEAN(H17,J17)</f>
        <v>585664.69480200694</v>
      </c>
    </row>
    <row r="18" spans="3:24" s="2" customFormat="1" ht="26.4" x14ac:dyDescent="0.3">
      <c r="C18" s="8" t="s">
        <v>52</v>
      </c>
      <c r="D18" s="9" t="s">
        <v>53</v>
      </c>
      <c r="E18" s="10" t="s">
        <v>54</v>
      </c>
      <c r="F18" s="9" t="s">
        <v>16</v>
      </c>
      <c r="G18" s="11">
        <v>2</v>
      </c>
      <c r="H18" s="230">
        <v>300000</v>
      </c>
      <c r="I18" s="171">
        <v>865043.69747899158</v>
      </c>
      <c r="J18" s="180">
        <v>720869.74789915967</v>
      </c>
      <c r="L18" s="219">
        <f t="shared" si="1"/>
        <v>628637.81512605038</v>
      </c>
      <c r="N18" s="225">
        <f t="shared" si="2"/>
        <v>293596.05256624299</v>
      </c>
      <c r="O18" s="226">
        <f t="shared" si="3"/>
        <v>335041.76255980739</v>
      </c>
      <c r="P18" s="226">
        <f t="shared" si="4"/>
        <v>922233.86769229337</v>
      </c>
      <c r="R18" s="247">
        <f t="shared" si="9"/>
        <v>1.1034411704100555</v>
      </c>
      <c r="S18" s="248">
        <f t="shared" si="9"/>
        <v>3.1817494333402019</v>
      </c>
      <c r="T18" s="248">
        <f t="shared" si="9"/>
        <v>2.6514578611168349</v>
      </c>
      <c r="V18" s="252"/>
      <c r="X18" s="257">
        <f>+HARMEAN(I18:J18)</f>
        <v>786403.36134453781</v>
      </c>
    </row>
    <row r="19" spans="3:24" s="2" customFormat="1" ht="39.6" x14ac:dyDescent="0.3">
      <c r="C19" s="8" t="s">
        <v>55</v>
      </c>
      <c r="D19" s="9" t="s">
        <v>56</v>
      </c>
      <c r="E19" s="10" t="s">
        <v>57</v>
      </c>
      <c r="F19" s="9" t="s">
        <v>16</v>
      </c>
      <c r="G19" s="11">
        <v>3</v>
      </c>
      <c r="H19" s="230">
        <v>3000000</v>
      </c>
      <c r="I19" s="171">
        <v>4638655.4621848743</v>
      </c>
      <c r="J19" s="180">
        <v>3865546.218487395</v>
      </c>
      <c r="L19" s="219">
        <f t="shared" si="1"/>
        <v>3834733.8935574233</v>
      </c>
      <c r="N19" s="225">
        <f t="shared" si="2"/>
        <v>819762.14871313097</v>
      </c>
      <c r="O19" s="226">
        <f t="shared" si="3"/>
        <v>3014971.7448442923</v>
      </c>
      <c r="P19" s="226">
        <f t="shared" si="4"/>
        <v>4654496.0422705542</v>
      </c>
      <c r="R19" s="247">
        <f t="shared" si="9"/>
        <v>11.034411704100556</v>
      </c>
      <c r="S19" s="248">
        <f t="shared" si="9"/>
        <v>17.061611374407583</v>
      </c>
      <c r="T19" s="248">
        <f t="shared" si="9"/>
        <v>14.218009478672984</v>
      </c>
      <c r="V19" s="252"/>
      <c r="X19" s="257">
        <f>+HARMEAN(I19:J19)</f>
        <v>4216959.5110771591</v>
      </c>
    </row>
    <row r="20" spans="3:24" s="2" customFormat="1" ht="53.4" thickBot="1" x14ac:dyDescent="0.35">
      <c r="C20" s="15" t="s">
        <v>58</v>
      </c>
      <c r="D20" s="16" t="s">
        <v>59</v>
      </c>
      <c r="E20" s="17" t="s">
        <v>60</v>
      </c>
      <c r="F20" s="16" t="s">
        <v>16</v>
      </c>
      <c r="G20" s="18">
        <v>1</v>
      </c>
      <c r="H20" s="212">
        <v>3000000</v>
      </c>
      <c r="I20" s="230">
        <v>3826890.7563025211</v>
      </c>
      <c r="J20" s="180">
        <v>3189075.630252101</v>
      </c>
      <c r="L20" s="219">
        <f t="shared" si="1"/>
        <v>3338655.4621848739</v>
      </c>
      <c r="N20" s="225">
        <f t="shared" si="2"/>
        <v>433263.97877670365</v>
      </c>
      <c r="O20" s="226">
        <f t="shared" si="3"/>
        <v>2905391.4834081703</v>
      </c>
      <c r="P20" s="226">
        <f t="shared" si="4"/>
        <v>3771919.4409615775</v>
      </c>
      <c r="R20" s="248">
        <f t="shared" si="9"/>
        <v>11.034411704100556</v>
      </c>
      <c r="S20" s="247">
        <f t="shared" si="9"/>
        <v>14.075829383886255</v>
      </c>
      <c r="T20" s="248">
        <f t="shared" si="9"/>
        <v>11.729857819905213</v>
      </c>
      <c r="V20" s="252"/>
      <c r="X20" s="257">
        <f>+HARMEAN(H20,J20)</f>
        <v>3091649.6945010182</v>
      </c>
    </row>
    <row r="21" spans="3:24" s="2" customFormat="1" ht="13.2" customHeight="1" thickBot="1" x14ac:dyDescent="0.35">
      <c r="C21" s="299" t="s">
        <v>61</v>
      </c>
      <c r="D21" s="300"/>
      <c r="E21" s="300"/>
      <c r="F21" s="300"/>
      <c r="G21" s="300"/>
      <c r="H21" s="21"/>
      <c r="I21" s="174"/>
      <c r="J21" s="175"/>
      <c r="N21" s="227"/>
      <c r="O21" s="227"/>
      <c r="P21" s="227"/>
      <c r="R21" s="245"/>
      <c r="S21" s="245"/>
      <c r="T21" s="245"/>
      <c r="V21" s="252"/>
      <c r="X21" s="255"/>
    </row>
    <row r="22" spans="3:24" ht="14.4" thickBot="1" x14ac:dyDescent="0.35">
      <c r="C22" s="301" t="s">
        <v>62</v>
      </c>
      <c r="D22" s="302"/>
      <c r="E22" s="302"/>
      <c r="F22" s="302"/>
      <c r="G22" s="302"/>
      <c r="H22" s="302"/>
      <c r="I22" s="164"/>
      <c r="J22" s="183"/>
      <c r="L22" s="220"/>
      <c r="N22" s="229"/>
      <c r="O22" s="229"/>
      <c r="P22" s="229"/>
      <c r="R22" s="214"/>
      <c r="S22" s="215"/>
      <c r="T22" s="216"/>
      <c r="V22" s="252"/>
    </row>
    <row r="23" spans="3:24" ht="26.4" x14ac:dyDescent="0.3">
      <c r="C23" s="4" t="s">
        <v>4</v>
      </c>
      <c r="D23" s="5" t="s">
        <v>5</v>
      </c>
      <c r="E23" s="5" t="s">
        <v>6</v>
      </c>
      <c r="F23" s="5" t="s">
        <v>7</v>
      </c>
      <c r="G23" s="6" t="s">
        <v>8</v>
      </c>
      <c r="H23" s="5" t="s">
        <v>9</v>
      </c>
      <c r="I23" s="170" t="s">
        <v>9</v>
      </c>
      <c r="J23" s="170" t="s">
        <v>9</v>
      </c>
      <c r="L23" s="170" t="s">
        <v>9</v>
      </c>
      <c r="N23" s="224" t="s">
        <v>939</v>
      </c>
      <c r="O23" s="224" t="s">
        <v>940</v>
      </c>
      <c r="P23" s="224" t="s">
        <v>941</v>
      </c>
      <c r="R23" s="224" t="s">
        <v>942</v>
      </c>
      <c r="S23" s="224" t="s">
        <v>942</v>
      </c>
      <c r="T23" s="224" t="s">
        <v>942</v>
      </c>
      <c r="V23" s="252"/>
      <c r="X23" s="170" t="s">
        <v>9</v>
      </c>
    </row>
    <row r="24" spans="3:24" ht="145.19999999999999" x14ac:dyDescent="0.3">
      <c r="C24" s="8" t="s">
        <v>13</v>
      </c>
      <c r="D24" s="9" t="s">
        <v>63</v>
      </c>
      <c r="E24" s="10" t="s">
        <v>64</v>
      </c>
      <c r="F24" s="9" t="s">
        <v>16</v>
      </c>
      <c r="G24" s="11">
        <v>1</v>
      </c>
      <c r="H24" s="171">
        <v>4000000</v>
      </c>
      <c r="I24" s="171">
        <v>3825343.3613445377</v>
      </c>
      <c r="J24" s="231">
        <v>3187786.1344537819</v>
      </c>
      <c r="L24" s="219">
        <f t="shared" ref="L24:L86" si="10">+AVERAGE(H24:J24)</f>
        <v>3671043.1652661064</v>
      </c>
      <c r="N24" s="225">
        <f t="shared" ref="N24:N50" si="11">+STDEV(H24:J24)</f>
        <v>427526.90409933764</v>
      </c>
      <c r="O24" s="226">
        <f t="shared" ref="O24:O50" si="12">+L24-N24</f>
        <v>3243516.2611667686</v>
      </c>
      <c r="P24" s="226">
        <f t="shared" ref="P24:P50" si="13">+L24+N24</f>
        <v>4098570.0693654441</v>
      </c>
      <c r="R24" s="249">
        <f>+H24/$L$24</f>
        <v>1.08960854447214</v>
      </c>
      <c r="S24" s="249">
        <f t="shared" ref="S24:T50" si="14">+I24/$L$24</f>
        <v>1.0420317030151964</v>
      </c>
      <c r="T24" s="250">
        <f t="shared" si="14"/>
        <v>0.86835975251266373</v>
      </c>
      <c r="V24" s="252"/>
      <c r="X24" s="258">
        <f>+HARMEAN(H24:I24)</f>
        <v>3910722.568664155</v>
      </c>
    </row>
    <row r="25" spans="3:24" ht="66" x14ac:dyDescent="0.3">
      <c r="C25" s="8" t="s">
        <v>18</v>
      </c>
      <c r="D25" s="9" t="s">
        <v>65</v>
      </c>
      <c r="E25" s="10" t="s">
        <v>66</v>
      </c>
      <c r="F25" s="9" t="s">
        <v>16</v>
      </c>
      <c r="G25" s="11">
        <v>1</v>
      </c>
      <c r="H25" s="171">
        <v>3200000</v>
      </c>
      <c r="I25" s="171">
        <v>2984743.3613445382</v>
      </c>
      <c r="J25" s="231">
        <v>2487286.1344537814</v>
      </c>
      <c r="L25" s="219">
        <f t="shared" si="10"/>
        <v>2890676.4985994399</v>
      </c>
      <c r="N25" s="225">
        <f t="shared" si="11"/>
        <v>365549.85232589865</v>
      </c>
      <c r="O25" s="226">
        <f t="shared" si="12"/>
        <v>2525126.6462735413</v>
      </c>
      <c r="P25" s="226">
        <f t="shared" si="13"/>
        <v>3256226.3509253385</v>
      </c>
      <c r="R25" s="249">
        <f t="shared" ref="R25:R50" si="15">+H25/$L$24</f>
        <v>0.87168683557771198</v>
      </c>
      <c r="S25" s="249">
        <f t="shared" si="14"/>
        <v>0.81305046739437625</v>
      </c>
      <c r="T25" s="250">
        <f t="shared" si="14"/>
        <v>0.67754205616198004</v>
      </c>
      <c r="V25" s="252"/>
      <c r="X25" s="258">
        <f>+HARMEAN(H25:I25)</f>
        <v>3088625.7353857714</v>
      </c>
    </row>
    <row r="26" spans="3:24" ht="105.6" x14ac:dyDescent="0.3">
      <c r="C26" s="8" t="s">
        <v>21</v>
      </c>
      <c r="D26" s="9" t="s">
        <v>67</v>
      </c>
      <c r="E26" s="10" t="s">
        <v>68</v>
      </c>
      <c r="F26" s="9" t="s">
        <v>16</v>
      </c>
      <c r="G26" s="11">
        <v>1</v>
      </c>
      <c r="H26" s="230">
        <v>1500000</v>
      </c>
      <c r="I26" s="171">
        <v>2475680.6722689075</v>
      </c>
      <c r="J26" s="177">
        <v>2063067.2268907563</v>
      </c>
      <c r="L26" s="219">
        <f t="shared" si="10"/>
        <v>2012915.9663865548</v>
      </c>
      <c r="N26" s="225">
        <f t="shared" si="11"/>
        <v>489769.90031789057</v>
      </c>
      <c r="O26" s="226">
        <f t="shared" si="12"/>
        <v>1523146.0660686642</v>
      </c>
      <c r="P26" s="226">
        <f t="shared" si="13"/>
        <v>2502685.8667044453</v>
      </c>
      <c r="R26" s="250">
        <f t="shared" si="15"/>
        <v>0.40860320417705254</v>
      </c>
      <c r="S26" s="249">
        <f t="shared" si="14"/>
        <v>0.67438070347218337</v>
      </c>
      <c r="T26" s="249">
        <f t="shared" si="14"/>
        <v>0.56198391956015281</v>
      </c>
      <c r="V26" s="252"/>
      <c r="X26" s="258">
        <f>+HARMEAN(I26:J26)</f>
        <v>2250618.7929717344</v>
      </c>
    </row>
    <row r="27" spans="3:24" ht="66" x14ac:dyDescent="0.3">
      <c r="C27" s="8" t="s">
        <v>25</v>
      </c>
      <c r="D27" s="9" t="s">
        <v>26</v>
      </c>
      <c r="E27" s="10" t="s">
        <v>27</v>
      </c>
      <c r="F27" s="9" t="s">
        <v>16</v>
      </c>
      <c r="G27" s="11">
        <v>1</v>
      </c>
      <c r="H27" s="171">
        <v>3200000</v>
      </c>
      <c r="I27" s="230">
        <v>4159663.8655462186</v>
      </c>
      <c r="J27" s="177">
        <v>3466386.5546218487</v>
      </c>
      <c r="L27" s="219">
        <f t="shared" si="10"/>
        <v>3608683.4733893559</v>
      </c>
      <c r="N27" s="225">
        <f t="shared" si="11"/>
        <v>495403.86910764064</v>
      </c>
      <c r="O27" s="226">
        <f t="shared" si="12"/>
        <v>3113279.6042817151</v>
      </c>
      <c r="P27" s="226">
        <f t="shared" si="13"/>
        <v>4104087.3424969967</v>
      </c>
      <c r="R27" s="249">
        <f t="shared" si="15"/>
        <v>0.87168683557771198</v>
      </c>
      <c r="S27" s="250">
        <f t="shared" si="14"/>
        <v>1.1331013225077926</v>
      </c>
      <c r="T27" s="249">
        <f t="shared" si="14"/>
        <v>0.94425110208982721</v>
      </c>
      <c r="V27" s="252"/>
      <c r="X27" s="258">
        <f>+HARMEAN(H27,J27)</f>
        <v>3327870.9189461735</v>
      </c>
    </row>
    <row r="28" spans="3:24" ht="92.4" x14ac:dyDescent="0.3">
      <c r="C28" s="8" t="s">
        <v>28</v>
      </c>
      <c r="D28" s="9" t="s">
        <v>22</v>
      </c>
      <c r="E28" s="10" t="s">
        <v>23</v>
      </c>
      <c r="F28" s="9" t="s">
        <v>16</v>
      </c>
      <c r="G28" s="11">
        <v>1</v>
      </c>
      <c r="H28" s="171">
        <v>3500000</v>
      </c>
      <c r="I28" s="230">
        <v>4011428.5714285718</v>
      </c>
      <c r="J28" s="177">
        <v>3342857.1428571432</v>
      </c>
      <c r="L28" s="219">
        <f t="shared" si="10"/>
        <v>3618095.2380952383</v>
      </c>
      <c r="N28" s="225">
        <f t="shared" si="11"/>
        <v>349580.89581824763</v>
      </c>
      <c r="O28" s="226">
        <f t="shared" si="12"/>
        <v>3268514.3422769909</v>
      </c>
      <c r="P28" s="226">
        <f t="shared" si="13"/>
        <v>3967676.1339134858</v>
      </c>
      <c r="R28" s="249">
        <f t="shared" si="15"/>
        <v>0.95340747641312251</v>
      </c>
      <c r="S28" s="250">
        <f t="shared" si="14"/>
        <v>1.0927217117420605</v>
      </c>
      <c r="T28" s="249">
        <f t="shared" si="14"/>
        <v>0.91060142645171716</v>
      </c>
      <c r="V28" s="252"/>
      <c r="X28" s="258">
        <f>+HARMEAN(H28,J28)</f>
        <v>3419624.2171189985</v>
      </c>
    </row>
    <row r="29" spans="3:24" s="2" customFormat="1" ht="26.4" x14ac:dyDescent="0.3">
      <c r="C29" s="8" t="s">
        <v>31</v>
      </c>
      <c r="D29" s="9" t="s">
        <v>35</v>
      </c>
      <c r="E29" s="10" t="s">
        <v>36</v>
      </c>
      <c r="F29" s="9" t="s">
        <v>16</v>
      </c>
      <c r="G29" s="11">
        <v>2</v>
      </c>
      <c r="H29" s="230">
        <v>300000</v>
      </c>
      <c r="I29" s="171">
        <v>718235.29411764711</v>
      </c>
      <c r="J29" s="177">
        <v>513025.21008403366</v>
      </c>
      <c r="L29" s="219">
        <f t="shared" si="10"/>
        <v>510420.16806722694</v>
      </c>
      <c r="N29" s="225">
        <f t="shared" si="11"/>
        <v>209129.81612948127</v>
      </c>
      <c r="O29" s="226">
        <f t="shared" si="12"/>
        <v>301290.3519377457</v>
      </c>
      <c r="P29" s="226">
        <f t="shared" si="13"/>
        <v>719549.98419670819</v>
      </c>
      <c r="R29" s="250">
        <f t="shared" si="15"/>
        <v>8.1720640835410502E-2</v>
      </c>
      <c r="S29" s="249">
        <f t="shared" si="14"/>
        <v>0.19564882835301223</v>
      </c>
      <c r="T29" s="249">
        <f t="shared" si="14"/>
        <v>0.13974916310929444</v>
      </c>
      <c r="V29" s="252"/>
      <c r="X29" s="257">
        <f>+HARMEAN(I29:J29)</f>
        <v>598529.4117647059</v>
      </c>
    </row>
    <row r="30" spans="3:24" s="2" customFormat="1" ht="39.6" x14ac:dyDescent="0.3">
      <c r="C30" s="8" t="s">
        <v>34</v>
      </c>
      <c r="D30" s="9" t="s">
        <v>14</v>
      </c>
      <c r="E30" s="10" t="s">
        <v>15</v>
      </c>
      <c r="F30" s="9" t="s">
        <v>16</v>
      </c>
      <c r="G30" s="11">
        <v>5</v>
      </c>
      <c r="H30" s="230">
        <v>200000</v>
      </c>
      <c r="I30" s="171">
        <v>335798.31932773109</v>
      </c>
      <c r="J30" s="177">
        <v>279831.93277310923</v>
      </c>
      <c r="L30" s="219">
        <f t="shared" si="10"/>
        <v>271876.75070028013</v>
      </c>
      <c r="N30" s="225">
        <f t="shared" si="11"/>
        <v>68247.780728885016</v>
      </c>
      <c r="O30" s="226">
        <f t="shared" si="12"/>
        <v>203628.9699713951</v>
      </c>
      <c r="P30" s="226">
        <f t="shared" si="13"/>
        <v>340124.53142916516</v>
      </c>
      <c r="R30" s="250">
        <f t="shared" si="15"/>
        <v>5.4480427223606999E-2</v>
      </c>
      <c r="S30" s="249">
        <f t="shared" si="14"/>
        <v>9.1472179489719987E-2</v>
      </c>
      <c r="T30" s="249">
        <f t="shared" si="14"/>
        <v>7.6226816241433321E-2</v>
      </c>
      <c r="V30" s="252"/>
      <c r="X30" s="257">
        <f>+HARMEAN(I30:J30)</f>
        <v>305271.19938884646</v>
      </c>
    </row>
    <row r="31" spans="3:24" ht="26.4" x14ac:dyDescent="0.3">
      <c r="C31" s="8" t="s">
        <v>37</v>
      </c>
      <c r="D31" s="9" t="s">
        <v>19</v>
      </c>
      <c r="E31" s="10" t="s">
        <v>20</v>
      </c>
      <c r="F31" s="9" t="s">
        <v>16</v>
      </c>
      <c r="G31" s="11">
        <v>20</v>
      </c>
      <c r="H31" s="171">
        <v>65000</v>
      </c>
      <c r="I31" s="230">
        <v>88235.294117647063</v>
      </c>
      <c r="J31" s="177">
        <v>63025.210084033613</v>
      </c>
      <c r="L31" s="219">
        <f t="shared" si="10"/>
        <v>72086.834733893556</v>
      </c>
      <c r="N31" s="225">
        <f t="shared" si="11"/>
        <v>14019.789732895568</v>
      </c>
      <c r="O31" s="226">
        <f t="shared" si="12"/>
        <v>58067.04500099799</v>
      </c>
      <c r="P31" s="226">
        <f t="shared" si="13"/>
        <v>86106.62446678913</v>
      </c>
      <c r="R31" s="249">
        <f t="shared" si="15"/>
        <v>1.7706138847672276E-2</v>
      </c>
      <c r="S31" s="250">
        <f t="shared" si="14"/>
        <v>2.4035482598650151E-2</v>
      </c>
      <c r="T31" s="249">
        <f t="shared" si="14"/>
        <v>1.7168201856178678E-2</v>
      </c>
      <c r="V31" s="252"/>
      <c r="X31" s="258">
        <f>+HARMEAN(H31,J31)</f>
        <v>63997.374466688547</v>
      </c>
    </row>
    <row r="32" spans="3:24" ht="66" x14ac:dyDescent="0.3">
      <c r="C32" s="8" t="s">
        <v>40</v>
      </c>
      <c r="D32" s="9" t="s">
        <v>69</v>
      </c>
      <c r="E32" s="10" t="s">
        <v>70</v>
      </c>
      <c r="F32" s="9" t="s">
        <v>16</v>
      </c>
      <c r="G32" s="11">
        <v>1</v>
      </c>
      <c r="H32" s="171">
        <v>1800000</v>
      </c>
      <c r="I32" s="171">
        <v>1769747.8991596641</v>
      </c>
      <c r="J32" s="231">
        <v>1474789.9159663867</v>
      </c>
      <c r="L32" s="219">
        <f t="shared" si="10"/>
        <v>1681512.6050420171</v>
      </c>
      <c r="N32" s="225">
        <f t="shared" si="11"/>
        <v>179664.96607660671</v>
      </c>
      <c r="O32" s="226">
        <f t="shared" si="12"/>
        <v>1501847.6389654104</v>
      </c>
      <c r="P32" s="226">
        <f t="shared" si="13"/>
        <v>1861177.5711186237</v>
      </c>
      <c r="R32" s="249">
        <f t="shared" si="15"/>
        <v>0.49032384501246301</v>
      </c>
      <c r="S32" s="249">
        <f t="shared" si="14"/>
        <v>0.48208310812149729</v>
      </c>
      <c r="T32" s="250">
        <f t="shared" si="14"/>
        <v>0.40173592343458109</v>
      </c>
      <c r="V32" s="252"/>
      <c r="X32" s="258">
        <f>+HARMEAN(H32,I32)</f>
        <v>1784745.7627118647</v>
      </c>
    </row>
    <row r="33" spans="3:24" ht="105.6" x14ac:dyDescent="0.3">
      <c r="C33" s="8" t="s">
        <v>43</v>
      </c>
      <c r="D33" s="9" t="s">
        <v>71</v>
      </c>
      <c r="E33" s="10" t="s">
        <v>72</v>
      </c>
      <c r="F33" s="9" t="s">
        <v>16</v>
      </c>
      <c r="G33" s="11">
        <v>1</v>
      </c>
      <c r="H33" s="230">
        <v>300000</v>
      </c>
      <c r="I33" s="171">
        <v>993403.36134453781</v>
      </c>
      <c r="J33" s="177">
        <v>827836.13445378153</v>
      </c>
      <c r="L33" s="219">
        <f t="shared" si="10"/>
        <v>707079.831932773</v>
      </c>
      <c r="N33" s="225">
        <f t="shared" si="11"/>
        <v>362130.66540944186</v>
      </c>
      <c r="O33" s="226">
        <f t="shared" si="12"/>
        <v>344949.16652333114</v>
      </c>
      <c r="P33" s="226">
        <f t="shared" si="13"/>
        <v>1069210.4973422149</v>
      </c>
      <c r="R33" s="250">
        <f t="shared" si="15"/>
        <v>8.1720640835410502E-2</v>
      </c>
      <c r="S33" s="249">
        <f t="shared" si="14"/>
        <v>0.27060519765708829</v>
      </c>
      <c r="T33" s="249">
        <f t="shared" si="14"/>
        <v>0.22550433138090692</v>
      </c>
      <c r="V33" s="252"/>
      <c r="X33" s="258">
        <f>+HARMEAN(I33:J33)</f>
        <v>903093.96485867072</v>
      </c>
    </row>
    <row r="34" spans="3:24" ht="52.8" x14ac:dyDescent="0.3">
      <c r="C34" s="8" t="s">
        <v>46</v>
      </c>
      <c r="D34" s="9" t="s">
        <v>73</v>
      </c>
      <c r="E34" s="10" t="s">
        <v>74</v>
      </c>
      <c r="F34" s="9" t="s">
        <v>16</v>
      </c>
      <c r="G34" s="11">
        <v>1</v>
      </c>
      <c r="H34" s="171">
        <v>1600000</v>
      </c>
      <c r="I34" s="171">
        <v>1660336.1344537816</v>
      </c>
      <c r="J34" s="231">
        <v>1383613.4453781513</v>
      </c>
      <c r="L34" s="219">
        <f t="shared" si="10"/>
        <v>1547983.1932773113</v>
      </c>
      <c r="N34" s="225">
        <f t="shared" si="11"/>
        <v>145510.04363455877</v>
      </c>
      <c r="O34" s="226">
        <f t="shared" si="12"/>
        <v>1402473.1496427525</v>
      </c>
      <c r="P34" s="226">
        <f t="shared" si="13"/>
        <v>1693493.2369118701</v>
      </c>
      <c r="R34" s="249">
        <f t="shared" si="15"/>
        <v>0.43584341778885599</v>
      </c>
      <c r="S34" s="249">
        <f t="shared" si="14"/>
        <v>0.45227910969917112</v>
      </c>
      <c r="T34" s="250">
        <f t="shared" si="14"/>
        <v>0.37689925808264257</v>
      </c>
      <c r="V34" s="252"/>
      <c r="X34" s="258">
        <f>+HARMEAN(H34,I34)</f>
        <v>1629609.7736996755</v>
      </c>
    </row>
    <row r="35" spans="3:24" ht="51.75" customHeight="1" x14ac:dyDescent="0.3">
      <c r="C35" s="8" t="s">
        <v>49</v>
      </c>
      <c r="D35" s="9" t="s">
        <v>75</v>
      </c>
      <c r="E35" s="10" t="s">
        <v>76</v>
      </c>
      <c r="F35" s="9" t="s">
        <v>16</v>
      </c>
      <c r="G35" s="11">
        <v>1</v>
      </c>
      <c r="H35" s="171">
        <v>500000</v>
      </c>
      <c r="I35" s="230">
        <v>682184.87394957989</v>
      </c>
      <c r="J35" s="177">
        <v>568487.39495798317</v>
      </c>
      <c r="L35" s="219">
        <f t="shared" si="10"/>
        <v>583557.42296918773</v>
      </c>
      <c r="N35" s="225">
        <f t="shared" si="11"/>
        <v>92022.613428439494</v>
      </c>
      <c r="O35" s="226">
        <f t="shared" si="12"/>
        <v>491534.80954074825</v>
      </c>
      <c r="P35" s="226">
        <f t="shared" si="13"/>
        <v>675580.03639762721</v>
      </c>
      <c r="R35" s="249">
        <f t="shared" si="15"/>
        <v>0.13620106805901749</v>
      </c>
      <c r="S35" s="250">
        <f t="shared" si="14"/>
        <v>0.18582861689127803</v>
      </c>
      <c r="T35" s="249">
        <f t="shared" si="14"/>
        <v>0.15485718074273166</v>
      </c>
      <c r="V35" s="252"/>
      <c r="X35" s="258">
        <f>+HARMEAN(H35,J35)</f>
        <v>532048.76130554464</v>
      </c>
    </row>
    <row r="36" spans="3:24" ht="66" x14ac:dyDescent="0.3">
      <c r="C36" s="8" t="s">
        <v>52</v>
      </c>
      <c r="D36" s="9" t="s">
        <v>77</v>
      </c>
      <c r="E36" s="10" t="s">
        <v>78</v>
      </c>
      <c r="F36" s="9" t="s">
        <v>16</v>
      </c>
      <c r="G36" s="11">
        <v>1</v>
      </c>
      <c r="H36" s="171">
        <v>2500000</v>
      </c>
      <c r="I36" s="230">
        <v>3403361.3445378151</v>
      </c>
      <c r="J36" s="177">
        <v>2836134.4537815126</v>
      </c>
      <c r="L36" s="219">
        <f t="shared" si="10"/>
        <v>2913165.266106443</v>
      </c>
      <c r="N36" s="225">
        <f t="shared" si="11"/>
        <v>456580.48494966055</v>
      </c>
      <c r="O36" s="226">
        <f t="shared" si="12"/>
        <v>2456584.7811567825</v>
      </c>
      <c r="P36" s="226">
        <f t="shared" si="13"/>
        <v>3369745.7510561035</v>
      </c>
      <c r="R36" s="249">
        <f t="shared" si="15"/>
        <v>0.68100534029508752</v>
      </c>
      <c r="S36" s="250">
        <f t="shared" si="14"/>
        <v>0.92708290023364859</v>
      </c>
      <c r="T36" s="249">
        <f t="shared" si="14"/>
        <v>0.77256908352804043</v>
      </c>
      <c r="V36" s="252"/>
      <c r="X36" s="258">
        <f>+HARMEAN(H36,J36)</f>
        <v>2657480.3149606301</v>
      </c>
    </row>
    <row r="37" spans="3:24" ht="26.4" x14ac:dyDescent="0.3">
      <c r="C37" s="8" t="s">
        <v>55</v>
      </c>
      <c r="D37" s="9" t="s">
        <v>79</v>
      </c>
      <c r="E37" s="10" t="s">
        <v>80</v>
      </c>
      <c r="F37" s="9" t="s">
        <v>16</v>
      </c>
      <c r="G37" s="11">
        <v>2</v>
      </c>
      <c r="H37" s="230">
        <v>1300000</v>
      </c>
      <c r="I37" s="171">
        <v>4850420.1680672271</v>
      </c>
      <c r="J37" s="177">
        <v>4042016.8067226894</v>
      </c>
      <c r="L37" s="219">
        <f t="shared" si="10"/>
        <v>3397478.9915966392</v>
      </c>
      <c r="N37" s="225">
        <f t="shared" si="11"/>
        <v>1860898.3284425365</v>
      </c>
      <c r="O37" s="226">
        <f t="shared" si="12"/>
        <v>1536580.6631541026</v>
      </c>
      <c r="P37" s="226">
        <f t="shared" si="13"/>
        <v>5258377.3200391755</v>
      </c>
      <c r="R37" s="250">
        <f t="shared" si="15"/>
        <v>0.35412277695344552</v>
      </c>
      <c r="S37" s="249">
        <f t="shared" si="14"/>
        <v>1.3212648148515111</v>
      </c>
      <c r="T37" s="249">
        <f t="shared" si="14"/>
        <v>1.1010540123762593</v>
      </c>
      <c r="V37" s="252"/>
      <c r="X37" s="258">
        <f>+HARMEAN(I37:J37)</f>
        <v>4409472.8800611161</v>
      </c>
    </row>
    <row r="38" spans="3:24" ht="66" x14ac:dyDescent="0.3">
      <c r="C38" s="8" t="s">
        <v>58</v>
      </c>
      <c r="D38" s="9" t="s">
        <v>81</v>
      </c>
      <c r="E38" s="10" t="s">
        <v>82</v>
      </c>
      <c r="F38" s="9" t="s">
        <v>16</v>
      </c>
      <c r="G38" s="11">
        <v>2</v>
      </c>
      <c r="H38" s="171">
        <v>180000</v>
      </c>
      <c r="I38" s="171">
        <v>184689.0756302521</v>
      </c>
      <c r="J38" s="231">
        <v>153907.56302521008</v>
      </c>
      <c r="L38" s="219">
        <f t="shared" si="10"/>
        <v>172865.5462184874</v>
      </c>
      <c r="N38" s="225">
        <f t="shared" si="11"/>
        <v>16584.652623253671</v>
      </c>
      <c r="O38" s="226">
        <f t="shared" si="12"/>
        <v>156280.89359523373</v>
      </c>
      <c r="P38" s="226">
        <f t="shared" si="13"/>
        <v>189450.19884174108</v>
      </c>
      <c r="R38" s="249">
        <f t="shared" si="15"/>
        <v>4.90323845012463E-2</v>
      </c>
      <c r="S38" s="249">
        <f t="shared" si="14"/>
        <v>5.0309698719345999E-2</v>
      </c>
      <c r="T38" s="250">
        <f t="shared" si="14"/>
        <v>4.192474893278833E-2</v>
      </c>
      <c r="V38" s="252"/>
      <c r="X38" s="258">
        <f>+HARMEAN(H38:I38)</f>
        <v>182314.39236831191</v>
      </c>
    </row>
    <row r="39" spans="3:24" ht="39.6" x14ac:dyDescent="0.3">
      <c r="C39" s="8" t="s">
        <v>83</v>
      </c>
      <c r="D39" s="9" t="s">
        <v>84</v>
      </c>
      <c r="E39" s="10" t="s">
        <v>85</v>
      </c>
      <c r="F39" s="9" t="s">
        <v>16</v>
      </c>
      <c r="G39" s="11">
        <v>2</v>
      </c>
      <c r="H39" s="230">
        <v>650000</v>
      </c>
      <c r="I39" s="171">
        <v>1865542.4873949578</v>
      </c>
      <c r="J39" s="177">
        <v>1554618.7394957982</v>
      </c>
      <c r="L39" s="219">
        <f t="shared" si="10"/>
        <v>1356720.4089635853</v>
      </c>
      <c r="N39" s="225">
        <f t="shared" si="11"/>
        <v>631473.4330010711</v>
      </c>
      <c r="O39" s="226">
        <f t="shared" si="12"/>
        <v>725246.97596251417</v>
      </c>
      <c r="P39" s="226">
        <f t="shared" si="13"/>
        <v>1988193.8419646565</v>
      </c>
      <c r="R39" s="250">
        <f t="shared" si="15"/>
        <v>0.17706138847672276</v>
      </c>
      <c r="S39" s="249">
        <f t="shared" si="14"/>
        <v>0.50817775858533887</v>
      </c>
      <c r="T39" s="249">
        <f t="shared" si="14"/>
        <v>0.42348146548778243</v>
      </c>
      <c r="V39" s="252"/>
      <c r="X39" s="258">
        <f>+HARMEAN(I39:J39)</f>
        <v>1695947.7158135979</v>
      </c>
    </row>
    <row r="40" spans="3:24" ht="39.6" x14ac:dyDescent="0.3">
      <c r="C40" s="8" t="s">
        <v>86</v>
      </c>
      <c r="D40" s="9" t="s">
        <v>87</v>
      </c>
      <c r="E40" s="10" t="s">
        <v>88</v>
      </c>
      <c r="F40" s="9" t="s">
        <v>16</v>
      </c>
      <c r="G40" s="11">
        <v>3</v>
      </c>
      <c r="H40" s="230">
        <v>1600000</v>
      </c>
      <c r="I40" s="171">
        <v>4326050.4201680673</v>
      </c>
      <c r="J40" s="177">
        <v>3605042.0168067226</v>
      </c>
      <c r="L40" s="219">
        <f t="shared" si="10"/>
        <v>3177030.81232493</v>
      </c>
      <c r="N40" s="225">
        <f t="shared" si="11"/>
        <v>1412527.1383927779</v>
      </c>
      <c r="O40" s="226">
        <f t="shared" si="12"/>
        <v>1764503.6739321521</v>
      </c>
      <c r="P40" s="226">
        <f t="shared" si="13"/>
        <v>4589557.9507177081</v>
      </c>
      <c r="R40" s="250">
        <f t="shared" si="15"/>
        <v>0.43584341778885599</v>
      </c>
      <c r="S40" s="249">
        <f t="shared" si="14"/>
        <v>1.1784253754081044</v>
      </c>
      <c r="T40" s="249">
        <f t="shared" si="14"/>
        <v>0.98202114617342029</v>
      </c>
      <c r="V40" s="252"/>
      <c r="X40" s="258">
        <f>+HARMEAN(I40:J40)</f>
        <v>3932773.109243698</v>
      </c>
    </row>
    <row r="41" spans="3:24" s="2" customFormat="1" ht="52.8" x14ac:dyDescent="0.3">
      <c r="C41" s="8" t="s">
        <v>89</v>
      </c>
      <c r="D41" s="9" t="s">
        <v>59</v>
      </c>
      <c r="E41" s="10" t="s">
        <v>60</v>
      </c>
      <c r="F41" s="9" t="s">
        <v>16</v>
      </c>
      <c r="G41" s="11">
        <v>1</v>
      </c>
      <c r="H41" s="171">
        <v>3000000</v>
      </c>
      <c r="I41" s="230">
        <v>3826890.7563025211</v>
      </c>
      <c r="J41" s="177">
        <v>3189075.630252101</v>
      </c>
      <c r="L41" s="219">
        <f t="shared" si="10"/>
        <v>3338655.4621848739</v>
      </c>
      <c r="N41" s="225">
        <f t="shared" si="11"/>
        <v>433263.97877670365</v>
      </c>
      <c r="O41" s="226">
        <f t="shared" si="12"/>
        <v>2905391.4834081703</v>
      </c>
      <c r="P41" s="226">
        <f t="shared" si="13"/>
        <v>3771919.4409615775</v>
      </c>
      <c r="R41" s="249">
        <f t="shared" si="15"/>
        <v>0.81720640835410507</v>
      </c>
      <c r="S41" s="250">
        <f t="shared" si="14"/>
        <v>1.0424532167071694</v>
      </c>
      <c r="T41" s="249">
        <f t="shared" si="14"/>
        <v>0.86871101392264105</v>
      </c>
      <c r="V41" s="252"/>
      <c r="X41" s="257">
        <f>+HARMEAN(H41,J41)</f>
        <v>3091649.6945010182</v>
      </c>
    </row>
    <row r="42" spans="3:24" s="2" customFormat="1" ht="39.6" x14ac:dyDescent="0.3">
      <c r="C42" s="8" t="s">
        <v>90</v>
      </c>
      <c r="D42" s="9" t="s">
        <v>91</v>
      </c>
      <c r="E42" s="10" t="s">
        <v>92</v>
      </c>
      <c r="F42" s="9" t="s">
        <v>16</v>
      </c>
      <c r="G42" s="11">
        <v>1</v>
      </c>
      <c r="H42" s="230">
        <v>3200000</v>
      </c>
      <c r="I42" s="171">
        <v>5064201.6806722693</v>
      </c>
      <c r="J42" s="177">
        <v>4220168.0672268914</v>
      </c>
      <c r="L42" s="219">
        <f t="shared" si="10"/>
        <v>4161456.5826330534</v>
      </c>
      <c r="N42" s="225">
        <f t="shared" si="11"/>
        <v>933486.61231575371</v>
      </c>
      <c r="O42" s="226">
        <f t="shared" si="12"/>
        <v>3227969.9703172995</v>
      </c>
      <c r="P42" s="226">
        <f t="shared" si="13"/>
        <v>5094943.1949488074</v>
      </c>
      <c r="R42" s="250">
        <f t="shared" si="15"/>
        <v>0.87168683557771198</v>
      </c>
      <c r="S42" s="249">
        <f t="shared" si="14"/>
        <v>1.3794993555476691</v>
      </c>
      <c r="T42" s="249">
        <f t="shared" si="14"/>
        <v>1.1495827962897245</v>
      </c>
      <c r="V42" s="252"/>
      <c r="X42" s="257">
        <f>+HARMEAN(I42:J42)</f>
        <v>4603819.7097020634</v>
      </c>
    </row>
    <row r="43" spans="3:24" s="2" customFormat="1" ht="52.8" x14ac:dyDescent="0.3">
      <c r="C43" s="8" t="s">
        <v>93</v>
      </c>
      <c r="D43" s="9" t="s">
        <v>94</v>
      </c>
      <c r="E43" s="10" t="s">
        <v>95</v>
      </c>
      <c r="F43" s="9" t="s">
        <v>16</v>
      </c>
      <c r="G43" s="11">
        <v>1</v>
      </c>
      <c r="H43" s="230">
        <v>3500000</v>
      </c>
      <c r="I43" s="171">
        <v>5673781.5126050422</v>
      </c>
      <c r="J43" s="177">
        <v>4728151.260504202</v>
      </c>
      <c r="L43" s="219">
        <f t="shared" si="10"/>
        <v>4633977.5910364138</v>
      </c>
      <c r="N43" s="225">
        <f t="shared" si="11"/>
        <v>1089946.3409506197</v>
      </c>
      <c r="O43" s="226">
        <f t="shared" si="12"/>
        <v>3544031.2500857944</v>
      </c>
      <c r="P43" s="226">
        <f t="shared" si="13"/>
        <v>5723923.9319870332</v>
      </c>
      <c r="R43" s="250">
        <f t="shared" si="15"/>
        <v>0.95340747641312251</v>
      </c>
      <c r="S43" s="249">
        <f t="shared" si="14"/>
        <v>1.5455502039006292</v>
      </c>
      <c r="T43" s="249">
        <f t="shared" si="14"/>
        <v>1.2879585032505245</v>
      </c>
      <c r="V43" s="252"/>
      <c r="X43" s="257">
        <f t="shared" ref="X43:X45" si="16">+HARMEAN(I43:J43)</f>
        <v>5157983.1932773115</v>
      </c>
    </row>
    <row r="44" spans="3:24" s="2" customFormat="1" ht="66" x14ac:dyDescent="0.3">
      <c r="C44" s="8" t="s">
        <v>96</v>
      </c>
      <c r="D44" s="9" t="s">
        <v>97</v>
      </c>
      <c r="E44" s="10" t="s">
        <v>98</v>
      </c>
      <c r="F44" s="9" t="s">
        <v>16</v>
      </c>
      <c r="G44" s="11">
        <v>1</v>
      </c>
      <c r="H44" s="230">
        <v>1100000</v>
      </c>
      <c r="I44" s="171">
        <v>2420168.0672268909</v>
      </c>
      <c r="J44" s="177">
        <v>2016806.7226890756</v>
      </c>
      <c r="L44" s="219">
        <f t="shared" si="10"/>
        <v>1845658.2633053223</v>
      </c>
      <c r="N44" s="225">
        <f t="shared" si="11"/>
        <v>676520.34543941892</v>
      </c>
      <c r="O44" s="226">
        <f t="shared" si="12"/>
        <v>1169137.9178659033</v>
      </c>
      <c r="P44" s="226">
        <f t="shared" si="13"/>
        <v>2522178.6087447414</v>
      </c>
      <c r="R44" s="250">
        <f t="shared" si="15"/>
        <v>0.2996423497298385</v>
      </c>
      <c r="S44" s="249">
        <f t="shared" si="14"/>
        <v>0.6592589512772612</v>
      </c>
      <c r="T44" s="249">
        <f t="shared" si="14"/>
        <v>0.54938245939771768</v>
      </c>
      <c r="V44" s="252"/>
      <c r="X44" s="257">
        <f t="shared" si="16"/>
        <v>2200152.7883880823</v>
      </c>
    </row>
    <row r="45" spans="3:24" s="2" customFormat="1" ht="26.4" x14ac:dyDescent="0.3">
      <c r="C45" s="8" t="s">
        <v>99</v>
      </c>
      <c r="D45" s="9" t="s">
        <v>100</v>
      </c>
      <c r="E45" s="10" t="s">
        <v>101</v>
      </c>
      <c r="F45" s="9" t="s">
        <v>16</v>
      </c>
      <c r="G45" s="11">
        <v>1</v>
      </c>
      <c r="H45" s="230">
        <v>2000000</v>
      </c>
      <c r="I45" s="171">
        <v>3430684.0336134457</v>
      </c>
      <c r="J45" s="177">
        <v>2858903.3613445382</v>
      </c>
      <c r="L45" s="219">
        <f t="shared" si="10"/>
        <v>2763195.7983193281</v>
      </c>
      <c r="N45" s="225">
        <f t="shared" si="11"/>
        <v>720127.8735226664</v>
      </c>
      <c r="O45" s="226">
        <f t="shared" si="12"/>
        <v>2043067.9247966618</v>
      </c>
      <c r="P45" s="226">
        <f t="shared" si="13"/>
        <v>3483323.6718419944</v>
      </c>
      <c r="R45" s="250">
        <f t="shared" si="15"/>
        <v>0.54480427223606998</v>
      </c>
      <c r="S45" s="249">
        <f t="shared" si="14"/>
        <v>0.9345256591023392</v>
      </c>
      <c r="T45" s="249">
        <f t="shared" si="14"/>
        <v>0.77877138258528267</v>
      </c>
      <c r="V45" s="252"/>
      <c r="X45" s="257">
        <f t="shared" si="16"/>
        <v>3118803.6669213143</v>
      </c>
    </row>
    <row r="46" spans="3:24" s="2" customFormat="1" ht="39.6" x14ac:dyDescent="0.3">
      <c r="C46" s="8" t="s">
        <v>102</v>
      </c>
      <c r="D46" s="9" t="s">
        <v>103</v>
      </c>
      <c r="E46" s="10" t="s">
        <v>104</v>
      </c>
      <c r="F46" s="9" t="s">
        <v>16</v>
      </c>
      <c r="G46" s="11">
        <v>1</v>
      </c>
      <c r="H46" s="171">
        <v>2000000</v>
      </c>
      <c r="I46" s="230">
        <v>2607247.0588235296</v>
      </c>
      <c r="J46" s="177">
        <v>2172705.8823529412</v>
      </c>
      <c r="L46" s="219">
        <f t="shared" si="10"/>
        <v>2259984.3137254901</v>
      </c>
      <c r="N46" s="225">
        <f t="shared" si="11"/>
        <v>312890.38184258499</v>
      </c>
      <c r="O46" s="226">
        <f t="shared" si="12"/>
        <v>1947093.9318829051</v>
      </c>
      <c r="P46" s="226">
        <f t="shared" si="13"/>
        <v>2572874.6955680749</v>
      </c>
      <c r="R46" s="249">
        <f t="shared" si="15"/>
        <v>0.54480427223606998</v>
      </c>
      <c r="S46" s="250">
        <f t="shared" si="14"/>
        <v>0.71021966821099358</v>
      </c>
      <c r="T46" s="249">
        <f t="shared" si="14"/>
        <v>0.59184972350916121</v>
      </c>
      <c r="V46" s="252"/>
      <c r="X46" s="257">
        <f>+HARMEAN(H46,J46)</f>
        <v>2082778.8429006427</v>
      </c>
    </row>
    <row r="47" spans="3:24" s="2" customFormat="1" ht="39.6" x14ac:dyDescent="0.3">
      <c r="C47" s="8" t="s">
        <v>105</v>
      </c>
      <c r="D47" s="9" t="s">
        <v>106</v>
      </c>
      <c r="E47" s="10" t="s">
        <v>107</v>
      </c>
      <c r="F47" s="9" t="s">
        <v>16</v>
      </c>
      <c r="G47" s="11">
        <v>1</v>
      </c>
      <c r="H47" s="230">
        <v>1500000</v>
      </c>
      <c r="I47" s="171">
        <v>3751260.5042016809</v>
      </c>
      <c r="J47" s="177">
        <v>3126050.4201680673</v>
      </c>
      <c r="L47" s="219">
        <f t="shared" si="10"/>
        <v>2792436.9747899161</v>
      </c>
      <c r="N47" s="225">
        <f t="shared" si="11"/>
        <v>1162117.426359063</v>
      </c>
      <c r="O47" s="226">
        <f t="shared" si="12"/>
        <v>1630319.5484308531</v>
      </c>
      <c r="P47" s="226">
        <f t="shared" si="13"/>
        <v>3954554.4011489791</v>
      </c>
      <c r="R47" s="250">
        <f t="shared" si="15"/>
        <v>0.40860320417705254</v>
      </c>
      <c r="S47" s="249">
        <f t="shared" si="14"/>
        <v>1.0218513744797548</v>
      </c>
      <c r="T47" s="249">
        <f t="shared" si="14"/>
        <v>0.85154281206646243</v>
      </c>
      <c r="V47" s="252"/>
      <c r="X47" s="257">
        <f>+HARMEAN(I47,J47)</f>
        <v>3410236.8220015285</v>
      </c>
    </row>
    <row r="48" spans="3:24" s="2" customFormat="1" x14ac:dyDescent="0.3">
      <c r="C48" s="8" t="s">
        <v>108</v>
      </c>
      <c r="D48" s="9" t="s">
        <v>109</v>
      </c>
      <c r="E48" s="10" t="s">
        <v>110</v>
      </c>
      <c r="F48" s="9" t="s">
        <v>16</v>
      </c>
      <c r="G48" s="11">
        <v>10</v>
      </c>
      <c r="H48" s="230">
        <v>90000</v>
      </c>
      <c r="I48" s="171">
        <v>781850.42016806721</v>
      </c>
      <c r="J48" s="177">
        <v>651542.01680672274</v>
      </c>
      <c r="L48" s="219">
        <f t="shared" si="10"/>
        <v>507797.47899159667</v>
      </c>
      <c r="N48" s="225">
        <f t="shared" si="11"/>
        <v>367642.65270156832</v>
      </c>
      <c r="O48" s="226">
        <f t="shared" si="12"/>
        <v>140154.82629002834</v>
      </c>
      <c r="P48" s="226">
        <f t="shared" si="13"/>
        <v>875440.13169316505</v>
      </c>
      <c r="R48" s="250">
        <f t="shared" si="15"/>
        <v>2.451619225062315E-2</v>
      </c>
      <c r="S48" s="249">
        <f t="shared" si="14"/>
        <v>0.2129777245785647</v>
      </c>
      <c r="T48" s="249">
        <f t="shared" si="14"/>
        <v>0.17748143714880393</v>
      </c>
      <c r="V48" s="252"/>
      <c r="X48" s="257">
        <f t="shared" ref="X48" si="17">+HARMEAN(I48,J48)</f>
        <v>710773.10924369749</v>
      </c>
    </row>
    <row r="49" spans="3:24" s="2" customFormat="1" ht="26.4" x14ac:dyDescent="0.3">
      <c r="C49" s="8" t="s">
        <v>111</v>
      </c>
      <c r="D49" s="9" t="s">
        <v>112</v>
      </c>
      <c r="E49" s="10" t="s">
        <v>113</v>
      </c>
      <c r="F49" s="9" t="s">
        <v>16</v>
      </c>
      <c r="G49" s="11">
        <v>10</v>
      </c>
      <c r="H49" s="171">
        <v>80000</v>
      </c>
      <c r="I49" s="230">
        <v>120441.17647058824</v>
      </c>
      <c r="J49" s="177">
        <v>86029.411764705888</v>
      </c>
      <c r="L49" s="219">
        <f t="shared" si="10"/>
        <v>95490.196078431385</v>
      </c>
      <c r="N49" s="225">
        <f t="shared" si="11"/>
        <v>21817.470487076069</v>
      </c>
      <c r="O49" s="226">
        <f t="shared" si="12"/>
        <v>73672.725591355324</v>
      </c>
      <c r="P49" s="226">
        <f t="shared" si="13"/>
        <v>117307.66656550745</v>
      </c>
      <c r="R49" s="249">
        <f t="shared" si="15"/>
        <v>2.17921708894428E-2</v>
      </c>
      <c r="S49" s="250">
        <f t="shared" si="14"/>
        <v>3.2808433747157452E-2</v>
      </c>
      <c r="T49" s="249">
        <f t="shared" si="14"/>
        <v>2.3434595533683895E-2</v>
      </c>
      <c r="V49" s="252"/>
      <c r="X49" s="257">
        <f>+HARMEAN(H49,J49)</f>
        <v>82905.225863596104</v>
      </c>
    </row>
    <row r="50" spans="3:24" s="2" customFormat="1" ht="66.599999999999994" thickBot="1" x14ac:dyDescent="0.35">
      <c r="C50" s="8" t="s">
        <v>114</v>
      </c>
      <c r="D50" s="9" t="s">
        <v>115</v>
      </c>
      <c r="E50" s="10" t="s">
        <v>116</v>
      </c>
      <c r="F50" s="9" t="s">
        <v>16</v>
      </c>
      <c r="G50" s="11">
        <v>1</v>
      </c>
      <c r="H50" s="230">
        <v>600000</v>
      </c>
      <c r="I50" s="171">
        <v>224984.87394957984</v>
      </c>
      <c r="J50" s="177">
        <v>187487.3949579832</v>
      </c>
      <c r="L50" s="219">
        <f t="shared" si="10"/>
        <v>337490.75630252104</v>
      </c>
      <c r="N50" s="225">
        <f t="shared" si="11"/>
        <v>228111.4694675568</v>
      </c>
      <c r="O50" s="226">
        <f t="shared" si="12"/>
        <v>109379.28683496424</v>
      </c>
      <c r="P50" s="226">
        <f t="shared" si="13"/>
        <v>565602.2257700779</v>
      </c>
      <c r="R50" s="250">
        <f t="shared" si="15"/>
        <v>0.163441281670821</v>
      </c>
      <c r="S50" s="249">
        <f t="shared" si="14"/>
        <v>6.1286360258112398E-2</v>
      </c>
      <c r="T50" s="249">
        <f t="shared" si="14"/>
        <v>5.1071966881760328E-2</v>
      </c>
      <c r="V50" s="252"/>
      <c r="X50" s="257">
        <f>+HARMEAN(I50:J50)</f>
        <v>204531.70359052712</v>
      </c>
    </row>
    <row r="51" spans="3:24" ht="13.2" customHeight="1" thickBot="1" x14ac:dyDescent="0.35">
      <c r="C51" s="280" t="s">
        <v>117</v>
      </c>
      <c r="D51" s="281"/>
      <c r="E51" s="281"/>
      <c r="F51" s="281"/>
      <c r="G51" s="282"/>
      <c r="H51" s="21"/>
      <c r="I51" s="174"/>
      <c r="J51" s="178"/>
      <c r="L51" s="219"/>
      <c r="N51" s="228"/>
      <c r="O51" s="228"/>
      <c r="P51" s="228"/>
      <c r="V51" s="252"/>
    </row>
    <row r="52" spans="3:24" ht="14.4" thickBot="1" x14ac:dyDescent="0.35">
      <c r="C52" s="289" t="s">
        <v>118</v>
      </c>
      <c r="D52" s="290"/>
      <c r="E52" s="290"/>
      <c r="F52" s="290"/>
      <c r="G52" s="290"/>
      <c r="H52" s="290"/>
      <c r="I52" s="164"/>
      <c r="J52" s="183"/>
      <c r="L52" s="221"/>
      <c r="N52" s="229"/>
      <c r="O52" s="229"/>
      <c r="P52" s="229"/>
      <c r="R52" s="214"/>
      <c r="S52" s="215"/>
      <c r="T52" s="216"/>
      <c r="V52" s="252"/>
    </row>
    <row r="53" spans="3:24" ht="26.4" x14ac:dyDescent="0.3">
      <c r="C53" s="29" t="s">
        <v>4</v>
      </c>
      <c r="D53" s="30" t="s">
        <v>5</v>
      </c>
      <c r="E53" s="29" t="s">
        <v>6</v>
      </c>
      <c r="F53" s="31" t="s">
        <v>7</v>
      </c>
      <c r="G53" s="32" t="s">
        <v>8</v>
      </c>
      <c r="H53" s="31" t="s">
        <v>9</v>
      </c>
      <c r="I53" s="170" t="s">
        <v>9</v>
      </c>
      <c r="J53" s="170" t="s">
        <v>9</v>
      </c>
      <c r="L53" s="170" t="s">
        <v>9</v>
      </c>
      <c r="N53" s="224" t="s">
        <v>939</v>
      </c>
      <c r="O53" s="224" t="s">
        <v>940</v>
      </c>
      <c r="P53" s="224" t="s">
        <v>941</v>
      </c>
      <c r="R53" s="224" t="s">
        <v>942</v>
      </c>
      <c r="S53" s="224" t="s">
        <v>942</v>
      </c>
      <c r="T53" s="224" t="s">
        <v>942</v>
      </c>
      <c r="V53" s="252"/>
      <c r="X53" s="170" t="s">
        <v>9</v>
      </c>
    </row>
    <row r="54" spans="3:24" ht="26.4" x14ac:dyDescent="0.3">
      <c r="C54" s="8" t="s">
        <v>13</v>
      </c>
      <c r="D54" s="9" t="s">
        <v>119</v>
      </c>
      <c r="E54" s="10" t="s">
        <v>120</v>
      </c>
      <c r="F54" s="9" t="s">
        <v>16</v>
      </c>
      <c r="G54" s="11">
        <v>10</v>
      </c>
      <c r="H54" s="230">
        <v>120000</v>
      </c>
      <c r="I54" s="171">
        <v>268235.29411764705</v>
      </c>
      <c r="J54" s="179">
        <v>223529.4117647059</v>
      </c>
      <c r="L54" s="219">
        <f t="shared" si="10"/>
        <v>203921.56862745099</v>
      </c>
      <c r="N54" s="225">
        <f t="shared" ref="N54:N66" si="18">+STDEV(H54:J54)</f>
        <v>76037.992082298661</v>
      </c>
      <c r="O54" s="226">
        <f t="shared" ref="O54:O66" si="19">+L54-N54</f>
        <v>127883.57654515233</v>
      </c>
      <c r="P54" s="226">
        <f t="shared" ref="P54:P66" si="20">+L54+N54</f>
        <v>279959.56070974964</v>
      </c>
      <c r="R54" s="250">
        <f t="shared" ref="R54:T66" si="21">+H54/$L$24</f>
        <v>3.2688256334164202E-2</v>
      </c>
      <c r="S54" s="249">
        <f t="shared" si="21"/>
        <v>7.3067867099896447E-2</v>
      </c>
      <c r="T54" s="249">
        <f t="shared" si="21"/>
        <v>6.088988924991371E-2</v>
      </c>
      <c r="V54" s="252"/>
      <c r="X54" s="257">
        <f>+HARMEAN(I54:J54)</f>
        <v>243850.26737967916</v>
      </c>
    </row>
    <row r="55" spans="3:24" ht="26.4" x14ac:dyDescent="0.3">
      <c r="C55" s="8" t="s">
        <v>18</v>
      </c>
      <c r="D55" s="9" t="s">
        <v>19</v>
      </c>
      <c r="E55" s="10" t="s">
        <v>20</v>
      </c>
      <c r="F55" s="9" t="s">
        <v>16</v>
      </c>
      <c r="G55" s="11">
        <v>40</v>
      </c>
      <c r="H55" s="171">
        <v>65000</v>
      </c>
      <c r="I55" s="230">
        <v>88235.294117647063</v>
      </c>
      <c r="J55" s="179">
        <v>63025.210084033613</v>
      </c>
      <c r="L55" s="219">
        <f t="shared" si="10"/>
        <v>72086.834733893556</v>
      </c>
      <c r="N55" s="225">
        <f t="shared" si="18"/>
        <v>14019.789732895568</v>
      </c>
      <c r="O55" s="226">
        <f t="shared" si="19"/>
        <v>58067.04500099799</v>
      </c>
      <c r="P55" s="226">
        <f t="shared" si="20"/>
        <v>86106.62446678913</v>
      </c>
      <c r="R55" s="249">
        <f t="shared" si="21"/>
        <v>1.7706138847672276E-2</v>
      </c>
      <c r="S55" s="250">
        <f t="shared" si="21"/>
        <v>2.4035482598650151E-2</v>
      </c>
      <c r="T55" s="249">
        <f t="shared" si="21"/>
        <v>1.7168201856178678E-2</v>
      </c>
      <c r="V55" s="252"/>
      <c r="X55" s="258">
        <f>+HARMEAN(H55,J55)</f>
        <v>63997.374466688547</v>
      </c>
    </row>
    <row r="56" spans="3:24" ht="92.4" x14ac:dyDescent="0.3">
      <c r="C56" s="8" t="s">
        <v>21</v>
      </c>
      <c r="D56" s="9" t="s">
        <v>22</v>
      </c>
      <c r="E56" s="10" t="s">
        <v>23</v>
      </c>
      <c r="F56" s="9" t="s">
        <v>16</v>
      </c>
      <c r="G56" s="11">
        <v>1</v>
      </c>
      <c r="H56" s="171">
        <v>3500000</v>
      </c>
      <c r="I56" s="230">
        <v>4011428.5714285718</v>
      </c>
      <c r="J56" s="179">
        <v>3342857.1428571432</v>
      </c>
      <c r="L56" s="219">
        <f t="shared" si="10"/>
        <v>3618095.2380952383</v>
      </c>
      <c r="N56" s="225">
        <f t="shared" si="18"/>
        <v>349580.89581824763</v>
      </c>
      <c r="O56" s="226">
        <f t="shared" si="19"/>
        <v>3268514.3422769909</v>
      </c>
      <c r="P56" s="226">
        <f t="shared" si="20"/>
        <v>3967676.1339134858</v>
      </c>
      <c r="R56" s="249">
        <f t="shared" si="21"/>
        <v>0.95340747641312251</v>
      </c>
      <c r="S56" s="250">
        <f t="shared" si="21"/>
        <v>1.0927217117420605</v>
      </c>
      <c r="T56" s="249">
        <f t="shared" si="21"/>
        <v>0.91060142645171716</v>
      </c>
      <c r="V56" s="252"/>
      <c r="X56" s="258">
        <f>+HARMEAN(H56,J56)</f>
        <v>3419624.2171189985</v>
      </c>
    </row>
    <row r="57" spans="3:24" ht="66" x14ac:dyDescent="0.3">
      <c r="C57" s="8" t="s">
        <v>25</v>
      </c>
      <c r="D57" s="9" t="s">
        <v>65</v>
      </c>
      <c r="E57" s="10" t="s">
        <v>66</v>
      </c>
      <c r="F57" s="9" t="s">
        <v>16</v>
      </c>
      <c r="G57" s="11">
        <v>1</v>
      </c>
      <c r="H57" s="171">
        <v>3200000</v>
      </c>
      <c r="I57" s="171">
        <v>2984743.3613445382</v>
      </c>
      <c r="J57" s="232">
        <v>2487286.1344537814</v>
      </c>
      <c r="L57" s="219">
        <f t="shared" si="10"/>
        <v>2890676.4985994399</v>
      </c>
      <c r="N57" s="225">
        <f t="shared" si="18"/>
        <v>365549.85232589865</v>
      </c>
      <c r="O57" s="226">
        <f t="shared" si="19"/>
        <v>2525126.6462735413</v>
      </c>
      <c r="P57" s="226">
        <f t="shared" si="20"/>
        <v>3256226.3509253385</v>
      </c>
      <c r="R57" s="249">
        <f t="shared" si="21"/>
        <v>0.87168683557771198</v>
      </c>
      <c r="S57" s="249">
        <f t="shared" si="21"/>
        <v>0.81305046739437625</v>
      </c>
      <c r="T57" s="250">
        <f t="shared" si="21"/>
        <v>0.67754205616198004</v>
      </c>
      <c r="V57" s="252"/>
      <c r="X57" s="258">
        <f>+HARMEAN(H57:I57)</f>
        <v>3088625.7353857714</v>
      </c>
    </row>
    <row r="58" spans="3:24" ht="145.19999999999999" x14ac:dyDescent="0.3">
      <c r="C58" s="8" t="s">
        <v>28</v>
      </c>
      <c r="D58" s="9" t="s">
        <v>63</v>
      </c>
      <c r="E58" s="10" t="s">
        <v>64</v>
      </c>
      <c r="F58" s="9" t="s">
        <v>16</v>
      </c>
      <c r="G58" s="11">
        <v>2</v>
      </c>
      <c r="H58" s="171">
        <v>4000000</v>
      </c>
      <c r="I58" s="171">
        <v>3825343.3613445377</v>
      </c>
      <c r="J58" s="232">
        <v>3187786.1344537819</v>
      </c>
      <c r="L58" s="219">
        <f t="shared" si="10"/>
        <v>3671043.1652661064</v>
      </c>
      <c r="N58" s="225">
        <f t="shared" si="18"/>
        <v>427526.90409933764</v>
      </c>
      <c r="O58" s="226">
        <f t="shared" si="19"/>
        <v>3243516.2611667686</v>
      </c>
      <c r="P58" s="226">
        <f t="shared" si="20"/>
        <v>4098570.0693654441</v>
      </c>
      <c r="R58" s="249">
        <f t="shared" si="21"/>
        <v>1.08960854447214</v>
      </c>
      <c r="S58" s="249">
        <f t="shared" si="21"/>
        <v>1.0420317030151964</v>
      </c>
      <c r="T58" s="250">
        <f t="shared" si="21"/>
        <v>0.86835975251266373</v>
      </c>
      <c r="V58" s="252"/>
      <c r="X58" s="258">
        <f t="shared" ref="X58" si="22">+HARMEAN(H58:I58)</f>
        <v>3910722.568664155</v>
      </c>
    </row>
    <row r="59" spans="3:24" s="2" customFormat="1" ht="39.6" x14ac:dyDescent="0.3">
      <c r="C59" s="8" t="s">
        <v>31</v>
      </c>
      <c r="D59" s="9" t="s">
        <v>56</v>
      </c>
      <c r="E59" s="10" t="s">
        <v>57</v>
      </c>
      <c r="F59" s="9" t="s">
        <v>16</v>
      </c>
      <c r="G59" s="11">
        <v>3</v>
      </c>
      <c r="H59" s="230">
        <v>3000000</v>
      </c>
      <c r="I59" s="171">
        <v>4638655.4621848743</v>
      </c>
      <c r="J59" s="180">
        <v>3865546.218487395</v>
      </c>
      <c r="L59" s="219">
        <f t="shared" si="10"/>
        <v>3834733.8935574233</v>
      </c>
      <c r="N59" s="225">
        <f t="shared" si="18"/>
        <v>819762.14871313097</v>
      </c>
      <c r="O59" s="226">
        <f t="shared" si="19"/>
        <v>3014971.7448442923</v>
      </c>
      <c r="P59" s="226">
        <f t="shared" si="20"/>
        <v>4654496.0422705542</v>
      </c>
      <c r="R59" s="250">
        <f t="shared" si="21"/>
        <v>0.81720640835410507</v>
      </c>
      <c r="S59" s="249">
        <f t="shared" si="21"/>
        <v>1.2635796566147508</v>
      </c>
      <c r="T59" s="249">
        <f t="shared" si="21"/>
        <v>1.052983047178959</v>
      </c>
      <c r="V59" s="252"/>
      <c r="X59" s="257">
        <f>+HARMEAN(I59:J59)</f>
        <v>4216959.5110771591</v>
      </c>
    </row>
    <row r="60" spans="3:24" s="2" customFormat="1" ht="52.8" x14ac:dyDescent="0.3">
      <c r="C60" s="8" t="s">
        <v>34</v>
      </c>
      <c r="D60" s="9" t="s">
        <v>59</v>
      </c>
      <c r="E60" s="10" t="s">
        <v>60</v>
      </c>
      <c r="F60" s="9" t="s">
        <v>16</v>
      </c>
      <c r="G60" s="11">
        <v>1</v>
      </c>
      <c r="H60" s="171">
        <v>3000000</v>
      </c>
      <c r="I60" s="230">
        <v>3826890.7563025211</v>
      </c>
      <c r="J60" s="179">
        <v>3189075.630252101</v>
      </c>
      <c r="L60" s="219">
        <f t="shared" si="10"/>
        <v>3338655.4621848739</v>
      </c>
      <c r="N60" s="225">
        <f t="shared" si="18"/>
        <v>433263.97877670365</v>
      </c>
      <c r="O60" s="226">
        <f t="shared" si="19"/>
        <v>2905391.4834081703</v>
      </c>
      <c r="P60" s="226">
        <f t="shared" si="20"/>
        <v>3771919.4409615775</v>
      </c>
      <c r="R60" s="249">
        <f t="shared" si="21"/>
        <v>0.81720640835410507</v>
      </c>
      <c r="S60" s="250">
        <f t="shared" si="21"/>
        <v>1.0424532167071694</v>
      </c>
      <c r="T60" s="249">
        <f t="shared" si="21"/>
        <v>0.86871101392264105</v>
      </c>
      <c r="V60" s="252"/>
      <c r="X60" s="257">
        <f>+HARMEAN(H60,J60)</f>
        <v>3091649.6945010182</v>
      </c>
    </row>
    <row r="61" spans="3:24" s="2" customFormat="1" ht="92.4" x14ac:dyDescent="0.3">
      <c r="C61" s="8" t="s">
        <v>37</v>
      </c>
      <c r="D61" s="9" t="s">
        <v>121</v>
      </c>
      <c r="E61" s="10" t="s">
        <v>122</v>
      </c>
      <c r="F61" s="9" t="s">
        <v>16</v>
      </c>
      <c r="G61" s="11">
        <v>1</v>
      </c>
      <c r="H61" s="171">
        <v>6000000</v>
      </c>
      <c r="I61" s="230">
        <v>8485714.2857142854</v>
      </c>
      <c r="J61" s="179">
        <v>7071428.5714285718</v>
      </c>
      <c r="L61" s="219">
        <f t="shared" si="10"/>
        <v>7185714.2857142864</v>
      </c>
      <c r="N61" s="225">
        <f t="shared" si="18"/>
        <v>1246791.8013519174</v>
      </c>
      <c r="O61" s="226">
        <f t="shared" si="19"/>
        <v>5938922.4843623694</v>
      </c>
      <c r="P61" s="226">
        <f t="shared" si="20"/>
        <v>8432506.0870662034</v>
      </c>
      <c r="R61" s="249">
        <f t="shared" si="21"/>
        <v>1.6344128167082101</v>
      </c>
      <c r="S61" s="250">
        <f t="shared" si="21"/>
        <v>2.3115266979158968</v>
      </c>
      <c r="T61" s="249">
        <f t="shared" si="21"/>
        <v>1.9262722482632477</v>
      </c>
      <c r="V61" s="252"/>
      <c r="X61" s="257">
        <f>+HARMEAN(H61,J61)</f>
        <v>6491803.2786885239</v>
      </c>
    </row>
    <row r="62" spans="3:24" s="2" customFormat="1" ht="39.6" x14ac:dyDescent="0.3">
      <c r="C62" s="8" t="s">
        <v>40</v>
      </c>
      <c r="D62" s="9" t="s">
        <v>123</v>
      </c>
      <c r="E62" s="10" t="s">
        <v>124</v>
      </c>
      <c r="F62" s="9" t="s">
        <v>16</v>
      </c>
      <c r="G62" s="11">
        <v>4</v>
      </c>
      <c r="H62" s="230">
        <v>2000000</v>
      </c>
      <c r="I62" s="171">
        <v>4440000</v>
      </c>
      <c r="J62" s="179">
        <v>3700000</v>
      </c>
      <c r="L62" s="219">
        <f t="shared" si="10"/>
        <v>3380000</v>
      </c>
      <c r="N62" s="225">
        <f t="shared" si="18"/>
        <v>1251079.5338426731</v>
      </c>
      <c r="O62" s="226">
        <f t="shared" si="19"/>
        <v>2128920.4661573269</v>
      </c>
      <c r="P62" s="226">
        <f t="shared" si="20"/>
        <v>4631079.5338426735</v>
      </c>
      <c r="R62" s="250">
        <f t="shared" si="21"/>
        <v>0.54480427223606998</v>
      </c>
      <c r="S62" s="249">
        <f t="shared" si="21"/>
        <v>1.2094654843640755</v>
      </c>
      <c r="T62" s="249">
        <f t="shared" si="21"/>
        <v>1.0078879036367296</v>
      </c>
      <c r="V62" s="252"/>
      <c r="X62" s="257">
        <f t="shared" ref="X62:X66" si="23">+HARMEAN(H62,J62)</f>
        <v>2596491.2280701757</v>
      </c>
    </row>
    <row r="63" spans="3:24" s="2" customFormat="1" ht="66" x14ac:dyDescent="0.3">
      <c r="C63" s="8" t="s">
        <v>43</v>
      </c>
      <c r="D63" s="9" t="s">
        <v>77</v>
      </c>
      <c r="E63" s="10" t="s">
        <v>125</v>
      </c>
      <c r="F63" s="9" t="s">
        <v>16</v>
      </c>
      <c r="G63" s="11">
        <v>1</v>
      </c>
      <c r="H63" s="171">
        <v>2500000</v>
      </c>
      <c r="I63" s="230">
        <v>3403361.3445378151</v>
      </c>
      <c r="J63" s="179">
        <v>2836134.4537815126</v>
      </c>
      <c r="L63" s="219">
        <f t="shared" si="10"/>
        <v>2913165.266106443</v>
      </c>
      <c r="N63" s="225">
        <f t="shared" si="18"/>
        <v>456580.48494966055</v>
      </c>
      <c r="O63" s="226">
        <f t="shared" si="19"/>
        <v>2456584.7811567825</v>
      </c>
      <c r="P63" s="226">
        <f t="shared" si="20"/>
        <v>3369745.7510561035</v>
      </c>
      <c r="R63" s="249">
        <f t="shared" si="21"/>
        <v>0.68100534029508752</v>
      </c>
      <c r="S63" s="250">
        <f t="shared" si="21"/>
        <v>0.92708290023364859</v>
      </c>
      <c r="T63" s="249">
        <f t="shared" si="21"/>
        <v>0.77256908352804043</v>
      </c>
      <c r="V63" s="252"/>
      <c r="X63" s="257">
        <f t="shared" si="23"/>
        <v>2657480.3149606301</v>
      </c>
    </row>
    <row r="64" spans="3:24" s="2" customFormat="1" ht="39.6" x14ac:dyDescent="0.3">
      <c r="C64" s="8" t="s">
        <v>46</v>
      </c>
      <c r="D64" s="9" t="s">
        <v>126</v>
      </c>
      <c r="E64" s="10" t="s">
        <v>127</v>
      </c>
      <c r="F64" s="9" t="s">
        <v>16</v>
      </c>
      <c r="G64" s="11">
        <v>6</v>
      </c>
      <c r="H64" s="171">
        <v>400000</v>
      </c>
      <c r="I64" s="230">
        <v>491260.50420168071</v>
      </c>
      <c r="J64" s="179">
        <v>409383.75350140053</v>
      </c>
      <c r="L64" s="219">
        <f t="shared" si="10"/>
        <v>433548.08590102708</v>
      </c>
      <c r="N64" s="225">
        <f t="shared" si="18"/>
        <v>50200.160627491794</v>
      </c>
      <c r="O64" s="226">
        <f t="shared" si="19"/>
        <v>383347.92527353531</v>
      </c>
      <c r="P64" s="226">
        <f t="shared" si="20"/>
        <v>483748.24652851885</v>
      </c>
      <c r="R64" s="249">
        <f t="shared" si="21"/>
        <v>0.108960854447214</v>
      </c>
      <c r="S64" s="250">
        <f t="shared" si="21"/>
        <v>0.13382041073496073</v>
      </c>
      <c r="T64" s="249">
        <f t="shared" si="21"/>
        <v>0.11151700894580059</v>
      </c>
      <c r="V64" s="252"/>
      <c r="X64" s="257">
        <f t="shared" si="23"/>
        <v>404637.48053296417</v>
      </c>
    </row>
    <row r="65" spans="3:24" ht="66" x14ac:dyDescent="0.3">
      <c r="C65" s="8" t="s">
        <v>49</v>
      </c>
      <c r="D65" s="9" t="s">
        <v>69</v>
      </c>
      <c r="E65" s="10" t="s">
        <v>70</v>
      </c>
      <c r="F65" s="9" t="s">
        <v>16</v>
      </c>
      <c r="G65" s="11">
        <v>2</v>
      </c>
      <c r="H65" s="171">
        <v>1800000</v>
      </c>
      <c r="I65" s="171">
        <v>1769747.8991596641</v>
      </c>
      <c r="J65" s="232">
        <v>1474789.9159663867</v>
      </c>
      <c r="L65" s="219">
        <f t="shared" si="10"/>
        <v>1681512.6050420171</v>
      </c>
      <c r="N65" s="225">
        <f t="shared" si="18"/>
        <v>179664.96607660671</v>
      </c>
      <c r="O65" s="226">
        <f t="shared" si="19"/>
        <v>1501847.6389654104</v>
      </c>
      <c r="P65" s="226">
        <f t="shared" si="20"/>
        <v>1861177.5711186237</v>
      </c>
      <c r="R65" s="249">
        <f t="shared" si="21"/>
        <v>0.49032384501246301</v>
      </c>
      <c r="S65" s="249">
        <f t="shared" si="21"/>
        <v>0.48208310812149729</v>
      </c>
      <c r="T65" s="250">
        <f t="shared" si="21"/>
        <v>0.40173592343458109</v>
      </c>
      <c r="V65" s="252"/>
      <c r="X65" s="258">
        <f t="shared" ref="X65" si="24">+HARMEAN(H65:I65)</f>
        <v>1784745.7627118647</v>
      </c>
    </row>
    <row r="66" spans="3:24" ht="106.2" thickBot="1" x14ac:dyDescent="0.35">
      <c r="C66" s="8" t="s">
        <v>52</v>
      </c>
      <c r="D66" s="9" t="s">
        <v>67</v>
      </c>
      <c r="E66" s="10" t="s">
        <v>68</v>
      </c>
      <c r="F66" s="9" t="s">
        <v>16</v>
      </c>
      <c r="G66" s="11">
        <v>1</v>
      </c>
      <c r="H66" s="230">
        <v>1500000</v>
      </c>
      <c r="I66" s="171">
        <v>2475680.6722689075</v>
      </c>
      <c r="J66" s="179">
        <v>2063067.2268907563</v>
      </c>
      <c r="L66" s="219">
        <f t="shared" si="10"/>
        <v>2012915.9663865548</v>
      </c>
      <c r="N66" s="225">
        <f t="shared" si="18"/>
        <v>489769.90031789057</v>
      </c>
      <c r="O66" s="226">
        <f t="shared" si="19"/>
        <v>1523146.0660686642</v>
      </c>
      <c r="P66" s="226">
        <f t="shared" si="20"/>
        <v>2502685.8667044453</v>
      </c>
      <c r="R66" s="250">
        <f t="shared" si="21"/>
        <v>0.40860320417705254</v>
      </c>
      <c r="S66" s="249">
        <f t="shared" si="21"/>
        <v>0.67438070347218337</v>
      </c>
      <c r="T66" s="249">
        <f t="shared" si="21"/>
        <v>0.56198391956015281</v>
      </c>
      <c r="V66" s="252"/>
      <c r="X66" s="257">
        <f t="shared" si="23"/>
        <v>1737043.1952453391</v>
      </c>
    </row>
    <row r="67" spans="3:24" ht="13.2" customHeight="1" thickBot="1" x14ac:dyDescent="0.35">
      <c r="C67" s="280" t="s">
        <v>128</v>
      </c>
      <c r="D67" s="281"/>
      <c r="E67" s="282"/>
      <c r="F67" s="34"/>
      <c r="G67" s="34"/>
      <c r="H67" s="34"/>
      <c r="I67" s="181"/>
      <c r="J67" s="176"/>
      <c r="L67" s="219"/>
      <c r="N67" s="228"/>
      <c r="O67" s="228"/>
      <c r="P67" s="228"/>
      <c r="V67" s="252"/>
    </row>
    <row r="68" spans="3:24" ht="14.4" thickBot="1" x14ac:dyDescent="0.35">
      <c r="C68" s="289" t="s">
        <v>129</v>
      </c>
      <c r="D68" s="290"/>
      <c r="E68" s="290"/>
      <c r="F68" s="290"/>
      <c r="G68" s="290"/>
      <c r="H68" s="290"/>
      <c r="I68" s="164"/>
      <c r="J68" s="183"/>
      <c r="L68" s="221"/>
      <c r="N68" s="229"/>
      <c r="O68" s="229"/>
      <c r="P68" s="229"/>
      <c r="R68" s="214"/>
      <c r="S68" s="215"/>
      <c r="T68" s="216"/>
      <c r="V68" s="252"/>
    </row>
    <row r="69" spans="3:24" ht="26.4" x14ac:dyDescent="0.3">
      <c r="C69" s="29" t="s">
        <v>4</v>
      </c>
      <c r="D69" s="30" t="s">
        <v>5</v>
      </c>
      <c r="E69" s="29" t="s">
        <v>6</v>
      </c>
      <c r="F69" s="31" t="s">
        <v>7</v>
      </c>
      <c r="G69" s="32" t="s">
        <v>8</v>
      </c>
      <c r="H69" s="31" t="s">
        <v>9</v>
      </c>
      <c r="I69" s="170" t="s">
        <v>9</v>
      </c>
      <c r="J69" s="170" t="s">
        <v>9</v>
      </c>
      <c r="L69" s="170" t="s">
        <v>9</v>
      </c>
      <c r="N69" s="224" t="s">
        <v>939</v>
      </c>
      <c r="O69" s="224" t="s">
        <v>940</v>
      </c>
      <c r="P69" s="224" t="s">
        <v>941</v>
      </c>
      <c r="R69" s="224" t="s">
        <v>942</v>
      </c>
      <c r="S69" s="224" t="s">
        <v>942</v>
      </c>
      <c r="T69" s="224" t="s">
        <v>942</v>
      </c>
      <c r="V69" s="252"/>
      <c r="X69" s="170" t="s">
        <v>9</v>
      </c>
    </row>
    <row r="70" spans="3:24" s="2" customFormat="1" ht="39.6" x14ac:dyDescent="0.3">
      <c r="C70" s="8" t="s">
        <v>13</v>
      </c>
      <c r="D70" s="9" t="s">
        <v>56</v>
      </c>
      <c r="E70" s="10" t="s">
        <v>57</v>
      </c>
      <c r="F70" s="9" t="s">
        <v>16</v>
      </c>
      <c r="G70" s="11">
        <v>8</v>
      </c>
      <c r="H70" s="230">
        <v>3000000</v>
      </c>
      <c r="I70" s="171">
        <v>4638655.4621848743</v>
      </c>
      <c r="J70" s="180">
        <v>3865546.218487395</v>
      </c>
      <c r="L70" s="219">
        <f t="shared" si="10"/>
        <v>3834733.8935574233</v>
      </c>
      <c r="N70" s="225">
        <f t="shared" ref="N70:N78" si="25">+STDEV(H70:J70)</f>
        <v>819762.14871313097</v>
      </c>
      <c r="O70" s="226">
        <f t="shared" ref="O70:O79" si="26">+L70-N70</f>
        <v>3014971.7448442923</v>
      </c>
      <c r="P70" s="226">
        <f t="shared" ref="P70:P79" si="27">+L70+N70</f>
        <v>4654496.0422705542</v>
      </c>
      <c r="R70" s="250">
        <f t="shared" ref="R70:T78" si="28">+H70/$L$24</f>
        <v>0.81720640835410507</v>
      </c>
      <c r="S70" s="249">
        <f t="shared" si="28"/>
        <v>1.2635796566147508</v>
      </c>
      <c r="T70" s="249">
        <f t="shared" si="28"/>
        <v>1.052983047178959</v>
      </c>
      <c r="V70" s="252"/>
      <c r="X70" s="257">
        <f t="shared" ref="X70:X73" si="29">+HARMEAN(H70,J70)</f>
        <v>3378212.9742962061</v>
      </c>
    </row>
    <row r="71" spans="3:24" s="2" customFormat="1" ht="39.6" x14ac:dyDescent="0.3">
      <c r="C71" s="8" t="s">
        <v>18</v>
      </c>
      <c r="D71" s="9" t="s">
        <v>91</v>
      </c>
      <c r="E71" s="10" t="s">
        <v>92</v>
      </c>
      <c r="F71" s="9" t="s">
        <v>16</v>
      </c>
      <c r="G71" s="11">
        <v>2</v>
      </c>
      <c r="H71" s="230">
        <v>3200000</v>
      </c>
      <c r="I71" s="171">
        <v>5064201.6806722693</v>
      </c>
      <c r="J71" s="179">
        <v>4220168.0672268914</v>
      </c>
      <c r="L71" s="219">
        <f t="shared" si="10"/>
        <v>4161456.5826330534</v>
      </c>
      <c r="N71" s="225">
        <f t="shared" si="25"/>
        <v>933486.61231575371</v>
      </c>
      <c r="O71" s="226">
        <f t="shared" si="26"/>
        <v>3227969.9703172995</v>
      </c>
      <c r="P71" s="226">
        <f t="shared" si="27"/>
        <v>5094943.1949488074</v>
      </c>
      <c r="R71" s="250">
        <f t="shared" si="28"/>
        <v>0.87168683557771198</v>
      </c>
      <c r="S71" s="249">
        <f t="shared" si="28"/>
        <v>1.3794993555476691</v>
      </c>
      <c r="T71" s="249">
        <f t="shared" si="28"/>
        <v>1.1495827962897245</v>
      </c>
      <c r="V71" s="252"/>
      <c r="X71" s="257">
        <f t="shared" si="29"/>
        <v>3639954.6998867495</v>
      </c>
    </row>
    <row r="72" spans="3:24" ht="39.6" x14ac:dyDescent="0.3">
      <c r="C72" s="8" t="s">
        <v>21</v>
      </c>
      <c r="D72" s="9" t="s">
        <v>29</v>
      </c>
      <c r="E72" s="10" t="s">
        <v>30</v>
      </c>
      <c r="F72" s="9" t="s">
        <v>16</v>
      </c>
      <c r="G72" s="11">
        <v>1</v>
      </c>
      <c r="H72" s="230">
        <v>1600000</v>
      </c>
      <c r="I72" s="171">
        <v>3025210.0840336136</v>
      </c>
      <c r="J72" s="179">
        <v>2521008.4033613447</v>
      </c>
      <c r="L72" s="219">
        <f t="shared" si="10"/>
        <v>2382072.8291316531</v>
      </c>
      <c r="N72" s="225">
        <f t="shared" si="25"/>
        <v>722691.68131899426</v>
      </c>
      <c r="O72" s="226">
        <f t="shared" si="26"/>
        <v>1659381.1478126589</v>
      </c>
      <c r="P72" s="226">
        <f t="shared" si="27"/>
        <v>3104764.5104506472</v>
      </c>
      <c r="R72" s="250">
        <f t="shared" si="28"/>
        <v>0.43584341778885599</v>
      </c>
      <c r="S72" s="249">
        <f t="shared" si="28"/>
        <v>0.82407368909657652</v>
      </c>
      <c r="T72" s="249">
        <f t="shared" si="28"/>
        <v>0.6867280742471471</v>
      </c>
      <c r="V72" s="252"/>
      <c r="X72" s="257">
        <f t="shared" si="29"/>
        <v>1957585.6443719412</v>
      </c>
    </row>
    <row r="73" spans="3:24" s="2" customFormat="1" ht="52.8" x14ac:dyDescent="0.3">
      <c r="C73" s="8" t="s">
        <v>25</v>
      </c>
      <c r="D73" s="9" t="s">
        <v>59</v>
      </c>
      <c r="E73" s="10" t="s">
        <v>60</v>
      </c>
      <c r="F73" s="9" t="s">
        <v>16</v>
      </c>
      <c r="G73" s="11">
        <v>2</v>
      </c>
      <c r="H73" s="171">
        <v>3000000</v>
      </c>
      <c r="I73" s="230">
        <v>3826890.7563025211</v>
      </c>
      <c r="J73" s="179">
        <v>3189075.630252101</v>
      </c>
      <c r="L73" s="219">
        <f t="shared" si="10"/>
        <v>3338655.4621848739</v>
      </c>
      <c r="N73" s="225">
        <f t="shared" si="25"/>
        <v>433263.97877670365</v>
      </c>
      <c r="O73" s="226">
        <f t="shared" si="26"/>
        <v>2905391.4834081703</v>
      </c>
      <c r="P73" s="226">
        <f t="shared" si="27"/>
        <v>3771919.4409615775</v>
      </c>
      <c r="R73" s="249">
        <f t="shared" si="28"/>
        <v>0.81720640835410507</v>
      </c>
      <c r="S73" s="250">
        <f t="shared" si="28"/>
        <v>1.0424532167071694</v>
      </c>
      <c r="T73" s="249">
        <f t="shared" si="28"/>
        <v>0.86871101392264105</v>
      </c>
      <c r="V73" s="252"/>
      <c r="X73" s="257">
        <f t="shared" si="29"/>
        <v>3091649.6945010182</v>
      </c>
    </row>
    <row r="74" spans="3:24" s="2" customFormat="1" ht="52.8" x14ac:dyDescent="0.3">
      <c r="C74" s="8" t="s">
        <v>28</v>
      </c>
      <c r="D74" s="9" t="s">
        <v>130</v>
      </c>
      <c r="E74" s="10" t="s">
        <v>131</v>
      </c>
      <c r="F74" s="9" t="s">
        <v>16</v>
      </c>
      <c r="G74" s="11">
        <v>2</v>
      </c>
      <c r="H74" s="171">
        <v>1800000</v>
      </c>
      <c r="I74" s="171">
        <v>1905882.3529411766</v>
      </c>
      <c r="J74" s="232">
        <v>1588235.2941176472</v>
      </c>
      <c r="L74" s="219">
        <f t="shared" si="10"/>
        <v>1764705.8823529414</v>
      </c>
      <c r="N74" s="225">
        <f t="shared" si="25"/>
        <v>161737.96570432375</v>
      </c>
      <c r="O74" s="226">
        <f t="shared" si="26"/>
        <v>1602967.9166486177</v>
      </c>
      <c r="P74" s="226">
        <f t="shared" si="27"/>
        <v>1926443.8480572652</v>
      </c>
      <c r="R74" s="249">
        <f t="shared" si="28"/>
        <v>0.49032384501246301</v>
      </c>
      <c r="S74" s="249">
        <f t="shared" si="28"/>
        <v>0.51916642413084324</v>
      </c>
      <c r="T74" s="250">
        <f t="shared" si="28"/>
        <v>0.43263868677570272</v>
      </c>
      <c r="V74" s="252"/>
      <c r="X74" s="258">
        <f t="shared" ref="X74" si="30">+HARMEAN(H74:I74)</f>
        <v>1851428.5714285716</v>
      </c>
    </row>
    <row r="75" spans="3:24" s="2" customFormat="1" ht="26.4" x14ac:dyDescent="0.3">
      <c r="C75" s="8" t="s">
        <v>31</v>
      </c>
      <c r="D75" s="9" t="s">
        <v>132</v>
      </c>
      <c r="E75" s="10" t="s">
        <v>133</v>
      </c>
      <c r="F75" s="9" t="s">
        <v>16</v>
      </c>
      <c r="G75" s="11">
        <v>1</v>
      </c>
      <c r="H75" s="230">
        <v>6000000</v>
      </c>
      <c r="I75" s="171">
        <v>10459890.756302521</v>
      </c>
      <c r="J75" s="179">
        <v>8716575.6302521005</v>
      </c>
      <c r="L75" s="219">
        <f t="shared" si="10"/>
        <v>8392155.4621848743</v>
      </c>
      <c r="N75" s="225">
        <f t="shared" si="25"/>
        <v>2247574.8538424144</v>
      </c>
      <c r="O75" s="226">
        <f t="shared" si="26"/>
        <v>6144580.6083424594</v>
      </c>
      <c r="P75" s="226">
        <f t="shared" si="27"/>
        <v>10639730.316027289</v>
      </c>
      <c r="R75" s="250">
        <f t="shared" si="28"/>
        <v>1.6344128167082101</v>
      </c>
      <c r="S75" s="249">
        <f t="shared" si="28"/>
        <v>2.8492965855780952</v>
      </c>
      <c r="T75" s="249">
        <f t="shared" si="28"/>
        <v>2.3744138213150796</v>
      </c>
      <c r="V75" s="252"/>
      <c r="X75" s="257">
        <f t="shared" ref="X75:X78" si="31">+HARMEAN(H75,J75)</f>
        <v>7107557.5046145003</v>
      </c>
    </row>
    <row r="76" spans="3:24" s="2" customFormat="1" ht="92.4" x14ac:dyDescent="0.3">
      <c r="C76" s="8" t="s">
        <v>34</v>
      </c>
      <c r="D76" s="9" t="s">
        <v>121</v>
      </c>
      <c r="E76" s="10" t="s">
        <v>122</v>
      </c>
      <c r="F76" s="9" t="s">
        <v>16</v>
      </c>
      <c r="G76" s="11">
        <v>1</v>
      </c>
      <c r="H76" s="171">
        <v>6000000</v>
      </c>
      <c r="I76" s="230">
        <v>8485714.2857142854</v>
      </c>
      <c r="J76" s="179">
        <v>7071428.5714285718</v>
      </c>
      <c r="L76" s="219">
        <f t="shared" si="10"/>
        <v>7185714.2857142864</v>
      </c>
      <c r="N76" s="225">
        <f t="shared" si="25"/>
        <v>1246791.8013519174</v>
      </c>
      <c r="O76" s="226">
        <f t="shared" si="26"/>
        <v>5938922.4843623694</v>
      </c>
      <c r="P76" s="226">
        <f t="shared" si="27"/>
        <v>8432506.0870662034</v>
      </c>
      <c r="R76" s="249">
        <f t="shared" si="28"/>
        <v>1.6344128167082101</v>
      </c>
      <c r="S76" s="250">
        <f t="shared" si="28"/>
        <v>2.3115266979158968</v>
      </c>
      <c r="T76" s="249">
        <f t="shared" si="28"/>
        <v>1.9262722482632477</v>
      </c>
      <c r="V76" s="252"/>
      <c r="X76" s="257">
        <f t="shared" si="31"/>
        <v>6491803.2786885239</v>
      </c>
    </row>
    <row r="77" spans="3:24" s="2" customFormat="1" ht="39.6" x14ac:dyDescent="0.3">
      <c r="C77" s="8" t="s">
        <v>37</v>
      </c>
      <c r="D77" s="9" t="s">
        <v>134</v>
      </c>
      <c r="E77" s="10" t="s">
        <v>135</v>
      </c>
      <c r="F77" s="9" t="s">
        <v>16</v>
      </c>
      <c r="G77" s="11">
        <v>1</v>
      </c>
      <c r="H77" s="230">
        <v>1600000</v>
      </c>
      <c r="I77" s="171">
        <v>2944875.630252101</v>
      </c>
      <c r="J77" s="179">
        <v>2454063.0252100839</v>
      </c>
      <c r="L77" s="219">
        <f t="shared" si="10"/>
        <v>2332979.5518207285</v>
      </c>
      <c r="N77" s="225">
        <f t="shared" si="25"/>
        <v>680564.85426263278</v>
      </c>
      <c r="O77" s="226">
        <f t="shared" si="26"/>
        <v>1652414.6975580957</v>
      </c>
      <c r="P77" s="226">
        <f t="shared" si="27"/>
        <v>3013544.4060833612</v>
      </c>
      <c r="R77" s="250">
        <f t="shared" si="28"/>
        <v>0.43584341778885599</v>
      </c>
      <c r="S77" s="249">
        <f t="shared" si="28"/>
        <v>0.802190412282617</v>
      </c>
      <c r="T77" s="249">
        <f t="shared" si="28"/>
        <v>0.66849201023551408</v>
      </c>
      <c r="V77" s="252"/>
      <c r="X77" s="257">
        <f t="shared" si="31"/>
        <v>1937069.461386906</v>
      </c>
    </row>
    <row r="78" spans="3:24" s="2" customFormat="1" ht="119.4" thickBot="1" x14ac:dyDescent="0.35">
      <c r="C78" s="8" t="s">
        <v>40</v>
      </c>
      <c r="D78" s="35" t="s">
        <v>136</v>
      </c>
      <c r="E78" s="36" t="s">
        <v>137</v>
      </c>
      <c r="F78" s="35" t="s">
        <v>16</v>
      </c>
      <c r="G78" s="37">
        <v>1</v>
      </c>
      <c r="H78" s="230">
        <v>2000000</v>
      </c>
      <c r="I78" s="171">
        <v>3525731.0924369749</v>
      </c>
      <c r="J78" s="179">
        <v>2938109.2436974789</v>
      </c>
      <c r="L78" s="219">
        <f t="shared" si="10"/>
        <v>2821280.1120448182</v>
      </c>
      <c r="N78" s="225">
        <f t="shared" si="25"/>
        <v>769545.72710740566</v>
      </c>
      <c r="O78" s="226">
        <f t="shared" si="26"/>
        <v>2051734.3849374126</v>
      </c>
      <c r="P78" s="226">
        <f t="shared" si="27"/>
        <v>3590825.8391522239</v>
      </c>
      <c r="R78" s="250">
        <f t="shared" si="28"/>
        <v>0.54480427223606998</v>
      </c>
      <c r="S78" s="249">
        <f t="shared" si="28"/>
        <v>0.96041668095760513</v>
      </c>
      <c r="T78" s="249">
        <f t="shared" si="28"/>
        <v>0.80034723413133757</v>
      </c>
      <c r="V78" s="252"/>
      <c r="X78" s="257">
        <f t="shared" si="31"/>
        <v>2379946.7356437244</v>
      </c>
    </row>
    <row r="79" spans="3:24" ht="13.2" customHeight="1" thickBot="1" x14ac:dyDescent="0.35">
      <c r="C79" s="280" t="s">
        <v>138</v>
      </c>
      <c r="D79" s="281"/>
      <c r="E79" s="282"/>
      <c r="F79" s="34"/>
      <c r="G79" s="34"/>
      <c r="H79" s="34"/>
      <c r="I79" s="181"/>
      <c r="J79" s="176"/>
      <c r="L79" s="219"/>
      <c r="N79" s="225"/>
      <c r="O79" s="226">
        <f t="shared" si="26"/>
        <v>0</v>
      </c>
      <c r="P79" s="226">
        <f t="shared" si="27"/>
        <v>0</v>
      </c>
      <c r="V79" s="252"/>
    </row>
    <row r="80" spans="3:24" ht="13.2" customHeight="1" thickBot="1" x14ac:dyDescent="0.35">
      <c r="C80" s="289" t="s">
        <v>139</v>
      </c>
      <c r="D80" s="290"/>
      <c r="E80" s="290"/>
      <c r="F80" s="290"/>
      <c r="G80" s="290"/>
      <c r="H80" s="290"/>
      <c r="I80" s="164"/>
      <c r="J80" s="183"/>
      <c r="L80" s="221"/>
      <c r="N80" s="229"/>
      <c r="O80" s="229"/>
      <c r="P80" s="229"/>
      <c r="R80" s="214"/>
      <c r="S80" s="215"/>
      <c r="T80" s="216"/>
      <c r="V80" s="252"/>
    </row>
    <row r="81" spans="3:24" ht="26.4" x14ac:dyDescent="0.3">
      <c r="C81" s="29" t="s">
        <v>4</v>
      </c>
      <c r="D81" s="30" t="s">
        <v>5</v>
      </c>
      <c r="E81" s="29" t="s">
        <v>6</v>
      </c>
      <c r="F81" s="31" t="s">
        <v>7</v>
      </c>
      <c r="G81" s="32" t="s">
        <v>8</v>
      </c>
      <c r="H81" s="31" t="s">
        <v>9</v>
      </c>
      <c r="I81" s="170" t="s">
        <v>9</v>
      </c>
      <c r="J81" s="170" t="s">
        <v>9</v>
      </c>
      <c r="L81" s="170" t="s">
        <v>9</v>
      </c>
      <c r="N81" s="224" t="s">
        <v>939</v>
      </c>
      <c r="O81" s="224" t="s">
        <v>940</v>
      </c>
      <c r="P81" s="224" t="s">
        <v>941</v>
      </c>
      <c r="R81" s="224" t="s">
        <v>942</v>
      </c>
      <c r="S81" s="224" t="s">
        <v>942</v>
      </c>
      <c r="T81" s="224" t="s">
        <v>942</v>
      </c>
      <c r="V81" s="252"/>
      <c r="X81" s="170" t="s">
        <v>9</v>
      </c>
    </row>
    <row r="82" spans="3:24" ht="145.19999999999999" x14ac:dyDescent="0.3">
      <c r="C82" s="8" t="s">
        <v>13</v>
      </c>
      <c r="D82" s="9" t="s">
        <v>63</v>
      </c>
      <c r="E82" s="10" t="s">
        <v>64</v>
      </c>
      <c r="F82" s="9" t="s">
        <v>16</v>
      </c>
      <c r="G82" s="11">
        <v>8</v>
      </c>
      <c r="H82" s="23">
        <v>4000000</v>
      </c>
      <c r="I82" s="171">
        <v>3825343.3613445377</v>
      </c>
      <c r="J82" s="233">
        <v>3187786.1344537819</v>
      </c>
      <c r="L82" s="219">
        <f t="shared" si="10"/>
        <v>3671043.1652661064</v>
      </c>
      <c r="N82" s="225">
        <f t="shared" ref="N82:N86" si="32">+STDEV(H82:J82)</f>
        <v>427526.90409933764</v>
      </c>
      <c r="O82" s="226">
        <f t="shared" ref="O82:O86" si="33">+L82-N82</f>
        <v>3243516.2611667686</v>
      </c>
      <c r="P82" s="226">
        <f t="shared" ref="P82:P86" si="34">+L82+N82</f>
        <v>4098570.0693654441</v>
      </c>
      <c r="R82" s="249">
        <f t="shared" ref="R82:T86" si="35">+H82/$L$24</f>
        <v>1.08960854447214</v>
      </c>
      <c r="S82" s="249">
        <f t="shared" si="35"/>
        <v>1.0420317030151964</v>
      </c>
      <c r="T82" s="250">
        <f t="shared" si="35"/>
        <v>0.86835975251266373</v>
      </c>
      <c r="V82" s="252"/>
      <c r="X82" s="258">
        <f t="shared" ref="X82:X84" si="36">+HARMEAN(H82:I82)</f>
        <v>3910722.568664155</v>
      </c>
    </row>
    <row r="83" spans="3:24" ht="105.6" x14ac:dyDescent="0.3">
      <c r="C83" s="8" t="s">
        <v>18</v>
      </c>
      <c r="D83" s="9" t="s">
        <v>71</v>
      </c>
      <c r="E83" s="10" t="s">
        <v>72</v>
      </c>
      <c r="F83" s="9" t="s">
        <v>16</v>
      </c>
      <c r="G83" s="11">
        <v>9</v>
      </c>
      <c r="H83" s="234">
        <v>300000</v>
      </c>
      <c r="I83" s="171">
        <v>993403.36134453781</v>
      </c>
      <c r="J83" s="184">
        <v>827836.13445378153</v>
      </c>
      <c r="L83" s="219">
        <f t="shared" si="10"/>
        <v>707079.831932773</v>
      </c>
      <c r="N83" s="225">
        <f t="shared" si="32"/>
        <v>362130.66540944186</v>
      </c>
      <c r="O83" s="226">
        <f t="shared" si="33"/>
        <v>344949.16652333114</v>
      </c>
      <c r="P83" s="226">
        <f t="shared" si="34"/>
        <v>1069210.4973422149</v>
      </c>
      <c r="R83" s="250">
        <f t="shared" si="35"/>
        <v>8.1720640835410502E-2</v>
      </c>
      <c r="S83" s="249">
        <f t="shared" si="35"/>
        <v>0.27060519765708829</v>
      </c>
      <c r="T83" s="249">
        <f t="shared" si="35"/>
        <v>0.22550433138090692</v>
      </c>
      <c r="V83" s="252"/>
      <c r="X83" s="257">
        <f t="shared" ref="X83" si="37">+HARMEAN(H83,J83)</f>
        <v>440402.34702430846</v>
      </c>
    </row>
    <row r="84" spans="3:24" ht="66" x14ac:dyDescent="0.3">
      <c r="C84" s="8" t="s">
        <v>21</v>
      </c>
      <c r="D84" s="9" t="s">
        <v>69</v>
      </c>
      <c r="E84" s="10" t="s">
        <v>70</v>
      </c>
      <c r="F84" s="9" t="s">
        <v>16</v>
      </c>
      <c r="G84" s="11">
        <v>9</v>
      </c>
      <c r="H84" s="171">
        <v>1800000</v>
      </c>
      <c r="I84" s="171">
        <v>1769747.8991596641</v>
      </c>
      <c r="J84" s="233">
        <v>1474789.9159663867</v>
      </c>
      <c r="L84" s="219">
        <f t="shared" si="10"/>
        <v>1681512.6050420171</v>
      </c>
      <c r="N84" s="225">
        <f t="shared" si="32"/>
        <v>179664.96607660671</v>
      </c>
      <c r="O84" s="226">
        <f t="shared" si="33"/>
        <v>1501847.6389654104</v>
      </c>
      <c r="P84" s="226">
        <f t="shared" si="34"/>
        <v>1861177.5711186237</v>
      </c>
      <c r="R84" s="249">
        <f t="shared" si="35"/>
        <v>0.49032384501246301</v>
      </c>
      <c r="S84" s="249">
        <f t="shared" si="35"/>
        <v>0.48208310812149729</v>
      </c>
      <c r="T84" s="250">
        <f t="shared" si="35"/>
        <v>0.40173592343458109</v>
      </c>
      <c r="V84" s="252"/>
      <c r="X84" s="258">
        <f t="shared" si="36"/>
        <v>1784745.7627118647</v>
      </c>
    </row>
    <row r="85" spans="3:24" ht="52.8" x14ac:dyDescent="0.3">
      <c r="C85" s="8" t="s">
        <v>25</v>
      </c>
      <c r="D85" s="9" t="s">
        <v>140</v>
      </c>
      <c r="E85" s="38" t="s">
        <v>141</v>
      </c>
      <c r="F85" s="9" t="s">
        <v>16</v>
      </c>
      <c r="G85" s="11">
        <v>1</v>
      </c>
      <c r="H85" s="171">
        <v>1100000</v>
      </c>
      <c r="I85" s="230">
        <v>1231094.1176470588</v>
      </c>
      <c r="J85" s="184">
        <v>1025911.7647058824</v>
      </c>
      <c r="L85" s="219">
        <f t="shared" si="10"/>
        <v>1119001.9607843137</v>
      </c>
      <c r="N85" s="225">
        <f t="shared" si="32"/>
        <v>103902.62448492731</v>
      </c>
      <c r="O85" s="226">
        <f t="shared" si="33"/>
        <v>1015099.3362993865</v>
      </c>
      <c r="P85" s="226">
        <f t="shared" si="34"/>
        <v>1222904.5852692411</v>
      </c>
      <c r="R85" s="249">
        <f t="shared" si="35"/>
        <v>0.2996423497298385</v>
      </c>
      <c r="S85" s="250">
        <f t="shared" si="35"/>
        <v>0.33535266740940634</v>
      </c>
      <c r="T85" s="249">
        <f t="shared" si="35"/>
        <v>0.27946055617450527</v>
      </c>
      <c r="V85" s="252"/>
      <c r="X85" s="257">
        <f t="shared" ref="X85:X86" si="38">+HARMEAN(H85,J85)</f>
        <v>1061664.8911885559</v>
      </c>
    </row>
    <row r="86" spans="3:24" ht="53.4" thickBot="1" x14ac:dyDescent="0.35">
      <c r="C86" s="8" t="s">
        <v>28</v>
      </c>
      <c r="D86" s="9" t="s">
        <v>142</v>
      </c>
      <c r="E86" s="10" t="s">
        <v>143</v>
      </c>
      <c r="F86" s="9" t="s">
        <v>16</v>
      </c>
      <c r="G86" s="11">
        <v>1</v>
      </c>
      <c r="H86" s="171">
        <v>300000</v>
      </c>
      <c r="I86" s="230">
        <v>428889.07563025213</v>
      </c>
      <c r="J86" s="184">
        <v>357407.56302521011</v>
      </c>
      <c r="L86" s="219">
        <f t="shared" si="10"/>
        <v>362098.87955182075</v>
      </c>
      <c r="N86" s="225">
        <f t="shared" si="32"/>
        <v>64572.477049202906</v>
      </c>
      <c r="O86" s="226">
        <f t="shared" si="33"/>
        <v>297526.40250261786</v>
      </c>
      <c r="P86" s="226">
        <f t="shared" si="34"/>
        <v>426671.35660102364</v>
      </c>
      <c r="R86" s="249">
        <f t="shared" si="35"/>
        <v>8.1720640835410502E-2</v>
      </c>
      <c r="S86" s="250">
        <f t="shared" si="35"/>
        <v>0.11683030035937016</v>
      </c>
      <c r="T86" s="249">
        <f t="shared" si="35"/>
        <v>9.7358583632808457E-2</v>
      </c>
      <c r="V86" s="252"/>
      <c r="X86" s="257">
        <f t="shared" si="38"/>
        <v>326197.24791164685</v>
      </c>
    </row>
    <row r="87" spans="3:24" ht="13.2" customHeight="1" thickBot="1" x14ac:dyDescent="0.35">
      <c r="C87" s="280" t="s">
        <v>144</v>
      </c>
      <c r="D87" s="281"/>
      <c r="E87" s="282"/>
      <c r="F87" s="34"/>
      <c r="G87" s="34"/>
      <c r="H87" s="34"/>
      <c r="I87" s="181"/>
      <c r="J87" s="176"/>
      <c r="L87" s="219"/>
      <c r="N87" s="225"/>
      <c r="O87" s="226"/>
      <c r="P87" s="226"/>
      <c r="V87" s="252"/>
    </row>
    <row r="88" spans="3:24" ht="13.2" customHeight="1" thickBot="1" x14ac:dyDescent="0.35">
      <c r="C88" s="289" t="s">
        <v>145</v>
      </c>
      <c r="D88" s="290"/>
      <c r="E88" s="290"/>
      <c r="F88" s="290"/>
      <c r="G88" s="290"/>
      <c r="H88" s="290"/>
      <c r="I88" s="164"/>
      <c r="J88" s="183"/>
      <c r="L88" s="221"/>
      <c r="N88" s="229"/>
      <c r="O88" s="229"/>
      <c r="P88" s="229"/>
      <c r="R88" s="214"/>
      <c r="S88" s="215"/>
      <c r="T88" s="216"/>
      <c r="V88" s="252"/>
    </row>
    <row r="89" spans="3:24" ht="26.4" x14ac:dyDescent="0.3">
      <c r="C89" s="29" t="s">
        <v>4</v>
      </c>
      <c r="D89" s="30" t="s">
        <v>5</v>
      </c>
      <c r="E89" s="29" t="s">
        <v>6</v>
      </c>
      <c r="F89" s="31" t="s">
        <v>7</v>
      </c>
      <c r="G89" s="32" t="s">
        <v>8</v>
      </c>
      <c r="H89" s="31" t="s">
        <v>9</v>
      </c>
      <c r="I89" s="170" t="s">
        <v>9</v>
      </c>
      <c r="J89" s="170" t="s">
        <v>9</v>
      </c>
      <c r="L89" s="170" t="s">
        <v>9</v>
      </c>
      <c r="N89" s="224" t="s">
        <v>939</v>
      </c>
      <c r="O89" s="224" t="s">
        <v>940</v>
      </c>
      <c r="P89" s="224" t="s">
        <v>941</v>
      </c>
      <c r="R89" s="224" t="s">
        <v>942</v>
      </c>
      <c r="S89" s="224" t="s">
        <v>942</v>
      </c>
      <c r="T89" s="224" t="s">
        <v>942</v>
      </c>
      <c r="V89" s="252"/>
      <c r="X89" s="170" t="s">
        <v>9</v>
      </c>
    </row>
    <row r="90" spans="3:24" s="2" customFormat="1" ht="39.6" x14ac:dyDescent="0.3">
      <c r="C90" s="8" t="s">
        <v>13</v>
      </c>
      <c r="D90" s="9" t="s">
        <v>14</v>
      </c>
      <c r="E90" s="10" t="s">
        <v>15</v>
      </c>
      <c r="F90" s="9" t="s">
        <v>16</v>
      </c>
      <c r="G90" s="11">
        <v>10</v>
      </c>
      <c r="H90" s="230">
        <v>200000</v>
      </c>
      <c r="I90" s="171">
        <v>335798.31932773109</v>
      </c>
      <c r="J90" s="180">
        <v>279831.93277310923</v>
      </c>
      <c r="L90" s="219">
        <f t="shared" ref="L90:L153" si="39">+AVERAGE(H90:J90)</f>
        <v>271876.75070028013</v>
      </c>
      <c r="N90" s="225">
        <f t="shared" ref="N90:N105" si="40">+STDEV(H90:J90)</f>
        <v>68247.780728885016</v>
      </c>
      <c r="O90" s="226">
        <f t="shared" ref="O90:O105" si="41">+L90-N90</f>
        <v>203628.9699713951</v>
      </c>
      <c r="P90" s="226">
        <f t="shared" ref="P90:P105" si="42">+L90+N90</f>
        <v>340124.53142916516</v>
      </c>
      <c r="R90" s="250">
        <f t="shared" ref="R90:T105" si="43">+H90/$L$24</f>
        <v>5.4480427223606999E-2</v>
      </c>
      <c r="S90" s="249">
        <f t="shared" si="43"/>
        <v>9.1472179489719987E-2</v>
      </c>
      <c r="T90" s="249">
        <f t="shared" si="43"/>
        <v>7.6226816241433321E-2</v>
      </c>
      <c r="V90" s="252"/>
      <c r="X90" s="257">
        <f t="shared" ref="X90:X92" si="44">+HARMEAN(H90,J90)</f>
        <v>233274.95621716283</v>
      </c>
    </row>
    <row r="91" spans="3:24" ht="26.4" x14ac:dyDescent="0.3">
      <c r="C91" s="8" t="s">
        <v>18</v>
      </c>
      <c r="D91" s="9" t="s">
        <v>19</v>
      </c>
      <c r="E91" s="10" t="s">
        <v>20</v>
      </c>
      <c r="F91" s="9" t="s">
        <v>16</v>
      </c>
      <c r="G91" s="11">
        <v>50</v>
      </c>
      <c r="H91" s="171">
        <v>65000</v>
      </c>
      <c r="I91" s="230">
        <v>88235.294117647063</v>
      </c>
      <c r="J91" s="179">
        <v>63025.210084033613</v>
      </c>
      <c r="L91" s="219">
        <f t="shared" si="39"/>
        <v>72086.834733893556</v>
      </c>
      <c r="N91" s="225">
        <f t="shared" si="40"/>
        <v>14019.789732895568</v>
      </c>
      <c r="O91" s="226">
        <f t="shared" si="41"/>
        <v>58067.04500099799</v>
      </c>
      <c r="P91" s="226">
        <f t="shared" si="42"/>
        <v>86106.62446678913</v>
      </c>
      <c r="R91" s="249">
        <f t="shared" si="43"/>
        <v>1.7706138847672276E-2</v>
      </c>
      <c r="S91" s="250">
        <f t="shared" si="43"/>
        <v>2.4035482598650151E-2</v>
      </c>
      <c r="T91" s="249">
        <f t="shared" si="43"/>
        <v>1.7168201856178678E-2</v>
      </c>
      <c r="V91" s="252"/>
      <c r="X91" s="257">
        <f t="shared" si="44"/>
        <v>63997.374466688547</v>
      </c>
    </row>
    <row r="92" spans="3:24" s="2" customFormat="1" ht="39.6" x14ac:dyDescent="0.3">
      <c r="C92" s="8" t="s">
        <v>21</v>
      </c>
      <c r="D92" s="9" t="s">
        <v>123</v>
      </c>
      <c r="E92" s="10" t="s">
        <v>124</v>
      </c>
      <c r="F92" s="9" t="s">
        <v>16</v>
      </c>
      <c r="G92" s="11">
        <v>4</v>
      </c>
      <c r="H92" s="230">
        <v>2000000</v>
      </c>
      <c r="I92" s="171">
        <v>4440000</v>
      </c>
      <c r="J92" s="179">
        <v>3700000</v>
      </c>
      <c r="L92" s="219">
        <f t="shared" si="39"/>
        <v>3380000</v>
      </c>
      <c r="N92" s="225">
        <f t="shared" si="40"/>
        <v>1251079.5338426731</v>
      </c>
      <c r="O92" s="226">
        <f t="shared" si="41"/>
        <v>2128920.4661573269</v>
      </c>
      <c r="P92" s="226">
        <f t="shared" si="42"/>
        <v>4631079.5338426735</v>
      </c>
      <c r="R92" s="250">
        <f t="shared" si="43"/>
        <v>0.54480427223606998</v>
      </c>
      <c r="S92" s="249">
        <f t="shared" si="43"/>
        <v>1.2094654843640755</v>
      </c>
      <c r="T92" s="249">
        <f t="shared" si="43"/>
        <v>1.0078879036367296</v>
      </c>
      <c r="V92" s="252"/>
      <c r="X92" s="257">
        <f t="shared" si="44"/>
        <v>2596491.2280701757</v>
      </c>
    </row>
    <row r="93" spans="3:24" ht="66" x14ac:dyDescent="0.3">
      <c r="C93" s="8" t="s">
        <v>25</v>
      </c>
      <c r="D93" s="9" t="s">
        <v>65</v>
      </c>
      <c r="E93" s="10" t="s">
        <v>66</v>
      </c>
      <c r="F93" s="9" t="s">
        <v>16</v>
      </c>
      <c r="G93" s="11">
        <v>1</v>
      </c>
      <c r="H93" s="171">
        <v>3200000</v>
      </c>
      <c r="I93" s="171">
        <v>2984743.3613445382</v>
      </c>
      <c r="J93" s="232">
        <v>2487286.1344537814</v>
      </c>
      <c r="L93" s="219">
        <f t="shared" si="39"/>
        <v>2890676.4985994399</v>
      </c>
      <c r="N93" s="225">
        <f t="shared" si="40"/>
        <v>365549.85232589865</v>
      </c>
      <c r="O93" s="226">
        <f t="shared" si="41"/>
        <v>2525126.6462735413</v>
      </c>
      <c r="P93" s="226">
        <f t="shared" si="42"/>
        <v>3256226.3509253385</v>
      </c>
      <c r="R93" s="249">
        <f t="shared" si="43"/>
        <v>0.87168683557771198</v>
      </c>
      <c r="S93" s="249">
        <f t="shared" si="43"/>
        <v>0.81305046739437625</v>
      </c>
      <c r="T93" s="250">
        <f t="shared" si="43"/>
        <v>0.67754205616198004</v>
      </c>
      <c r="V93" s="252"/>
      <c r="X93" s="258">
        <f t="shared" ref="X93:X96" si="45">+HARMEAN(H93:I93)</f>
        <v>3088625.7353857714</v>
      </c>
    </row>
    <row r="94" spans="3:24" ht="118.8" x14ac:dyDescent="0.3">
      <c r="C94" s="8" t="s">
        <v>28</v>
      </c>
      <c r="D94" s="9" t="s">
        <v>146</v>
      </c>
      <c r="E94" s="10" t="s">
        <v>147</v>
      </c>
      <c r="F94" s="9" t="s">
        <v>16</v>
      </c>
      <c r="G94" s="39">
        <v>2</v>
      </c>
      <c r="H94" s="171">
        <v>3800000</v>
      </c>
      <c r="I94" s="171">
        <v>3538229.7478991603</v>
      </c>
      <c r="J94" s="232">
        <v>2948524.7899159663</v>
      </c>
      <c r="L94" s="219">
        <f t="shared" si="39"/>
        <v>3428918.1792717087</v>
      </c>
      <c r="N94" s="225">
        <f t="shared" si="40"/>
        <v>436135.61265248875</v>
      </c>
      <c r="O94" s="226">
        <f t="shared" si="41"/>
        <v>2992782.5666192202</v>
      </c>
      <c r="P94" s="226">
        <f t="shared" si="42"/>
        <v>3865053.7919241972</v>
      </c>
      <c r="R94" s="249">
        <f t="shared" si="43"/>
        <v>1.0351281172485329</v>
      </c>
      <c r="S94" s="249">
        <f t="shared" si="43"/>
        <v>0.9638213414041078</v>
      </c>
      <c r="T94" s="250">
        <f t="shared" si="43"/>
        <v>0.80318445117008963</v>
      </c>
      <c r="V94" s="252"/>
      <c r="X94" s="258">
        <f t="shared" si="45"/>
        <v>3664445.9233144121</v>
      </c>
    </row>
    <row r="95" spans="3:24" ht="105.6" x14ac:dyDescent="0.3">
      <c r="C95" s="8" t="s">
        <v>31</v>
      </c>
      <c r="D95" s="9" t="s">
        <v>67</v>
      </c>
      <c r="E95" s="10" t="s">
        <v>68</v>
      </c>
      <c r="F95" s="9" t="s">
        <v>16</v>
      </c>
      <c r="G95" s="11">
        <v>1</v>
      </c>
      <c r="H95" s="230">
        <v>1500000</v>
      </c>
      <c r="I95" s="171">
        <v>2475680.6722689075</v>
      </c>
      <c r="J95" s="179">
        <v>2063067.2268907563</v>
      </c>
      <c r="L95" s="219">
        <f t="shared" si="39"/>
        <v>2012915.9663865548</v>
      </c>
      <c r="N95" s="225">
        <f t="shared" si="40"/>
        <v>489769.90031789057</v>
      </c>
      <c r="O95" s="226">
        <f t="shared" si="41"/>
        <v>1523146.0660686642</v>
      </c>
      <c r="P95" s="226">
        <f t="shared" si="42"/>
        <v>2502685.8667044453</v>
      </c>
      <c r="R95" s="250">
        <f t="shared" si="43"/>
        <v>0.40860320417705254</v>
      </c>
      <c r="S95" s="249">
        <f t="shared" si="43"/>
        <v>0.67438070347218337</v>
      </c>
      <c r="T95" s="249">
        <f t="shared" si="43"/>
        <v>0.56198391956015281</v>
      </c>
      <c r="V95" s="252"/>
      <c r="X95" s="257">
        <f t="shared" ref="X95:X105" si="46">+HARMEAN(H95,J95)</f>
        <v>1737043.1952453391</v>
      </c>
    </row>
    <row r="96" spans="3:24" ht="66" x14ac:dyDescent="0.3">
      <c r="C96" s="8" t="s">
        <v>34</v>
      </c>
      <c r="D96" s="9" t="s">
        <v>69</v>
      </c>
      <c r="E96" s="10" t="s">
        <v>70</v>
      </c>
      <c r="F96" s="9" t="s">
        <v>16</v>
      </c>
      <c r="G96" s="11">
        <v>2</v>
      </c>
      <c r="H96" s="171">
        <v>1800000</v>
      </c>
      <c r="I96" s="171">
        <v>1769747.8991596641</v>
      </c>
      <c r="J96" s="232">
        <v>1474789.9159663867</v>
      </c>
      <c r="L96" s="219">
        <f t="shared" si="39"/>
        <v>1681512.6050420171</v>
      </c>
      <c r="N96" s="225">
        <f t="shared" si="40"/>
        <v>179664.96607660671</v>
      </c>
      <c r="O96" s="226">
        <f t="shared" si="41"/>
        <v>1501847.6389654104</v>
      </c>
      <c r="P96" s="226">
        <f t="shared" si="42"/>
        <v>1861177.5711186237</v>
      </c>
      <c r="R96" s="249">
        <f t="shared" si="43"/>
        <v>0.49032384501246301</v>
      </c>
      <c r="S96" s="249">
        <f t="shared" si="43"/>
        <v>0.48208310812149729</v>
      </c>
      <c r="T96" s="250">
        <f t="shared" si="43"/>
        <v>0.40173592343458109</v>
      </c>
      <c r="V96" s="252"/>
      <c r="X96" s="258">
        <f t="shared" si="45"/>
        <v>1784745.7627118647</v>
      </c>
    </row>
    <row r="97" spans="1:24" ht="105.6" x14ac:dyDescent="0.3">
      <c r="C97" s="8" t="s">
        <v>37</v>
      </c>
      <c r="D97" s="9" t="s">
        <v>71</v>
      </c>
      <c r="E97" s="10" t="s">
        <v>72</v>
      </c>
      <c r="F97" s="9" t="s">
        <v>16</v>
      </c>
      <c r="G97" s="11">
        <v>2</v>
      </c>
      <c r="H97" s="230">
        <v>300000</v>
      </c>
      <c r="I97" s="171">
        <v>993403.36134453781</v>
      </c>
      <c r="J97" s="179">
        <v>827836.13445378153</v>
      </c>
      <c r="L97" s="219">
        <f t="shared" si="39"/>
        <v>707079.831932773</v>
      </c>
      <c r="N97" s="225">
        <f t="shared" si="40"/>
        <v>362130.66540944186</v>
      </c>
      <c r="O97" s="226">
        <f t="shared" si="41"/>
        <v>344949.16652333114</v>
      </c>
      <c r="P97" s="226">
        <f t="shared" si="42"/>
        <v>1069210.4973422149</v>
      </c>
      <c r="R97" s="250">
        <f t="shared" si="43"/>
        <v>8.1720640835410502E-2</v>
      </c>
      <c r="S97" s="249">
        <f t="shared" si="43"/>
        <v>0.27060519765708829</v>
      </c>
      <c r="T97" s="249">
        <f t="shared" si="43"/>
        <v>0.22550433138090692</v>
      </c>
      <c r="V97" s="252"/>
      <c r="X97" s="257">
        <f t="shared" si="46"/>
        <v>440402.34702430846</v>
      </c>
    </row>
    <row r="98" spans="1:24" s="2" customFormat="1" ht="66" x14ac:dyDescent="0.3">
      <c r="C98" s="8" t="s">
        <v>40</v>
      </c>
      <c r="D98" s="9" t="s">
        <v>148</v>
      </c>
      <c r="E98" s="10" t="s">
        <v>149</v>
      </c>
      <c r="F98" s="9" t="s">
        <v>16</v>
      </c>
      <c r="G98" s="11">
        <v>1</v>
      </c>
      <c r="H98" s="171">
        <v>1200000</v>
      </c>
      <c r="I98" s="230">
        <v>1742521.0084033613</v>
      </c>
      <c r="J98" s="180">
        <v>1452100.8403361344</v>
      </c>
      <c r="L98" s="219">
        <f t="shared" si="39"/>
        <v>1464873.9495798319</v>
      </c>
      <c r="N98" s="225">
        <f t="shared" si="40"/>
        <v>271485.95797860977</v>
      </c>
      <c r="O98" s="226">
        <f t="shared" si="41"/>
        <v>1193387.9916012222</v>
      </c>
      <c r="P98" s="226">
        <f t="shared" si="42"/>
        <v>1736359.9075584416</v>
      </c>
      <c r="R98" s="249">
        <f t="shared" si="43"/>
        <v>0.32688256334164201</v>
      </c>
      <c r="S98" s="250">
        <f t="shared" si="43"/>
        <v>0.47466644491962806</v>
      </c>
      <c r="T98" s="249">
        <f t="shared" si="43"/>
        <v>0.39555537076635672</v>
      </c>
      <c r="V98" s="252"/>
      <c r="X98" s="257">
        <f t="shared" si="46"/>
        <v>1314068.4410646388</v>
      </c>
    </row>
    <row r="99" spans="1:24" s="2" customFormat="1" ht="66" x14ac:dyDescent="0.3">
      <c r="C99" s="8" t="s">
        <v>43</v>
      </c>
      <c r="D99" s="9" t="s">
        <v>77</v>
      </c>
      <c r="E99" s="10" t="s">
        <v>125</v>
      </c>
      <c r="F99" s="9" t="s">
        <v>16</v>
      </c>
      <c r="G99" s="11">
        <v>1</v>
      </c>
      <c r="H99" s="171">
        <v>2500000</v>
      </c>
      <c r="I99" s="230">
        <v>3403361.3445378151</v>
      </c>
      <c r="J99" s="179">
        <v>2836134.4537815126</v>
      </c>
      <c r="L99" s="219">
        <f t="shared" si="39"/>
        <v>2913165.266106443</v>
      </c>
      <c r="N99" s="225">
        <f t="shared" si="40"/>
        <v>456580.48494966055</v>
      </c>
      <c r="O99" s="226">
        <f t="shared" si="41"/>
        <v>2456584.7811567825</v>
      </c>
      <c r="P99" s="226">
        <f t="shared" si="42"/>
        <v>3369745.7510561035</v>
      </c>
      <c r="R99" s="249">
        <f t="shared" si="43"/>
        <v>0.68100534029508752</v>
      </c>
      <c r="S99" s="250">
        <f t="shared" si="43"/>
        <v>0.92708290023364859</v>
      </c>
      <c r="T99" s="249">
        <f t="shared" si="43"/>
        <v>0.77256908352804043</v>
      </c>
      <c r="V99" s="252"/>
      <c r="X99" s="257">
        <f t="shared" si="46"/>
        <v>2657480.3149606301</v>
      </c>
    </row>
    <row r="100" spans="1:24" ht="92.4" x14ac:dyDescent="0.3">
      <c r="C100" s="8" t="s">
        <v>46</v>
      </c>
      <c r="D100" s="9" t="s">
        <v>22</v>
      </c>
      <c r="E100" s="10" t="s">
        <v>23</v>
      </c>
      <c r="F100" s="9" t="s">
        <v>16</v>
      </c>
      <c r="G100" s="11">
        <v>1</v>
      </c>
      <c r="H100" s="171">
        <v>3500000</v>
      </c>
      <c r="I100" s="230">
        <v>4011428.5714285718</v>
      </c>
      <c r="J100" s="179">
        <v>3342857.1428571432</v>
      </c>
      <c r="L100" s="219">
        <f t="shared" si="39"/>
        <v>3618095.2380952383</v>
      </c>
      <c r="N100" s="225">
        <f t="shared" si="40"/>
        <v>349580.89581824763</v>
      </c>
      <c r="O100" s="226">
        <f t="shared" si="41"/>
        <v>3268514.3422769909</v>
      </c>
      <c r="P100" s="226">
        <f t="shared" si="42"/>
        <v>3967676.1339134858</v>
      </c>
      <c r="R100" s="249">
        <f t="shared" si="43"/>
        <v>0.95340747641312251</v>
      </c>
      <c r="S100" s="250">
        <f t="shared" si="43"/>
        <v>1.0927217117420605</v>
      </c>
      <c r="T100" s="249">
        <f t="shared" si="43"/>
        <v>0.91060142645171716</v>
      </c>
      <c r="V100" s="252"/>
      <c r="X100" s="257">
        <f t="shared" si="46"/>
        <v>3419624.2171189985</v>
      </c>
    </row>
    <row r="101" spans="1:24" ht="52.8" x14ac:dyDescent="0.3">
      <c r="C101" s="8" t="s">
        <v>49</v>
      </c>
      <c r="D101" s="9" t="s">
        <v>73</v>
      </c>
      <c r="E101" s="10" t="s">
        <v>74</v>
      </c>
      <c r="F101" s="9" t="s">
        <v>16</v>
      </c>
      <c r="G101" s="11">
        <v>1</v>
      </c>
      <c r="H101" s="171">
        <v>1600000</v>
      </c>
      <c r="I101" s="171">
        <v>1660336.1344537816</v>
      </c>
      <c r="J101" s="232">
        <v>1383613.4453781513</v>
      </c>
      <c r="L101" s="219">
        <f t="shared" si="39"/>
        <v>1547983.1932773113</v>
      </c>
      <c r="N101" s="225">
        <f t="shared" si="40"/>
        <v>145510.04363455877</v>
      </c>
      <c r="O101" s="226">
        <f t="shared" si="41"/>
        <v>1402473.1496427525</v>
      </c>
      <c r="P101" s="226">
        <f t="shared" si="42"/>
        <v>1693493.2369118701</v>
      </c>
      <c r="R101" s="249">
        <f t="shared" si="43"/>
        <v>0.43584341778885599</v>
      </c>
      <c r="S101" s="249">
        <f t="shared" si="43"/>
        <v>0.45227910969917112</v>
      </c>
      <c r="T101" s="250">
        <f t="shared" si="43"/>
        <v>0.37689925808264257</v>
      </c>
      <c r="V101" s="252"/>
      <c r="X101" s="258">
        <f t="shared" ref="X101" si="47">+HARMEAN(H101:I101)</f>
        <v>1629609.7736996755</v>
      </c>
    </row>
    <row r="102" spans="1:24" s="2" customFormat="1" ht="52.8" x14ac:dyDescent="0.3">
      <c r="C102" s="8" t="s">
        <v>52</v>
      </c>
      <c r="D102" s="9" t="s">
        <v>94</v>
      </c>
      <c r="E102" s="10" t="s">
        <v>95</v>
      </c>
      <c r="F102" s="9" t="s">
        <v>16</v>
      </c>
      <c r="G102" s="11">
        <v>1</v>
      </c>
      <c r="H102" s="230">
        <v>3500000</v>
      </c>
      <c r="I102" s="171">
        <v>5673781.5126050422</v>
      </c>
      <c r="J102" s="179">
        <v>4728151.260504202</v>
      </c>
      <c r="L102" s="219">
        <f t="shared" si="39"/>
        <v>4633977.5910364138</v>
      </c>
      <c r="N102" s="225">
        <f t="shared" si="40"/>
        <v>1089946.3409506197</v>
      </c>
      <c r="O102" s="226">
        <f t="shared" si="41"/>
        <v>3544031.2500857944</v>
      </c>
      <c r="P102" s="226">
        <f t="shared" si="42"/>
        <v>5723923.9319870332</v>
      </c>
      <c r="R102" s="250">
        <f t="shared" si="43"/>
        <v>0.95340747641312251</v>
      </c>
      <c r="S102" s="249">
        <f t="shared" si="43"/>
        <v>1.5455502039006292</v>
      </c>
      <c r="T102" s="249">
        <f t="shared" si="43"/>
        <v>1.2879585032505245</v>
      </c>
      <c r="V102" s="252"/>
      <c r="X102" s="257">
        <f t="shared" si="46"/>
        <v>4022417.4028494107</v>
      </c>
    </row>
    <row r="103" spans="1:24" ht="79.2" x14ac:dyDescent="0.3">
      <c r="C103" s="8" t="s">
        <v>55</v>
      </c>
      <c r="D103" s="9" t="s">
        <v>150</v>
      </c>
      <c r="E103" s="38" t="s">
        <v>151</v>
      </c>
      <c r="F103" s="9" t="s">
        <v>16</v>
      </c>
      <c r="G103" s="11">
        <v>1</v>
      </c>
      <c r="H103" s="171">
        <v>1000000</v>
      </c>
      <c r="I103" s="230">
        <v>1384235.2941176472</v>
      </c>
      <c r="J103" s="179">
        <v>1153529.411764706</v>
      </c>
      <c r="L103" s="219">
        <f t="shared" si="39"/>
        <v>1179254.9019607843</v>
      </c>
      <c r="N103" s="225">
        <f t="shared" si="40"/>
        <v>193405.12130186803</v>
      </c>
      <c r="O103" s="226">
        <f t="shared" si="41"/>
        <v>985849.78065891634</v>
      </c>
      <c r="P103" s="226">
        <f t="shared" si="42"/>
        <v>1372660.0232626523</v>
      </c>
      <c r="R103" s="249">
        <f t="shared" si="43"/>
        <v>0.27240213611803499</v>
      </c>
      <c r="S103" s="250">
        <f t="shared" si="43"/>
        <v>0.37706865100762355</v>
      </c>
      <c r="T103" s="249">
        <f t="shared" si="43"/>
        <v>0.31422387583968631</v>
      </c>
      <c r="V103" s="252"/>
      <c r="X103" s="257">
        <f t="shared" si="46"/>
        <v>1071291.9967222072</v>
      </c>
    </row>
    <row r="104" spans="1:24" ht="51.75" customHeight="1" x14ac:dyDescent="0.3">
      <c r="C104" s="8" t="s">
        <v>58</v>
      </c>
      <c r="D104" s="9" t="s">
        <v>75</v>
      </c>
      <c r="E104" s="10" t="s">
        <v>76</v>
      </c>
      <c r="F104" s="9" t="s">
        <v>16</v>
      </c>
      <c r="G104" s="11">
        <v>1</v>
      </c>
      <c r="H104" s="171">
        <v>500000</v>
      </c>
      <c r="I104" s="230">
        <v>682184.87394957989</v>
      </c>
      <c r="J104" s="179">
        <v>568487.39495798317</v>
      </c>
      <c r="L104" s="219">
        <f t="shared" si="39"/>
        <v>583557.42296918773</v>
      </c>
      <c r="N104" s="225">
        <f t="shared" si="40"/>
        <v>92022.613428439494</v>
      </c>
      <c r="O104" s="226">
        <f t="shared" si="41"/>
        <v>491534.80954074825</v>
      </c>
      <c r="P104" s="226">
        <f t="shared" si="42"/>
        <v>675580.03639762721</v>
      </c>
      <c r="R104" s="249">
        <f t="shared" si="43"/>
        <v>0.13620106805901749</v>
      </c>
      <c r="S104" s="250">
        <f t="shared" si="43"/>
        <v>0.18582861689127803</v>
      </c>
      <c r="T104" s="249">
        <f t="shared" si="43"/>
        <v>0.15485718074273166</v>
      </c>
      <c r="V104" s="252"/>
      <c r="X104" s="257">
        <f t="shared" si="46"/>
        <v>532048.76130554464</v>
      </c>
    </row>
    <row r="105" spans="1:24" s="2" customFormat="1" ht="27" thickBot="1" x14ac:dyDescent="0.35">
      <c r="C105" s="8" t="s">
        <v>83</v>
      </c>
      <c r="D105" s="9" t="s">
        <v>41</v>
      </c>
      <c r="E105" s="10" t="s">
        <v>42</v>
      </c>
      <c r="F105" s="9" t="s">
        <v>16</v>
      </c>
      <c r="G105" s="11">
        <v>1</v>
      </c>
      <c r="H105" s="230">
        <v>350000</v>
      </c>
      <c r="I105" s="171">
        <v>1063174.7899159663</v>
      </c>
      <c r="J105" s="180">
        <v>885978.99159663869</v>
      </c>
      <c r="L105" s="219">
        <f t="shared" si="39"/>
        <v>766384.59383753501</v>
      </c>
      <c r="N105" s="225">
        <f t="shared" si="40"/>
        <v>371324.2319381308</v>
      </c>
      <c r="O105" s="226">
        <f t="shared" si="41"/>
        <v>395060.3618994042</v>
      </c>
      <c r="P105" s="226">
        <f t="shared" si="42"/>
        <v>1137708.8257756657</v>
      </c>
      <c r="R105" s="250">
        <f t="shared" si="43"/>
        <v>9.5340747641312257E-2</v>
      </c>
      <c r="S105" s="249">
        <f t="shared" si="43"/>
        <v>0.28961108383995232</v>
      </c>
      <c r="T105" s="249">
        <f t="shared" si="43"/>
        <v>0.24134256986662697</v>
      </c>
      <c r="V105" s="252"/>
      <c r="X105" s="257">
        <f t="shared" si="46"/>
        <v>501776.5660535146</v>
      </c>
    </row>
    <row r="106" spans="1:24" ht="13.2" customHeight="1" thickBot="1" x14ac:dyDescent="0.35">
      <c r="C106" s="280" t="s">
        <v>152</v>
      </c>
      <c r="D106" s="281"/>
      <c r="E106" s="282"/>
      <c r="F106" s="34"/>
      <c r="G106" s="34"/>
      <c r="H106" s="34"/>
      <c r="I106" s="181"/>
      <c r="J106" s="176"/>
      <c r="L106" s="219"/>
      <c r="N106" s="228"/>
      <c r="O106" s="228"/>
      <c r="P106" s="228"/>
      <c r="V106" s="252"/>
    </row>
    <row r="107" spans="1:24" ht="13.2" customHeight="1" thickBot="1" x14ac:dyDescent="0.35">
      <c r="C107" s="289" t="s">
        <v>153</v>
      </c>
      <c r="D107" s="290"/>
      <c r="E107" s="290"/>
      <c r="F107" s="290"/>
      <c r="G107" s="290"/>
      <c r="H107" s="290"/>
      <c r="I107" s="164"/>
      <c r="J107" s="183"/>
      <c r="L107" s="221"/>
      <c r="N107" s="229"/>
      <c r="O107" s="229"/>
      <c r="P107" s="229"/>
      <c r="R107" s="214"/>
      <c r="S107" s="215"/>
      <c r="T107" s="216"/>
      <c r="V107" s="252"/>
    </row>
    <row r="108" spans="1:24" ht="47.25" customHeight="1" x14ac:dyDescent="0.3">
      <c r="A108" s="3"/>
      <c r="B108" s="3"/>
      <c r="C108" s="4" t="s">
        <v>4</v>
      </c>
      <c r="D108" s="5" t="s">
        <v>5</v>
      </c>
      <c r="E108" s="5" t="s">
        <v>6</v>
      </c>
      <c r="F108" s="5" t="s">
        <v>7</v>
      </c>
      <c r="G108" s="6" t="s">
        <v>8</v>
      </c>
      <c r="H108" s="5" t="s">
        <v>9</v>
      </c>
      <c r="I108" s="170" t="s">
        <v>9</v>
      </c>
      <c r="J108" s="170" t="s">
        <v>9</v>
      </c>
      <c r="L108" s="170" t="s">
        <v>9</v>
      </c>
      <c r="N108" s="224" t="s">
        <v>939</v>
      </c>
      <c r="O108" s="224" t="s">
        <v>940</v>
      </c>
      <c r="P108" s="224" t="s">
        <v>941</v>
      </c>
      <c r="R108" s="224" t="s">
        <v>942</v>
      </c>
      <c r="S108" s="224" t="s">
        <v>942</v>
      </c>
      <c r="T108" s="224" t="s">
        <v>942</v>
      </c>
      <c r="V108" s="252"/>
      <c r="X108" s="170" t="s">
        <v>9</v>
      </c>
    </row>
    <row r="109" spans="1:24" ht="118.8" x14ac:dyDescent="0.3">
      <c r="C109" s="8" t="s">
        <v>13</v>
      </c>
      <c r="D109" s="9" t="s">
        <v>146</v>
      </c>
      <c r="E109" s="10" t="s">
        <v>147</v>
      </c>
      <c r="F109" s="9" t="s">
        <v>16</v>
      </c>
      <c r="G109" s="39">
        <v>2</v>
      </c>
      <c r="H109" s="171">
        <v>3800000</v>
      </c>
      <c r="I109" s="171">
        <v>3538229.7478991603</v>
      </c>
      <c r="J109" s="232">
        <v>2948524.7899159663</v>
      </c>
      <c r="L109" s="219">
        <f t="shared" si="39"/>
        <v>3428918.1792717087</v>
      </c>
      <c r="N109" s="225">
        <f t="shared" ref="N109:N122" si="48">+STDEV(H109:J109)</f>
        <v>436135.61265248875</v>
      </c>
      <c r="O109" s="226">
        <f t="shared" ref="O109:O122" si="49">+L109-N109</f>
        <v>2992782.5666192202</v>
      </c>
      <c r="P109" s="226">
        <f t="shared" ref="P109:P122" si="50">+L109+N109</f>
        <v>3865053.7919241972</v>
      </c>
      <c r="R109" s="249">
        <f t="shared" ref="R109:T122" si="51">+H109/$L$24</f>
        <v>1.0351281172485329</v>
      </c>
      <c r="S109" s="249">
        <f t="shared" si="51"/>
        <v>0.9638213414041078</v>
      </c>
      <c r="T109" s="250">
        <f t="shared" si="51"/>
        <v>0.80318445117008963</v>
      </c>
      <c r="V109" s="252"/>
      <c r="X109" s="258">
        <f t="shared" ref="X109:X110" si="52">+HARMEAN(H109:I109)</f>
        <v>3664445.9233144121</v>
      </c>
    </row>
    <row r="110" spans="1:24" ht="66" x14ac:dyDescent="0.3">
      <c r="C110" s="8" t="s">
        <v>18</v>
      </c>
      <c r="D110" s="9" t="s">
        <v>69</v>
      </c>
      <c r="E110" s="10" t="s">
        <v>70</v>
      </c>
      <c r="F110" s="9" t="s">
        <v>16</v>
      </c>
      <c r="G110" s="11">
        <v>2</v>
      </c>
      <c r="H110" s="171">
        <v>1800000</v>
      </c>
      <c r="I110" s="171">
        <v>1769747.8991596641</v>
      </c>
      <c r="J110" s="232">
        <v>1474789.9159663867</v>
      </c>
      <c r="L110" s="219">
        <f t="shared" si="39"/>
        <v>1681512.6050420171</v>
      </c>
      <c r="N110" s="225">
        <f t="shared" si="48"/>
        <v>179664.96607660671</v>
      </c>
      <c r="O110" s="226">
        <f t="shared" si="49"/>
        <v>1501847.6389654104</v>
      </c>
      <c r="P110" s="226">
        <f t="shared" si="50"/>
        <v>1861177.5711186237</v>
      </c>
      <c r="R110" s="249">
        <f t="shared" si="51"/>
        <v>0.49032384501246301</v>
      </c>
      <c r="S110" s="249">
        <f t="shared" si="51"/>
        <v>0.48208310812149729</v>
      </c>
      <c r="T110" s="250">
        <f t="shared" si="51"/>
        <v>0.40173592343458109</v>
      </c>
      <c r="V110" s="252"/>
      <c r="X110" s="258">
        <f t="shared" si="52"/>
        <v>1784745.7627118647</v>
      </c>
    </row>
    <row r="111" spans="1:24" ht="105.6" x14ac:dyDescent="0.3">
      <c r="C111" s="8" t="s">
        <v>21</v>
      </c>
      <c r="D111" s="9" t="s">
        <v>71</v>
      </c>
      <c r="E111" s="10" t="s">
        <v>72</v>
      </c>
      <c r="F111" s="9" t="s">
        <v>16</v>
      </c>
      <c r="G111" s="11">
        <v>2</v>
      </c>
      <c r="H111" s="230">
        <v>300000</v>
      </c>
      <c r="I111" s="171">
        <v>993403.36134453781</v>
      </c>
      <c r="J111" s="179">
        <v>827836.13445378153</v>
      </c>
      <c r="L111" s="219">
        <f t="shared" si="39"/>
        <v>707079.831932773</v>
      </c>
      <c r="N111" s="225">
        <f t="shared" si="48"/>
        <v>362130.66540944186</v>
      </c>
      <c r="O111" s="226">
        <f t="shared" si="49"/>
        <v>344949.16652333114</v>
      </c>
      <c r="P111" s="226">
        <f t="shared" si="50"/>
        <v>1069210.4973422149</v>
      </c>
      <c r="R111" s="250">
        <f t="shared" si="51"/>
        <v>8.1720640835410502E-2</v>
      </c>
      <c r="S111" s="249">
        <f t="shared" si="51"/>
        <v>0.27060519765708829</v>
      </c>
      <c r="T111" s="249">
        <f t="shared" si="51"/>
        <v>0.22550433138090692</v>
      </c>
      <c r="V111" s="252"/>
      <c r="X111" s="257">
        <f>+HARMEAN(I111,J111)</f>
        <v>903093.96485867072</v>
      </c>
    </row>
    <row r="112" spans="1:24" ht="105.6" x14ac:dyDescent="0.3">
      <c r="C112" s="8" t="s">
        <v>25</v>
      </c>
      <c r="D112" s="9" t="s">
        <v>67</v>
      </c>
      <c r="E112" s="10" t="s">
        <v>68</v>
      </c>
      <c r="F112" s="9" t="s">
        <v>16</v>
      </c>
      <c r="G112" s="11">
        <v>1</v>
      </c>
      <c r="H112" s="230">
        <v>1500000</v>
      </c>
      <c r="I112" s="171">
        <v>2475680.6722689075</v>
      </c>
      <c r="J112" s="179">
        <v>2063067.2268907563</v>
      </c>
      <c r="L112" s="219">
        <f t="shared" si="39"/>
        <v>2012915.9663865548</v>
      </c>
      <c r="N112" s="225">
        <f t="shared" si="48"/>
        <v>489769.90031789057</v>
      </c>
      <c r="O112" s="226">
        <f t="shared" si="49"/>
        <v>1523146.0660686642</v>
      </c>
      <c r="P112" s="226">
        <f t="shared" si="50"/>
        <v>2502685.8667044453</v>
      </c>
      <c r="R112" s="250">
        <f t="shared" si="51"/>
        <v>0.40860320417705254</v>
      </c>
      <c r="S112" s="249">
        <f t="shared" si="51"/>
        <v>0.67438070347218337</v>
      </c>
      <c r="T112" s="249">
        <f t="shared" si="51"/>
        <v>0.56198391956015281</v>
      </c>
      <c r="V112" s="252"/>
      <c r="X112" s="257">
        <f t="shared" ref="X112:X113" si="53">+HARMEAN(I112,J112)</f>
        <v>2250618.7929717344</v>
      </c>
    </row>
    <row r="113" spans="1:24" s="2" customFormat="1" ht="39.6" x14ac:dyDescent="0.3">
      <c r="C113" s="8" t="s">
        <v>28</v>
      </c>
      <c r="D113" s="9" t="s">
        <v>14</v>
      </c>
      <c r="E113" s="10" t="s">
        <v>15</v>
      </c>
      <c r="F113" s="9" t="s">
        <v>16</v>
      </c>
      <c r="G113" s="11">
        <v>4</v>
      </c>
      <c r="H113" s="230">
        <v>200000</v>
      </c>
      <c r="I113" s="171">
        <v>335798.31932773109</v>
      </c>
      <c r="J113" s="180">
        <v>279831.93277310923</v>
      </c>
      <c r="L113" s="219">
        <f t="shared" si="39"/>
        <v>271876.75070028013</v>
      </c>
      <c r="N113" s="225">
        <f t="shared" si="48"/>
        <v>68247.780728885016</v>
      </c>
      <c r="O113" s="226">
        <f t="shared" si="49"/>
        <v>203628.9699713951</v>
      </c>
      <c r="P113" s="226">
        <f t="shared" si="50"/>
        <v>340124.53142916516</v>
      </c>
      <c r="R113" s="250">
        <f t="shared" si="51"/>
        <v>5.4480427223606999E-2</v>
      </c>
      <c r="S113" s="249">
        <f t="shared" si="51"/>
        <v>9.1472179489719987E-2</v>
      </c>
      <c r="T113" s="249">
        <f t="shared" si="51"/>
        <v>7.6226816241433321E-2</v>
      </c>
      <c r="V113" s="252"/>
      <c r="X113" s="257">
        <f t="shared" si="53"/>
        <v>305271.19938884646</v>
      </c>
    </row>
    <row r="114" spans="1:24" ht="26.4" x14ac:dyDescent="0.3">
      <c r="C114" s="8" t="s">
        <v>31</v>
      </c>
      <c r="D114" s="9" t="s">
        <v>154</v>
      </c>
      <c r="E114" s="10" t="s">
        <v>155</v>
      </c>
      <c r="F114" s="9" t="s">
        <v>16</v>
      </c>
      <c r="G114" s="11">
        <v>20</v>
      </c>
      <c r="H114" s="171">
        <v>65000</v>
      </c>
      <c r="I114" s="230">
        <v>76470.588235294126</v>
      </c>
      <c r="J114" s="179">
        <v>54621.848739495799</v>
      </c>
      <c r="L114" s="219">
        <f t="shared" si="39"/>
        <v>65364.145658263304</v>
      </c>
      <c r="N114" s="225">
        <f t="shared" si="48"/>
        <v>10928.920620726381</v>
      </c>
      <c r="O114" s="226">
        <f t="shared" si="49"/>
        <v>54435.225037536919</v>
      </c>
      <c r="P114" s="226">
        <f t="shared" si="50"/>
        <v>76293.066278989689</v>
      </c>
      <c r="R114" s="249">
        <f t="shared" si="51"/>
        <v>1.7706138847672276E-2</v>
      </c>
      <c r="S114" s="250">
        <f t="shared" si="51"/>
        <v>2.0830751585496798E-2</v>
      </c>
      <c r="T114" s="249">
        <f t="shared" si="51"/>
        <v>1.4879108275354854E-2</v>
      </c>
      <c r="V114" s="252"/>
      <c r="X114" s="257">
        <f t="shared" ref="X114:X122" si="54">+HARMEAN(H114,J114)</f>
        <v>59360.73059360731</v>
      </c>
    </row>
    <row r="115" spans="1:24" s="2" customFormat="1" ht="39.6" x14ac:dyDescent="0.3">
      <c r="C115" s="8" t="s">
        <v>34</v>
      </c>
      <c r="D115" s="9" t="s">
        <v>56</v>
      </c>
      <c r="E115" s="10" t="s">
        <v>57</v>
      </c>
      <c r="F115" s="9" t="s">
        <v>16</v>
      </c>
      <c r="G115" s="11">
        <v>2</v>
      </c>
      <c r="H115" s="230">
        <v>3000000</v>
      </c>
      <c r="I115" s="171">
        <v>4638655.4621848743</v>
      </c>
      <c r="J115" s="180">
        <v>3865546.218487395</v>
      </c>
      <c r="L115" s="219">
        <f t="shared" si="39"/>
        <v>3834733.8935574233</v>
      </c>
      <c r="N115" s="225">
        <f t="shared" si="48"/>
        <v>819762.14871313097</v>
      </c>
      <c r="O115" s="226">
        <f t="shared" si="49"/>
        <v>3014971.7448442923</v>
      </c>
      <c r="P115" s="226">
        <f t="shared" si="50"/>
        <v>4654496.0422705542</v>
      </c>
      <c r="R115" s="250">
        <f t="shared" si="51"/>
        <v>0.81720640835410507</v>
      </c>
      <c r="S115" s="249">
        <f t="shared" si="51"/>
        <v>1.2635796566147508</v>
      </c>
      <c r="T115" s="249">
        <f t="shared" si="51"/>
        <v>1.052983047178959</v>
      </c>
      <c r="V115" s="252"/>
      <c r="X115" s="257">
        <f>+HARMEAN(I115,J115)</f>
        <v>4216959.5110771591</v>
      </c>
    </row>
    <row r="116" spans="1:24" s="2" customFormat="1" ht="52.8" x14ac:dyDescent="0.3">
      <c r="C116" s="8" t="s">
        <v>37</v>
      </c>
      <c r="D116" s="9" t="s">
        <v>59</v>
      </c>
      <c r="E116" s="10" t="s">
        <v>60</v>
      </c>
      <c r="F116" s="9" t="s">
        <v>16</v>
      </c>
      <c r="G116" s="11">
        <v>1</v>
      </c>
      <c r="H116" s="171">
        <v>3000000</v>
      </c>
      <c r="I116" s="230">
        <v>3826890.7563025211</v>
      </c>
      <c r="J116" s="179">
        <v>3189075.630252101</v>
      </c>
      <c r="L116" s="219">
        <f t="shared" si="39"/>
        <v>3338655.4621848739</v>
      </c>
      <c r="N116" s="225">
        <f t="shared" si="48"/>
        <v>433263.97877670365</v>
      </c>
      <c r="O116" s="226">
        <f t="shared" si="49"/>
        <v>2905391.4834081703</v>
      </c>
      <c r="P116" s="226">
        <f t="shared" si="50"/>
        <v>3771919.4409615775</v>
      </c>
      <c r="R116" s="249">
        <f t="shared" si="51"/>
        <v>0.81720640835410507</v>
      </c>
      <c r="S116" s="250">
        <f t="shared" si="51"/>
        <v>1.0424532167071694</v>
      </c>
      <c r="T116" s="249">
        <f t="shared" si="51"/>
        <v>0.86871101392264105</v>
      </c>
      <c r="V116" s="252"/>
      <c r="X116" s="257">
        <f t="shared" si="54"/>
        <v>3091649.6945010182</v>
      </c>
    </row>
    <row r="117" spans="1:24" s="2" customFormat="1" ht="39.6" x14ac:dyDescent="0.3">
      <c r="C117" s="8" t="s">
        <v>40</v>
      </c>
      <c r="D117" s="9" t="s">
        <v>91</v>
      </c>
      <c r="E117" s="10" t="s">
        <v>92</v>
      </c>
      <c r="F117" s="9" t="s">
        <v>16</v>
      </c>
      <c r="G117" s="11">
        <v>2</v>
      </c>
      <c r="H117" s="230">
        <v>3200000</v>
      </c>
      <c r="I117" s="171">
        <v>5064201.6806722693</v>
      </c>
      <c r="J117" s="179">
        <v>4220168.0672268914</v>
      </c>
      <c r="L117" s="219">
        <f t="shared" si="39"/>
        <v>4161456.5826330534</v>
      </c>
      <c r="N117" s="225">
        <f t="shared" si="48"/>
        <v>933486.61231575371</v>
      </c>
      <c r="O117" s="226">
        <f t="shared" si="49"/>
        <v>3227969.9703172995</v>
      </c>
      <c r="P117" s="226">
        <f t="shared" si="50"/>
        <v>5094943.1949488074</v>
      </c>
      <c r="R117" s="250">
        <f t="shared" si="51"/>
        <v>0.87168683557771198</v>
      </c>
      <c r="S117" s="249">
        <f t="shared" si="51"/>
        <v>1.3794993555476691</v>
      </c>
      <c r="T117" s="249">
        <f t="shared" si="51"/>
        <v>1.1495827962897245</v>
      </c>
      <c r="V117" s="252"/>
      <c r="X117" s="257">
        <f t="shared" ref="X117:X121" si="55">+HARMEAN(I117,J117)</f>
        <v>4603819.7097020634</v>
      </c>
    </row>
    <row r="118" spans="1:24" s="2" customFormat="1" ht="39.6" x14ac:dyDescent="0.3">
      <c r="C118" s="8" t="s">
        <v>43</v>
      </c>
      <c r="D118" s="9" t="s">
        <v>134</v>
      </c>
      <c r="E118" s="10" t="s">
        <v>135</v>
      </c>
      <c r="F118" s="9" t="s">
        <v>16</v>
      </c>
      <c r="G118" s="11">
        <v>1</v>
      </c>
      <c r="H118" s="230">
        <v>1600000</v>
      </c>
      <c r="I118" s="171">
        <v>2944875.630252101</v>
      </c>
      <c r="J118" s="179">
        <v>2454063.0252100839</v>
      </c>
      <c r="L118" s="219">
        <f t="shared" si="39"/>
        <v>2332979.5518207285</v>
      </c>
      <c r="N118" s="225">
        <f t="shared" si="48"/>
        <v>680564.85426263278</v>
      </c>
      <c r="O118" s="226">
        <f t="shared" si="49"/>
        <v>1652414.6975580957</v>
      </c>
      <c r="P118" s="226">
        <f t="shared" si="50"/>
        <v>3013544.4060833612</v>
      </c>
      <c r="R118" s="250">
        <f t="shared" si="51"/>
        <v>0.43584341778885599</v>
      </c>
      <c r="S118" s="249">
        <f t="shared" si="51"/>
        <v>0.802190412282617</v>
      </c>
      <c r="T118" s="249">
        <f t="shared" si="51"/>
        <v>0.66849201023551408</v>
      </c>
      <c r="V118" s="252"/>
      <c r="X118" s="257">
        <f t="shared" si="55"/>
        <v>2677159.6638655462</v>
      </c>
    </row>
    <row r="119" spans="1:24" ht="26.4" x14ac:dyDescent="0.3">
      <c r="C119" s="8" t="s">
        <v>46</v>
      </c>
      <c r="D119" s="9" t="s">
        <v>156</v>
      </c>
      <c r="E119" s="10" t="s">
        <v>157</v>
      </c>
      <c r="F119" s="9" t="s">
        <v>16</v>
      </c>
      <c r="G119" s="11">
        <v>2</v>
      </c>
      <c r="H119" s="230">
        <v>1300000</v>
      </c>
      <c r="I119" s="171">
        <v>2163025.2100840337</v>
      </c>
      <c r="J119" s="179">
        <v>1802521.0084033613</v>
      </c>
      <c r="L119" s="219">
        <f t="shared" si="39"/>
        <v>1755182.0728291317</v>
      </c>
      <c r="N119" s="225">
        <f t="shared" si="48"/>
        <v>433455.71795296815</v>
      </c>
      <c r="O119" s="226">
        <f t="shared" si="49"/>
        <v>1321726.3548761636</v>
      </c>
      <c r="P119" s="226">
        <f t="shared" si="50"/>
        <v>2188637.7907821001</v>
      </c>
      <c r="R119" s="250">
        <f t="shared" si="51"/>
        <v>0.35412277695344552</v>
      </c>
      <c r="S119" s="249">
        <f t="shared" si="51"/>
        <v>0.58921268770405222</v>
      </c>
      <c r="T119" s="249">
        <f t="shared" si="51"/>
        <v>0.49101057308671014</v>
      </c>
      <c r="V119" s="252"/>
      <c r="X119" s="257">
        <f t="shared" si="55"/>
        <v>1966386.554621849</v>
      </c>
    </row>
    <row r="120" spans="1:24" ht="39.6" x14ac:dyDescent="0.3">
      <c r="C120" s="8" t="s">
        <v>49</v>
      </c>
      <c r="D120" s="9" t="s">
        <v>38</v>
      </c>
      <c r="E120" s="10" t="s">
        <v>39</v>
      </c>
      <c r="F120" s="9" t="s">
        <v>16</v>
      </c>
      <c r="G120" s="11">
        <v>1</v>
      </c>
      <c r="H120" s="230">
        <v>1100000</v>
      </c>
      <c r="I120" s="171">
        <v>2677242.8571428573</v>
      </c>
      <c r="J120" s="179">
        <v>2231035.7142857146</v>
      </c>
      <c r="L120" s="219">
        <f t="shared" si="39"/>
        <v>2002759.523809524</v>
      </c>
      <c r="N120" s="225">
        <f t="shared" si="48"/>
        <v>813022.9221588911</v>
      </c>
      <c r="O120" s="226">
        <f t="shared" si="49"/>
        <v>1189736.6016506329</v>
      </c>
      <c r="P120" s="226">
        <f t="shared" si="50"/>
        <v>2815782.4459684151</v>
      </c>
      <c r="R120" s="250">
        <f t="shared" si="51"/>
        <v>0.2996423497298385</v>
      </c>
      <c r="S120" s="249">
        <f t="shared" si="51"/>
        <v>0.72928667319246554</v>
      </c>
      <c r="T120" s="249">
        <f t="shared" si="51"/>
        <v>0.60773889432705464</v>
      </c>
      <c r="V120" s="252"/>
      <c r="X120" s="257">
        <f t="shared" si="55"/>
        <v>2433857.1428571427</v>
      </c>
    </row>
    <row r="121" spans="1:24" ht="39.6" x14ac:dyDescent="0.3">
      <c r="C121" s="8" t="s">
        <v>52</v>
      </c>
      <c r="D121" s="9" t="s">
        <v>158</v>
      </c>
      <c r="E121" s="10" t="s">
        <v>159</v>
      </c>
      <c r="F121" s="9" t="s">
        <v>16</v>
      </c>
      <c r="G121" s="11">
        <v>1</v>
      </c>
      <c r="H121" s="230">
        <v>5000000</v>
      </c>
      <c r="I121" s="171">
        <v>7653781.5126050422</v>
      </c>
      <c r="J121" s="179">
        <v>6378151.260504202</v>
      </c>
      <c r="L121" s="219">
        <f t="shared" si="39"/>
        <v>6343977.5910364138</v>
      </c>
      <c r="N121" s="225">
        <f t="shared" si="48"/>
        <v>1327220.7649538782</v>
      </c>
      <c r="O121" s="226">
        <f t="shared" si="49"/>
        <v>5016756.8260825351</v>
      </c>
      <c r="P121" s="226">
        <f t="shared" si="50"/>
        <v>7671198.3559902925</v>
      </c>
      <c r="R121" s="250">
        <f t="shared" si="51"/>
        <v>1.362010680590175</v>
      </c>
      <c r="S121" s="249">
        <f t="shared" si="51"/>
        <v>2.0849064334143388</v>
      </c>
      <c r="T121" s="249">
        <f t="shared" si="51"/>
        <v>1.7374220278452821</v>
      </c>
      <c r="V121" s="252"/>
      <c r="X121" s="257">
        <f t="shared" si="55"/>
        <v>6957983.1932773106</v>
      </c>
    </row>
    <row r="122" spans="1:24" ht="93" thickBot="1" x14ac:dyDescent="0.35">
      <c r="C122" s="8" t="s">
        <v>55</v>
      </c>
      <c r="D122" s="9" t="s">
        <v>22</v>
      </c>
      <c r="E122" s="10" t="s">
        <v>23</v>
      </c>
      <c r="F122" s="9" t="s">
        <v>16</v>
      </c>
      <c r="G122" s="11">
        <v>1</v>
      </c>
      <c r="H122" s="171">
        <v>3500000</v>
      </c>
      <c r="I122" s="230">
        <v>4011428.5714285718</v>
      </c>
      <c r="J122" s="179">
        <v>3342857.1428571432</v>
      </c>
      <c r="L122" s="219">
        <f t="shared" si="39"/>
        <v>3618095.2380952383</v>
      </c>
      <c r="N122" s="225">
        <f t="shared" si="48"/>
        <v>349580.89581824763</v>
      </c>
      <c r="O122" s="226">
        <f t="shared" si="49"/>
        <v>3268514.3422769909</v>
      </c>
      <c r="P122" s="226">
        <f t="shared" si="50"/>
        <v>3967676.1339134858</v>
      </c>
      <c r="R122" s="249">
        <f t="shared" si="51"/>
        <v>0.95340747641312251</v>
      </c>
      <c r="S122" s="250">
        <f t="shared" si="51"/>
        <v>1.0927217117420605</v>
      </c>
      <c r="T122" s="249">
        <f t="shared" si="51"/>
        <v>0.91060142645171716</v>
      </c>
      <c r="V122" s="252"/>
      <c r="X122" s="257">
        <f t="shared" si="54"/>
        <v>3419624.2171189985</v>
      </c>
    </row>
    <row r="123" spans="1:24" ht="13.2" customHeight="1" thickBot="1" x14ac:dyDescent="0.35">
      <c r="C123" s="280" t="s">
        <v>160</v>
      </c>
      <c r="D123" s="281"/>
      <c r="E123" s="282"/>
      <c r="F123" s="34"/>
      <c r="G123" s="34"/>
      <c r="H123" s="34"/>
      <c r="I123" s="181"/>
      <c r="J123" s="176"/>
      <c r="L123" s="219"/>
      <c r="N123" s="228"/>
      <c r="O123" s="228"/>
      <c r="P123" s="228"/>
      <c r="V123" s="252"/>
    </row>
    <row r="124" spans="1:24" ht="13.2" customHeight="1" thickBot="1" x14ac:dyDescent="0.35">
      <c r="C124" s="289" t="s">
        <v>161</v>
      </c>
      <c r="D124" s="290"/>
      <c r="E124" s="290"/>
      <c r="F124" s="290"/>
      <c r="G124" s="290"/>
      <c r="H124" s="290"/>
      <c r="I124" s="164"/>
      <c r="J124" s="183"/>
      <c r="L124" s="221"/>
      <c r="N124" s="229"/>
      <c r="O124" s="229"/>
      <c r="P124" s="229"/>
      <c r="R124" s="214"/>
      <c r="S124" s="215"/>
      <c r="T124" s="216"/>
      <c r="V124" s="252"/>
    </row>
    <row r="125" spans="1:24" ht="47.25" customHeight="1" x14ac:dyDescent="0.3">
      <c r="A125" s="3"/>
      <c r="B125" s="3"/>
      <c r="C125" s="4" t="s">
        <v>4</v>
      </c>
      <c r="D125" s="5" t="s">
        <v>5</v>
      </c>
      <c r="E125" s="5" t="s">
        <v>6</v>
      </c>
      <c r="F125" s="5" t="s">
        <v>7</v>
      </c>
      <c r="G125" s="6" t="s">
        <v>8</v>
      </c>
      <c r="H125" s="5" t="s">
        <v>9</v>
      </c>
      <c r="I125" s="170" t="s">
        <v>9</v>
      </c>
      <c r="J125" s="170" t="s">
        <v>9</v>
      </c>
      <c r="L125" s="170" t="s">
        <v>9</v>
      </c>
      <c r="N125" s="224" t="s">
        <v>939</v>
      </c>
      <c r="O125" s="224" t="s">
        <v>940</v>
      </c>
      <c r="P125" s="224" t="s">
        <v>941</v>
      </c>
      <c r="R125" s="224" t="s">
        <v>942</v>
      </c>
      <c r="S125" s="224" t="s">
        <v>942</v>
      </c>
      <c r="T125" s="224" t="s">
        <v>942</v>
      </c>
      <c r="V125" s="252"/>
      <c r="X125" s="170" t="s">
        <v>9</v>
      </c>
    </row>
    <row r="126" spans="1:24" ht="66" x14ac:dyDescent="0.3">
      <c r="C126" s="8" t="s">
        <v>13</v>
      </c>
      <c r="D126" s="9" t="s">
        <v>69</v>
      </c>
      <c r="E126" s="10" t="s">
        <v>70</v>
      </c>
      <c r="F126" s="9" t="s">
        <v>16</v>
      </c>
      <c r="G126" s="122">
        <v>2</v>
      </c>
      <c r="H126" s="211">
        <v>1800000</v>
      </c>
      <c r="I126" s="171">
        <v>1769747.8991596641</v>
      </c>
      <c r="J126" s="232">
        <v>1474789.9159663867</v>
      </c>
      <c r="L126" s="219">
        <f t="shared" si="39"/>
        <v>1681512.6050420171</v>
      </c>
      <c r="N126" s="225">
        <f t="shared" ref="N126:N142" si="56">+STDEV(H126:J126)</f>
        <v>179664.96607660671</v>
      </c>
      <c r="O126" s="226">
        <f t="shared" ref="O126:O142" si="57">+L126-N126</f>
        <v>1501847.6389654104</v>
      </c>
      <c r="P126" s="226">
        <f t="shared" ref="P126:P142" si="58">+L126+N126</f>
        <v>1861177.5711186237</v>
      </c>
      <c r="R126" s="249">
        <f t="shared" ref="R126:T142" si="59">+H126/$L$24</f>
        <v>0.49032384501246301</v>
      </c>
      <c r="S126" s="249">
        <f t="shared" si="59"/>
        <v>0.48208310812149729</v>
      </c>
      <c r="T126" s="250">
        <f t="shared" si="59"/>
        <v>0.40173592343458109</v>
      </c>
      <c r="V126" s="252"/>
      <c r="X126" s="258">
        <f t="shared" ref="X126" si="60">+HARMEAN(H126:I126)</f>
        <v>1784745.7627118647</v>
      </c>
    </row>
    <row r="127" spans="1:24" ht="105.6" x14ac:dyDescent="0.3">
      <c r="C127" s="8" t="s">
        <v>18</v>
      </c>
      <c r="D127" s="9" t="s">
        <v>71</v>
      </c>
      <c r="E127" s="10" t="s">
        <v>72</v>
      </c>
      <c r="F127" s="9" t="s">
        <v>16</v>
      </c>
      <c r="G127" s="122">
        <v>2</v>
      </c>
      <c r="H127" s="235">
        <v>300000</v>
      </c>
      <c r="I127" s="171">
        <v>993403.36134453781</v>
      </c>
      <c r="J127" s="179">
        <v>827836.13445378153</v>
      </c>
      <c r="L127" s="219">
        <f t="shared" si="39"/>
        <v>707079.831932773</v>
      </c>
      <c r="N127" s="225">
        <f t="shared" si="56"/>
        <v>362130.66540944186</v>
      </c>
      <c r="O127" s="226">
        <f t="shared" si="57"/>
        <v>344949.16652333114</v>
      </c>
      <c r="P127" s="226">
        <f t="shared" si="58"/>
        <v>1069210.4973422149</v>
      </c>
      <c r="R127" s="250">
        <f t="shared" si="59"/>
        <v>8.1720640835410502E-2</v>
      </c>
      <c r="S127" s="249">
        <f t="shared" si="59"/>
        <v>0.27060519765708829</v>
      </c>
      <c r="T127" s="249">
        <f t="shared" si="59"/>
        <v>0.22550433138090692</v>
      </c>
      <c r="V127" s="252"/>
      <c r="X127" s="257">
        <f t="shared" ref="X127:X131" si="61">+HARMEAN(I127,J127)</f>
        <v>903093.96485867072</v>
      </c>
    </row>
    <row r="128" spans="1:24" ht="79.2" x14ac:dyDescent="0.3">
      <c r="C128" s="40" t="s">
        <v>21</v>
      </c>
      <c r="D128" s="9" t="s">
        <v>162</v>
      </c>
      <c r="E128" s="10" t="s">
        <v>163</v>
      </c>
      <c r="F128" s="9" t="s">
        <v>16</v>
      </c>
      <c r="G128" s="122">
        <v>2</v>
      </c>
      <c r="H128" s="235">
        <v>1900000</v>
      </c>
      <c r="I128" s="171">
        <v>3731092.4369747899</v>
      </c>
      <c r="J128" s="179">
        <v>3109243.6974789919</v>
      </c>
      <c r="L128" s="219">
        <f t="shared" si="39"/>
        <v>2913445.3781512603</v>
      </c>
      <c r="N128" s="225">
        <f t="shared" si="56"/>
        <v>931116.32709089795</v>
      </c>
      <c r="O128" s="226">
        <f t="shared" si="57"/>
        <v>1982329.0510603623</v>
      </c>
      <c r="P128" s="226">
        <f t="shared" si="58"/>
        <v>3844561.7052421584</v>
      </c>
      <c r="R128" s="250">
        <f t="shared" si="59"/>
        <v>0.51756405862426647</v>
      </c>
      <c r="S128" s="249">
        <f t="shared" si="59"/>
        <v>1.0163575498857778</v>
      </c>
      <c r="T128" s="249">
        <f t="shared" si="59"/>
        <v>0.84696462490481483</v>
      </c>
      <c r="V128" s="252"/>
      <c r="X128" s="257">
        <f t="shared" si="61"/>
        <v>3391902.2154316274</v>
      </c>
    </row>
    <row r="129" spans="3:24" ht="79.2" x14ac:dyDescent="0.3">
      <c r="C129" s="8" t="s">
        <v>25</v>
      </c>
      <c r="D129" s="9" t="s">
        <v>164</v>
      </c>
      <c r="E129" s="10" t="s">
        <v>165</v>
      </c>
      <c r="F129" s="9" t="s">
        <v>16</v>
      </c>
      <c r="G129" s="122">
        <v>1</v>
      </c>
      <c r="H129" s="235">
        <v>600000</v>
      </c>
      <c r="I129" s="171">
        <v>1026050.4201680673</v>
      </c>
      <c r="J129" s="179">
        <v>855042.01680672274</v>
      </c>
      <c r="L129" s="219">
        <f t="shared" si="39"/>
        <v>827030.81232492998</v>
      </c>
      <c r="N129" s="225">
        <f t="shared" si="56"/>
        <v>214401.98416464645</v>
      </c>
      <c r="O129" s="226">
        <f t="shared" si="57"/>
        <v>612628.8281602835</v>
      </c>
      <c r="P129" s="226">
        <f t="shared" si="58"/>
        <v>1041432.7964895765</v>
      </c>
      <c r="R129" s="250">
        <f t="shared" si="59"/>
        <v>0.163441281670821</v>
      </c>
      <c r="S129" s="249">
        <f t="shared" si="59"/>
        <v>0.27949832621858889</v>
      </c>
      <c r="T129" s="249">
        <f t="shared" si="59"/>
        <v>0.23291527184882407</v>
      </c>
      <c r="V129" s="252"/>
      <c r="X129" s="257">
        <f t="shared" si="61"/>
        <v>932773.10924369749</v>
      </c>
    </row>
    <row r="130" spans="3:24" ht="39.6" x14ac:dyDescent="0.3">
      <c r="C130" s="40" t="s">
        <v>28</v>
      </c>
      <c r="D130" s="9" t="s">
        <v>158</v>
      </c>
      <c r="E130" s="10" t="s">
        <v>159</v>
      </c>
      <c r="F130" s="9" t="s">
        <v>16</v>
      </c>
      <c r="G130" s="122">
        <v>1</v>
      </c>
      <c r="H130" s="235">
        <v>5000000</v>
      </c>
      <c r="I130" s="171">
        <v>7653781.5126050422</v>
      </c>
      <c r="J130" s="179">
        <v>6378151.260504202</v>
      </c>
      <c r="L130" s="219">
        <f t="shared" si="39"/>
        <v>6343977.5910364138</v>
      </c>
      <c r="N130" s="225">
        <f t="shared" si="56"/>
        <v>1327220.7649538782</v>
      </c>
      <c r="O130" s="226">
        <f t="shared" si="57"/>
        <v>5016756.8260825351</v>
      </c>
      <c r="P130" s="226">
        <f t="shared" si="58"/>
        <v>7671198.3559902925</v>
      </c>
      <c r="R130" s="250">
        <f t="shared" si="59"/>
        <v>1.362010680590175</v>
      </c>
      <c r="S130" s="249">
        <f t="shared" si="59"/>
        <v>2.0849064334143388</v>
      </c>
      <c r="T130" s="249">
        <f t="shared" si="59"/>
        <v>1.7374220278452821</v>
      </c>
      <c r="V130" s="252"/>
      <c r="X130" s="257">
        <f t="shared" si="61"/>
        <v>6957983.1932773106</v>
      </c>
    </row>
    <row r="131" spans="3:24" ht="79.2" x14ac:dyDescent="0.3">
      <c r="C131" s="8" t="s">
        <v>31</v>
      </c>
      <c r="D131" s="9" t="s">
        <v>166</v>
      </c>
      <c r="E131" s="10" t="s">
        <v>167</v>
      </c>
      <c r="F131" s="9" t="s">
        <v>16</v>
      </c>
      <c r="G131" s="122">
        <v>1</v>
      </c>
      <c r="H131" s="235">
        <v>2600000</v>
      </c>
      <c r="I131" s="171">
        <v>13613445.37815126</v>
      </c>
      <c r="J131" s="179">
        <v>11344537.81512605</v>
      </c>
      <c r="L131" s="219">
        <f t="shared" si="39"/>
        <v>9185994.3977591041</v>
      </c>
      <c r="N131" s="225">
        <f t="shared" si="56"/>
        <v>5815365.5979546104</v>
      </c>
      <c r="O131" s="226">
        <f t="shared" si="57"/>
        <v>3370628.7998044938</v>
      </c>
      <c r="P131" s="226">
        <f t="shared" si="58"/>
        <v>15001359.995713715</v>
      </c>
      <c r="R131" s="250">
        <f t="shared" si="59"/>
        <v>0.70824555390689103</v>
      </c>
      <c r="S131" s="249">
        <f t="shared" si="59"/>
        <v>3.7083316009345944</v>
      </c>
      <c r="T131" s="249">
        <f t="shared" si="59"/>
        <v>3.0902763341121617</v>
      </c>
      <c r="V131" s="252"/>
      <c r="X131" s="257">
        <f t="shared" si="61"/>
        <v>12375859.434682963</v>
      </c>
    </row>
    <row r="132" spans="3:24" ht="52.8" x14ac:dyDescent="0.3">
      <c r="C132" s="8" t="s">
        <v>34</v>
      </c>
      <c r="D132" s="9" t="s">
        <v>73</v>
      </c>
      <c r="E132" s="10" t="s">
        <v>74</v>
      </c>
      <c r="F132" s="9" t="s">
        <v>16</v>
      </c>
      <c r="G132" s="122">
        <v>2</v>
      </c>
      <c r="H132" s="211">
        <v>1600000</v>
      </c>
      <c r="I132" s="171">
        <v>1660336.1344537816</v>
      </c>
      <c r="J132" s="232">
        <v>1383613.4453781513</v>
      </c>
      <c r="L132" s="219">
        <f t="shared" si="39"/>
        <v>1547983.1932773113</v>
      </c>
      <c r="N132" s="225">
        <f t="shared" si="56"/>
        <v>145510.04363455877</v>
      </c>
      <c r="O132" s="226">
        <f t="shared" si="57"/>
        <v>1402473.1496427525</v>
      </c>
      <c r="P132" s="226">
        <f t="shared" si="58"/>
        <v>1693493.2369118701</v>
      </c>
      <c r="R132" s="249">
        <f t="shared" si="59"/>
        <v>0.43584341778885599</v>
      </c>
      <c r="S132" s="249">
        <f t="shared" si="59"/>
        <v>0.45227910969917112</v>
      </c>
      <c r="T132" s="250">
        <f t="shared" si="59"/>
        <v>0.37689925808264257</v>
      </c>
      <c r="V132" s="252"/>
      <c r="X132" s="258">
        <f t="shared" ref="X132" si="62">+HARMEAN(H132:I132)</f>
        <v>1629609.7736996755</v>
      </c>
    </row>
    <row r="133" spans="3:24" s="2" customFormat="1" ht="66" x14ac:dyDescent="0.3">
      <c r="C133" s="8" t="s">
        <v>37</v>
      </c>
      <c r="D133" s="9" t="s">
        <v>148</v>
      </c>
      <c r="E133" s="10" t="s">
        <v>149</v>
      </c>
      <c r="F133" s="9" t="s">
        <v>16</v>
      </c>
      <c r="G133" s="122">
        <v>2</v>
      </c>
      <c r="H133" s="211">
        <v>1200000</v>
      </c>
      <c r="I133" s="230">
        <v>1742521.0084033613</v>
      </c>
      <c r="J133" s="180">
        <v>1452100.8403361344</v>
      </c>
      <c r="L133" s="219">
        <f t="shared" si="39"/>
        <v>1464873.9495798319</v>
      </c>
      <c r="N133" s="225">
        <f t="shared" si="56"/>
        <v>271485.95797860977</v>
      </c>
      <c r="O133" s="226">
        <f t="shared" si="57"/>
        <v>1193387.9916012222</v>
      </c>
      <c r="P133" s="226">
        <f t="shared" si="58"/>
        <v>1736359.9075584416</v>
      </c>
      <c r="R133" s="249">
        <f t="shared" si="59"/>
        <v>0.32688256334164201</v>
      </c>
      <c r="S133" s="250">
        <f t="shared" si="59"/>
        <v>0.47466644491962806</v>
      </c>
      <c r="T133" s="249">
        <f t="shared" si="59"/>
        <v>0.39555537076635672</v>
      </c>
      <c r="V133" s="252"/>
      <c r="X133" s="257">
        <f t="shared" ref="X133:X135" si="63">+HARMEAN(H133,J133)</f>
        <v>1314068.4410646388</v>
      </c>
    </row>
    <row r="134" spans="3:24" ht="51.75" customHeight="1" x14ac:dyDescent="0.3">
      <c r="C134" s="8" t="s">
        <v>40</v>
      </c>
      <c r="D134" s="9" t="s">
        <v>75</v>
      </c>
      <c r="E134" s="10" t="s">
        <v>76</v>
      </c>
      <c r="F134" s="9" t="s">
        <v>16</v>
      </c>
      <c r="G134" s="122">
        <v>4</v>
      </c>
      <c r="H134" s="211">
        <v>500000</v>
      </c>
      <c r="I134" s="230">
        <v>682184.87394957989</v>
      </c>
      <c r="J134" s="179">
        <v>568487.39495798317</v>
      </c>
      <c r="L134" s="219">
        <f t="shared" si="39"/>
        <v>583557.42296918773</v>
      </c>
      <c r="N134" s="225">
        <f t="shared" si="56"/>
        <v>92022.613428439494</v>
      </c>
      <c r="O134" s="226">
        <f t="shared" si="57"/>
        <v>491534.80954074825</v>
      </c>
      <c r="P134" s="226">
        <f t="shared" si="58"/>
        <v>675580.03639762721</v>
      </c>
      <c r="R134" s="249">
        <f t="shared" si="59"/>
        <v>0.13620106805901749</v>
      </c>
      <c r="S134" s="250">
        <f t="shared" si="59"/>
        <v>0.18582861689127803</v>
      </c>
      <c r="T134" s="249">
        <f t="shared" si="59"/>
        <v>0.15485718074273166</v>
      </c>
      <c r="V134" s="252"/>
      <c r="X134" s="257">
        <f t="shared" si="63"/>
        <v>532048.76130554464</v>
      </c>
    </row>
    <row r="135" spans="3:24" ht="52.8" x14ac:dyDescent="0.3">
      <c r="C135" s="8" t="s">
        <v>43</v>
      </c>
      <c r="D135" s="9" t="s">
        <v>142</v>
      </c>
      <c r="E135" s="10" t="s">
        <v>143</v>
      </c>
      <c r="F135" s="9" t="s">
        <v>16</v>
      </c>
      <c r="G135" s="122">
        <v>1</v>
      </c>
      <c r="H135" s="211">
        <v>300000</v>
      </c>
      <c r="I135" s="230">
        <v>428889.07563025213</v>
      </c>
      <c r="J135" s="179">
        <v>357407.56302521011</v>
      </c>
      <c r="L135" s="219">
        <f t="shared" si="39"/>
        <v>362098.87955182075</v>
      </c>
      <c r="N135" s="225">
        <f t="shared" si="56"/>
        <v>64572.477049202906</v>
      </c>
      <c r="O135" s="226">
        <f t="shared" si="57"/>
        <v>297526.40250261786</v>
      </c>
      <c r="P135" s="226">
        <f t="shared" si="58"/>
        <v>426671.35660102364</v>
      </c>
      <c r="R135" s="249">
        <f t="shared" si="59"/>
        <v>8.1720640835410502E-2</v>
      </c>
      <c r="S135" s="250">
        <f t="shared" si="59"/>
        <v>0.11683030035937016</v>
      </c>
      <c r="T135" s="249">
        <f t="shared" si="59"/>
        <v>9.7358583632808457E-2</v>
      </c>
      <c r="V135" s="252"/>
      <c r="X135" s="257">
        <f t="shared" si="63"/>
        <v>326197.24791164685</v>
      </c>
    </row>
    <row r="136" spans="3:24" ht="145.19999999999999" x14ac:dyDescent="0.3">
      <c r="C136" s="8" t="s">
        <v>46</v>
      </c>
      <c r="D136" s="9" t="s">
        <v>63</v>
      </c>
      <c r="E136" s="10" t="s">
        <v>64</v>
      </c>
      <c r="F136" s="9" t="s">
        <v>16</v>
      </c>
      <c r="G136" s="122">
        <v>2</v>
      </c>
      <c r="H136" s="211">
        <v>4000000</v>
      </c>
      <c r="I136" s="171">
        <v>3825343.3613445377</v>
      </c>
      <c r="J136" s="232">
        <v>3187786.1344537819</v>
      </c>
      <c r="L136" s="219">
        <f t="shared" si="39"/>
        <v>3671043.1652661064</v>
      </c>
      <c r="N136" s="225">
        <f t="shared" si="56"/>
        <v>427526.90409933764</v>
      </c>
      <c r="O136" s="226">
        <f t="shared" si="57"/>
        <v>3243516.2611667686</v>
      </c>
      <c r="P136" s="226">
        <f t="shared" si="58"/>
        <v>4098570.0693654441</v>
      </c>
      <c r="R136" s="249">
        <f t="shared" si="59"/>
        <v>1.08960854447214</v>
      </c>
      <c r="S136" s="249">
        <f t="shared" si="59"/>
        <v>1.0420317030151964</v>
      </c>
      <c r="T136" s="250">
        <f t="shared" si="59"/>
        <v>0.86835975251266373</v>
      </c>
      <c r="V136" s="252"/>
      <c r="X136" s="258">
        <f t="shared" ref="X136" si="64">+HARMEAN(H136:I136)</f>
        <v>3910722.568664155</v>
      </c>
    </row>
    <row r="137" spans="3:24" ht="39.6" x14ac:dyDescent="0.3">
      <c r="C137" s="40" t="s">
        <v>49</v>
      </c>
      <c r="D137" s="9" t="s">
        <v>38</v>
      </c>
      <c r="E137" s="10" t="s">
        <v>39</v>
      </c>
      <c r="F137" s="9" t="s">
        <v>16</v>
      </c>
      <c r="G137" s="123">
        <v>2</v>
      </c>
      <c r="H137" s="235">
        <v>1100000</v>
      </c>
      <c r="I137" s="171">
        <v>2677242.8571428573</v>
      </c>
      <c r="J137" s="179">
        <v>2231035.7142857146</v>
      </c>
      <c r="L137" s="219">
        <f t="shared" si="39"/>
        <v>2002759.523809524</v>
      </c>
      <c r="N137" s="225">
        <f t="shared" si="56"/>
        <v>813022.9221588911</v>
      </c>
      <c r="O137" s="226">
        <f t="shared" si="57"/>
        <v>1189736.6016506329</v>
      </c>
      <c r="P137" s="226">
        <f t="shared" si="58"/>
        <v>2815782.4459684151</v>
      </c>
      <c r="R137" s="250">
        <f t="shared" si="59"/>
        <v>0.2996423497298385</v>
      </c>
      <c r="S137" s="249">
        <f t="shared" si="59"/>
        <v>0.72928667319246554</v>
      </c>
      <c r="T137" s="249">
        <f t="shared" si="59"/>
        <v>0.60773889432705464</v>
      </c>
      <c r="V137" s="252"/>
      <c r="X137" s="257">
        <f t="shared" ref="X137:X138" si="65">+HARMEAN(I137,J137)</f>
        <v>2433857.1428571427</v>
      </c>
    </row>
    <row r="138" spans="3:24" ht="105.6" x14ac:dyDescent="0.3">
      <c r="C138" s="8" t="s">
        <v>52</v>
      </c>
      <c r="D138" s="9" t="s">
        <v>67</v>
      </c>
      <c r="E138" s="10" t="s">
        <v>68</v>
      </c>
      <c r="F138" s="9" t="s">
        <v>16</v>
      </c>
      <c r="G138" s="122">
        <v>1</v>
      </c>
      <c r="H138" s="235">
        <v>1500000</v>
      </c>
      <c r="I138" s="171">
        <v>2475680.6722689075</v>
      </c>
      <c r="J138" s="179">
        <v>2063067.2268907563</v>
      </c>
      <c r="L138" s="219">
        <f t="shared" si="39"/>
        <v>2012915.9663865548</v>
      </c>
      <c r="N138" s="225">
        <f t="shared" si="56"/>
        <v>489769.90031789057</v>
      </c>
      <c r="O138" s="226">
        <f t="shared" si="57"/>
        <v>1523146.0660686642</v>
      </c>
      <c r="P138" s="226">
        <f t="shared" si="58"/>
        <v>2502685.8667044453</v>
      </c>
      <c r="R138" s="250">
        <f t="shared" si="59"/>
        <v>0.40860320417705254</v>
      </c>
      <c r="S138" s="249">
        <f t="shared" si="59"/>
        <v>0.67438070347218337</v>
      </c>
      <c r="T138" s="249">
        <f t="shared" si="59"/>
        <v>0.56198391956015281</v>
      </c>
      <c r="V138" s="252"/>
      <c r="X138" s="257">
        <f t="shared" si="65"/>
        <v>2250618.7929717344</v>
      </c>
    </row>
    <row r="139" spans="3:24" ht="66" x14ac:dyDescent="0.3">
      <c r="C139" s="8" t="s">
        <v>55</v>
      </c>
      <c r="D139" s="9" t="s">
        <v>65</v>
      </c>
      <c r="E139" s="10" t="s">
        <v>66</v>
      </c>
      <c r="F139" s="9" t="s">
        <v>16</v>
      </c>
      <c r="G139" s="122">
        <v>1</v>
      </c>
      <c r="H139" s="211">
        <v>3200000</v>
      </c>
      <c r="I139" s="171">
        <v>2984743.3613445382</v>
      </c>
      <c r="J139" s="232">
        <v>2487286.1344537814</v>
      </c>
      <c r="L139" s="219">
        <f t="shared" si="39"/>
        <v>2890676.4985994399</v>
      </c>
      <c r="N139" s="225">
        <f t="shared" si="56"/>
        <v>365549.85232589865</v>
      </c>
      <c r="O139" s="226">
        <f t="shared" si="57"/>
        <v>2525126.6462735413</v>
      </c>
      <c r="P139" s="226">
        <f t="shared" si="58"/>
        <v>3256226.3509253385</v>
      </c>
      <c r="R139" s="249">
        <f t="shared" si="59"/>
        <v>0.87168683557771198</v>
      </c>
      <c r="S139" s="249">
        <f t="shared" si="59"/>
        <v>0.81305046739437625</v>
      </c>
      <c r="T139" s="250">
        <f t="shared" si="59"/>
        <v>0.67754205616198004</v>
      </c>
      <c r="V139" s="252"/>
      <c r="X139" s="258">
        <f t="shared" ref="X139" si="66">+HARMEAN(H139:I139)</f>
        <v>3088625.7353857714</v>
      </c>
    </row>
    <row r="140" spans="3:24" ht="92.4" x14ac:dyDescent="0.3">
      <c r="C140" s="8" t="s">
        <v>58</v>
      </c>
      <c r="D140" s="9" t="s">
        <v>22</v>
      </c>
      <c r="E140" s="10" t="s">
        <v>23</v>
      </c>
      <c r="F140" s="9" t="s">
        <v>16</v>
      </c>
      <c r="G140" s="122">
        <v>1</v>
      </c>
      <c r="H140" s="211">
        <v>3500000</v>
      </c>
      <c r="I140" s="230">
        <v>4011428.5714285718</v>
      </c>
      <c r="J140" s="179">
        <v>3342857.1428571432</v>
      </c>
      <c r="L140" s="219">
        <f t="shared" si="39"/>
        <v>3618095.2380952383</v>
      </c>
      <c r="N140" s="225">
        <f t="shared" si="56"/>
        <v>349580.89581824763</v>
      </c>
      <c r="O140" s="226">
        <f t="shared" si="57"/>
        <v>3268514.3422769909</v>
      </c>
      <c r="P140" s="226">
        <f t="shared" si="58"/>
        <v>3967676.1339134858</v>
      </c>
      <c r="R140" s="249">
        <f t="shared" si="59"/>
        <v>0.95340747641312251</v>
      </c>
      <c r="S140" s="250">
        <f t="shared" si="59"/>
        <v>1.0927217117420605</v>
      </c>
      <c r="T140" s="249">
        <f t="shared" si="59"/>
        <v>0.91060142645171716</v>
      </c>
      <c r="V140" s="252"/>
      <c r="X140" s="257">
        <f t="shared" ref="X140:X142" si="67">+HARMEAN(H140,J140)</f>
        <v>3419624.2171189985</v>
      </c>
    </row>
    <row r="141" spans="3:24" ht="26.4" x14ac:dyDescent="0.3">
      <c r="C141" s="8" t="s">
        <v>83</v>
      </c>
      <c r="D141" s="9" t="s">
        <v>168</v>
      </c>
      <c r="E141" s="10" t="s">
        <v>169</v>
      </c>
      <c r="F141" s="9" t="s">
        <v>16</v>
      </c>
      <c r="G141" s="122">
        <v>4</v>
      </c>
      <c r="H141" s="235">
        <v>200000</v>
      </c>
      <c r="I141" s="171">
        <v>125400</v>
      </c>
      <c r="J141" s="179">
        <v>89571.42857142858</v>
      </c>
      <c r="L141" s="219">
        <f t="shared" si="39"/>
        <v>138323.80952380953</v>
      </c>
      <c r="N141" s="225">
        <f t="shared" si="56"/>
        <v>56337.252208414975</v>
      </c>
      <c r="O141" s="226">
        <f t="shared" si="57"/>
        <v>81986.557315394544</v>
      </c>
      <c r="P141" s="226">
        <f t="shared" si="58"/>
        <v>194661.06173222451</v>
      </c>
      <c r="R141" s="250">
        <f t="shared" si="59"/>
        <v>5.4480427223606999E-2</v>
      </c>
      <c r="S141" s="249">
        <f t="shared" si="59"/>
        <v>3.4159227869201593E-2</v>
      </c>
      <c r="T141" s="249">
        <f t="shared" si="59"/>
        <v>2.4399448478001139E-2</v>
      </c>
      <c r="V141" s="252"/>
      <c r="X141" s="257">
        <f t="shared" ref="X141" si="68">+HARMEAN(I141,J141)</f>
        <v>104500</v>
      </c>
    </row>
    <row r="142" spans="3:24" ht="27" thickBot="1" x14ac:dyDescent="0.35">
      <c r="C142" s="8" t="s">
        <v>86</v>
      </c>
      <c r="D142" s="9" t="s">
        <v>170</v>
      </c>
      <c r="E142" s="10" t="s">
        <v>171</v>
      </c>
      <c r="F142" s="9" t="s">
        <v>16</v>
      </c>
      <c r="G142" s="122">
        <v>1</v>
      </c>
      <c r="H142" s="236">
        <v>500000</v>
      </c>
      <c r="I142" s="230">
        <v>582352.9411764706</v>
      </c>
      <c r="J142" s="179">
        <v>485294.11764705885</v>
      </c>
      <c r="L142" s="219">
        <f t="shared" si="39"/>
        <v>522549.01960784313</v>
      </c>
      <c r="N142" s="225">
        <f t="shared" si="56"/>
        <v>52311.064988055296</v>
      </c>
      <c r="O142" s="226">
        <f t="shared" si="57"/>
        <v>470237.95461978787</v>
      </c>
      <c r="P142" s="226">
        <f t="shared" si="58"/>
        <v>574860.0845958984</v>
      </c>
      <c r="R142" s="249">
        <f t="shared" si="59"/>
        <v>0.13620106805901749</v>
      </c>
      <c r="S142" s="250">
        <f t="shared" si="59"/>
        <v>0.15863418515109098</v>
      </c>
      <c r="T142" s="249">
        <f t="shared" si="59"/>
        <v>0.13219515429257583</v>
      </c>
      <c r="V142" s="252"/>
      <c r="X142" s="257">
        <f t="shared" si="67"/>
        <v>492537.3134328358</v>
      </c>
    </row>
    <row r="143" spans="3:24" ht="13.2" customHeight="1" thickBot="1" x14ac:dyDescent="0.35">
      <c r="C143" s="280" t="s">
        <v>172</v>
      </c>
      <c r="D143" s="281"/>
      <c r="E143" s="282"/>
      <c r="F143" s="34"/>
      <c r="G143" s="34"/>
      <c r="H143" s="34"/>
      <c r="I143" s="181"/>
      <c r="J143" s="176"/>
      <c r="L143" s="219"/>
      <c r="N143" s="228"/>
      <c r="O143" s="228"/>
      <c r="P143" s="228"/>
      <c r="V143" s="252"/>
    </row>
    <row r="144" spans="3:24" ht="13.2" customHeight="1" thickBot="1" x14ac:dyDescent="0.35">
      <c r="C144" s="289" t="s">
        <v>173</v>
      </c>
      <c r="D144" s="290"/>
      <c r="E144" s="290"/>
      <c r="F144" s="290"/>
      <c r="G144" s="290"/>
      <c r="H144" s="290"/>
      <c r="I144" s="164"/>
      <c r="J144" s="183"/>
      <c r="L144" s="221"/>
      <c r="N144" s="229"/>
      <c r="O144" s="229"/>
      <c r="P144" s="229"/>
      <c r="R144" s="214"/>
      <c r="S144" s="215"/>
      <c r="T144" s="216"/>
      <c r="V144" s="252"/>
    </row>
    <row r="145" spans="1:24" ht="47.25" customHeight="1" x14ac:dyDescent="0.3">
      <c r="A145" s="3"/>
      <c r="B145" s="3"/>
      <c r="C145" s="4" t="s">
        <v>4</v>
      </c>
      <c r="D145" s="5" t="s">
        <v>5</v>
      </c>
      <c r="E145" s="5" t="s">
        <v>6</v>
      </c>
      <c r="F145" s="5" t="s">
        <v>7</v>
      </c>
      <c r="G145" s="6" t="s">
        <v>8</v>
      </c>
      <c r="H145" s="5" t="s">
        <v>9</v>
      </c>
      <c r="I145" s="170" t="s">
        <v>9</v>
      </c>
      <c r="J145" s="170" t="s">
        <v>9</v>
      </c>
      <c r="L145" s="170" t="s">
        <v>9</v>
      </c>
      <c r="N145" s="224" t="s">
        <v>939</v>
      </c>
      <c r="O145" s="224" t="s">
        <v>940</v>
      </c>
      <c r="P145" s="224" t="s">
        <v>941</v>
      </c>
      <c r="R145" s="224" t="s">
        <v>942</v>
      </c>
      <c r="S145" s="224" t="s">
        <v>942</v>
      </c>
      <c r="T145" s="224" t="s">
        <v>942</v>
      </c>
      <c r="V145" s="252"/>
      <c r="X145" s="170" t="s">
        <v>9</v>
      </c>
    </row>
    <row r="146" spans="1:24" ht="39.6" x14ac:dyDescent="0.3">
      <c r="C146" s="8" t="s">
        <v>13</v>
      </c>
      <c r="D146" s="9" t="s">
        <v>87</v>
      </c>
      <c r="E146" s="10" t="s">
        <v>88</v>
      </c>
      <c r="F146" s="9" t="s">
        <v>16</v>
      </c>
      <c r="G146" s="11">
        <v>5</v>
      </c>
      <c r="H146" s="230">
        <v>1600000</v>
      </c>
      <c r="I146" s="171">
        <v>4326050.4201680673</v>
      </c>
      <c r="J146" s="179">
        <v>3605042.0168067226</v>
      </c>
      <c r="L146" s="219">
        <f t="shared" si="39"/>
        <v>3177030.81232493</v>
      </c>
      <c r="N146" s="225">
        <f t="shared" ref="N146:N158" si="69">+STDEV(H146:J146)</f>
        <v>1412527.1383927779</v>
      </c>
      <c r="O146" s="226">
        <f t="shared" ref="O146:O158" si="70">+L146-N146</f>
        <v>1764503.6739321521</v>
      </c>
      <c r="P146" s="226">
        <f t="shared" ref="P146:P158" si="71">+L146+N146</f>
        <v>4589557.9507177081</v>
      </c>
      <c r="R146" s="250">
        <f t="shared" ref="R146:T158" si="72">+H146/$L$24</f>
        <v>0.43584341778885599</v>
      </c>
      <c r="S146" s="249">
        <f t="shared" si="72"/>
        <v>1.1784253754081044</v>
      </c>
      <c r="T146" s="249">
        <f t="shared" si="72"/>
        <v>0.98202114617342029</v>
      </c>
      <c r="V146" s="252"/>
      <c r="X146" s="257">
        <f t="shared" ref="X146:X150" si="73">+HARMEAN(I146,J146)</f>
        <v>3932773.109243698</v>
      </c>
    </row>
    <row r="147" spans="1:24" s="2" customFormat="1" ht="39.6" x14ac:dyDescent="0.3">
      <c r="C147" s="8" t="s">
        <v>18</v>
      </c>
      <c r="D147" s="9" t="s">
        <v>56</v>
      </c>
      <c r="E147" s="10" t="s">
        <v>57</v>
      </c>
      <c r="F147" s="9" t="s">
        <v>16</v>
      </c>
      <c r="G147" s="11">
        <v>3</v>
      </c>
      <c r="H147" s="230">
        <v>3000000</v>
      </c>
      <c r="I147" s="171">
        <v>4638655.4621848743</v>
      </c>
      <c r="J147" s="180">
        <v>3865546.218487395</v>
      </c>
      <c r="L147" s="219">
        <f t="shared" si="39"/>
        <v>3834733.8935574233</v>
      </c>
      <c r="N147" s="225">
        <f t="shared" si="69"/>
        <v>819762.14871313097</v>
      </c>
      <c r="O147" s="226">
        <f t="shared" si="70"/>
        <v>3014971.7448442923</v>
      </c>
      <c r="P147" s="226">
        <f t="shared" si="71"/>
        <v>4654496.0422705542</v>
      </c>
      <c r="R147" s="250">
        <f t="shared" si="72"/>
        <v>0.81720640835410507</v>
      </c>
      <c r="S147" s="249">
        <f t="shared" si="72"/>
        <v>1.2635796566147508</v>
      </c>
      <c r="T147" s="249">
        <f t="shared" si="72"/>
        <v>1.052983047178959</v>
      </c>
      <c r="V147" s="252"/>
      <c r="X147" s="257">
        <f t="shared" si="73"/>
        <v>4216959.5110771591</v>
      </c>
    </row>
    <row r="148" spans="1:24" s="2" customFormat="1" ht="39.6" x14ac:dyDescent="0.3">
      <c r="C148" s="8" t="s">
        <v>21</v>
      </c>
      <c r="D148" s="9" t="s">
        <v>91</v>
      </c>
      <c r="E148" s="10" t="s">
        <v>92</v>
      </c>
      <c r="F148" s="9" t="s">
        <v>16</v>
      </c>
      <c r="G148" s="11">
        <v>3</v>
      </c>
      <c r="H148" s="230">
        <v>3200000</v>
      </c>
      <c r="I148" s="171">
        <v>5064201.6806722693</v>
      </c>
      <c r="J148" s="179">
        <v>4220168.0672268914</v>
      </c>
      <c r="L148" s="219">
        <f t="shared" si="39"/>
        <v>4161456.5826330534</v>
      </c>
      <c r="N148" s="225">
        <f t="shared" si="69"/>
        <v>933486.61231575371</v>
      </c>
      <c r="O148" s="226">
        <f t="shared" si="70"/>
        <v>3227969.9703172995</v>
      </c>
      <c r="P148" s="226">
        <f t="shared" si="71"/>
        <v>5094943.1949488074</v>
      </c>
      <c r="R148" s="250">
        <f t="shared" si="72"/>
        <v>0.87168683557771198</v>
      </c>
      <c r="S148" s="249">
        <f t="shared" si="72"/>
        <v>1.3794993555476691</v>
      </c>
      <c r="T148" s="249">
        <f t="shared" si="72"/>
        <v>1.1495827962897245</v>
      </c>
      <c r="V148" s="252"/>
      <c r="X148" s="257">
        <f t="shared" si="73"/>
        <v>4603819.7097020634</v>
      </c>
    </row>
    <row r="149" spans="1:24" s="2" customFormat="1" ht="52.8" x14ac:dyDescent="0.3">
      <c r="C149" s="8" t="s">
        <v>25</v>
      </c>
      <c r="D149" s="9" t="s">
        <v>59</v>
      </c>
      <c r="E149" s="10" t="s">
        <v>60</v>
      </c>
      <c r="F149" s="9" t="s">
        <v>16</v>
      </c>
      <c r="G149" s="11">
        <v>3</v>
      </c>
      <c r="H149" s="171">
        <v>3000000</v>
      </c>
      <c r="I149" s="230">
        <v>3826890.7563025211</v>
      </c>
      <c r="J149" s="179">
        <v>3189075.630252101</v>
      </c>
      <c r="L149" s="219">
        <f t="shared" si="39"/>
        <v>3338655.4621848739</v>
      </c>
      <c r="N149" s="225">
        <f t="shared" si="69"/>
        <v>433263.97877670365</v>
      </c>
      <c r="O149" s="226">
        <f t="shared" si="70"/>
        <v>2905391.4834081703</v>
      </c>
      <c r="P149" s="226">
        <f t="shared" si="71"/>
        <v>3771919.4409615775</v>
      </c>
      <c r="R149" s="249">
        <f t="shared" si="72"/>
        <v>0.81720640835410507</v>
      </c>
      <c r="S149" s="250">
        <f t="shared" si="72"/>
        <v>1.0424532167071694</v>
      </c>
      <c r="T149" s="249">
        <f t="shared" si="72"/>
        <v>0.86871101392264105</v>
      </c>
      <c r="V149" s="252"/>
      <c r="X149" s="257">
        <f t="shared" ref="X149:X153" si="74">+HARMEAN(H149,J149)</f>
        <v>3091649.6945010182</v>
      </c>
    </row>
    <row r="150" spans="1:24" s="2" customFormat="1" ht="39.6" x14ac:dyDescent="0.3">
      <c r="C150" s="8" t="s">
        <v>28</v>
      </c>
      <c r="D150" s="9" t="s">
        <v>134</v>
      </c>
      <c r="E150" s="10" t="s">
        <v>135</v>
      </c>
      <c r="F150" s="9" t="s">
        <v>16</v>
      </c>
      <c r="G150" s="11">
        <v>2</v>
      </c>
      <c r="H150" s="230">
        <v>1600000</v>
      </c>
      <c r="I150" s="171">
        <v>2944875.630252101</v>
      </c>
      <c r="J150" s="179">
        <v>2454063.0252100839</v>
      </c>
      <c r="L150" s="219">
        <f t="shared" si="39"/>
        <v>2332979.5518207285</v>
      </c>
      <c r="N150" s="225">
        <f t="shared" si="69"/>
        <v>680564.85426263278</v>
      </c>
      <c r="O150" s="226">
        <f t="shared" si="70"/>
        <v>1652414.6975580957</v>
      </c>
      <c r="P150" s="226">
        <f t="shared" si="71"/>
        <v>3013544.4060833612</v>
      </c>
      <c r="R150" s="250">
        <f t="shared" si="72"/>
        <v>0.43584341778885599</v>
      </c>
      <c r="S150" s="249">
        <f t="shared" si="72"/>
        <v>0.802190412282617</v>
      </c>
      <c r="T150" s="249">
        <f t="shared" si="72"/>
        <v>0.66849201023551408</v>
      </c>
      <c r="V150" s="252"/>
      <c r="X150" s="257">
        <f t="shared" si="73"/>
        <v>2677159.6638655462</v>
      </c>
    </row>
    <row r="151" spans="1:24" ht="26.4" x14ac:dyDescent="0.3">
      <c r="C151" s="8" t="s">
        <v>31</v>
      </c>
      <c r="D151" s="9" t="s">
        <v>174</v>
      </c>
      <c r="E151" s="10" t="s">
        <v>175</v>
      </c>
      <c r="F151" s="9" t="s">
        <v>16</v>
      </c>
      <c r="G151" s="11">
        <v>5</v>
      </c>
      <c r="H151" s="171">
        <v>100000</v>
      </c>
      <c r="I151" s="230">
        <v>195882.35294117648</v>
      </c>
      <c r="J151" s="179">
        <v>139915.96638655462</v>
      </c>
      <c r="L151" s="219">
        <f t="shared" si="39"/>
        <v>145266.10644257706</v>
      </c>
      <c r="N151" s="225">
        <f t="shared" si="69"/>
        <v>48164.555436008806</v>
      </c>
      <c r="O151" s="226">
        <f t="shared" si="70"/>
        <v>97101.551006568247</v>
      </c>
      <c r="P151" s="226">
        <f t="shared" si="71"/>
        <v>193430.66187858587</v>
      </c>
      <c r="R151" s="249">
        <f t="shared" si="72"/>
        <v>2.7240213611803499E-2</v>
      </c>
      <c r="S151" s="250">
        <f t="shared" si="72"/>
        <v>5.3358771369003327E-2</v>
      </c>
      <c r="T151" s="249">
        <f t="shared" si="72"/>
        <v>3.811340812071666E-2</v>
      </c>
      <c r="V151" s="252"/>
      <c r="X151" s="257">
        <f t="shared" si="74"/>
        <v>116637.47810858142</v>
      </c>
    </row>
    <row r="152" spans="1:24" x14ac:dyDescent="0.3">
      <c r="C152" s="8" t="s">
        <v>34</v>
      </c>
      <c r="D152" s="9" t="s">
        <v>176</v>
      </c>
      <c r="E152" s="10" t="s">
        <v>177</v>
      </c>
      <c r="F152" s="9" t="s">
        <v>16</v>
      </c>
      <c r="G152" s="11">
        <v>20</v>
      </c>
      <c r="H152" s="171">
        <v>20000</v>
      </c>
      <c r="I152" s="171">
        <v>21352.941176470587</v>
      </c>
      <c r="J152" s="232">
        <v>15252.100840336136</v>
      </c>
      <c r="L152" s="219">
        <f t="shared" si="39"/>
        <v>18868.347338935575</v>
      </c>
      <c r="N152" s="225">
        <f t="shared" si="69"/>
        <v>3203.9883755597461</v>
      </c>
      <c r="O152" s="226">
        <f t="shared" si="70"/>
        <v>15664.358963375829</v>
      </c>
      <c r="P152" s="226">
        <f t="shared" si="71"/>
        <v>22072.335714495322</v>
      </c>
      <c r="R152" s="249">
        <f t="shared" si="72"/>
        <v>5.4480427223607001E-3</v>
      </c>
      <c r="S152" s="249">
        <f t="shared" si="72"/>
        <v>5.8165867888733359E-3</v>
      </c>
      <c r="T152" s="250">
        <f t="shared" si="72"/>
        <v>4.1547048491952406E-3</v>
      </c>
      <c r="V152" s="252"/>
      <c r="X152" s="258">
        <f t="shared" ref="X152" si="75">+HARMEAN(H152:I152)</f>
        <v>20654.33854907539</v>
      </c>
    </row>
    <row r="153" spans="1:24" x14ac:dyDescent="0.3">
      <c r="C153" s="8" t="s">
        <v>37</v>
      </c>
      <c r="D153" s="9" t="s">
        <v>178</v>
      </c>
      <c r="E153" s="10" t="s">
        <v>179</v>
      </c>
      <c r="F153" s="9" t="s">
        <v>16</v>
      </c>
      <c r="G153" s="11">
        <v>10</v>
      </c>
      <c r="H153" s="171">
        <v>50000</v>
      </c>
      <c r="I153" s="230">
        <v>94804.411764705888</v>
      </c>
      <c r="J153" s="179">
        <v>67717.436974789918</v>
      </c>
      <c r="L153" s="219">
        <f t="shared" si="39"/>
        <v>70840.616246498612</v>
      </c>
      <c r="N153" s="225">
        <f t="shared" si="69"/>
        <v>22564.89563387676</v>
      </c>
      <c r="O153" s="226">
        <f t="shared" si="70"/>
        <v>48275.720612621852</v>
      </c>
      <c r="P153" s="226">
        <f t="shared" si="71"/>
        <v>93405.511880375372</v>
      </c>
      <c r="R153" s="249">
        <f t="shared" si="72"/>
        <v>1.362010680590175E-2</v>
      </c>
      <c r="S153" s="250">
        <f t="shared" si="72"/>
        <v>2.5824924278119651E-2</v>
      </c>
      <c r="T153" s="249">
        <f t="shared" si="72"/>
        <v>1.844637448437118E-2</v>
      </c>
      <c r="V153" s="252"/>
      <c r="X153" s="257">
        <f t="shared" si="74"/>
        <v>57525.408907171601</v>
      </c>
    </row>
    <row r="154" spans="1:24" ht="39.6" x14ac:dyDescent="0.3">
      <c r="C154" s="8" t="s">
        <v>40</v>
      </c>
      <c r="D154" s="9" t="s">
        <v>29</v>
      </c>
      <c r="E154" s="10" t="s">
        <v>30</v>
      </c>
      <c r="F154" s="9" t="s">
        <v>16</v>
      </c>
      <c r="G154" s="11">
        <v>2</v>
      </c>
      <c r="H154" s="230">
        <v>1600000</v>
      </c>
      <c r="I154" s="171">
        <v>3025210.0840336136</v>
      </c>
      <c r="J154" s="179">
        <v>2521008.4033613447</v>
      </c>
      <c r="L154" s="219">
        <f t="shared" ref="L154:L214" si="76">+AVERAGE(H154:J154)</f>
        <v>2382072.8291316531</v>
      </c>
      <c r="N154" s="225">
        <f t="shared" si="69"/>
        <v>722691.68131899426</v>
      </c>
      <c r="O154" s="226">
        <f t="shared" si="70"/>
        <v>1659381.1478126589</v>
      </c>
      <c r="P154" s="226">
        <f t="shared" si="71"/>
        <v>3104764.5104506472</v>
      </c>
      <c r="R154" s="250">
        <f t="shared" si="72"/>
        <v>0.43584341778885599</v>
      </c>
      <c r="S154" s="249">
        <f t="shared" si="72"/>
        <v>0.82407368909657652</v>
      </c>
      <c r="T154" s="249">
        <f t="shared" si="72"/>
        <v>0.6867280742471471</v>
      </c>
      <c r="V154" s="252"/>
      <c r="X154" s="257">
        <f t="shared" ref="X154:X155" si="77">+HARMEAN(I154,J154)</f>
        <v>2750190.9854851034</v>
      </c>
    </row>
    <row r="155" spans="1:24" s="2" customFormat="1" ht="39.6" x14ac:dyDescent="0.3">
      <c r="C155" s="8" t="s">
        <v>43</v>
      </c>
      <c r="D155" s="9" t="s">
        <v>14</v>
      </c>
      <c r="E155" s="10" t="s">
        <v>15</v>
      </c>
      <c r="F155" s="9" t="s">
        <v>16</v>
      </c>
      <c r="G155" s="11">
        <v>5</v>
      </c>
      <c r="H155" s="230">
        <v>200000</v>
      </c>
      <c r="I155" s="171">
        <v>335798.31932773109</v>
      </c>
      <c r="J155" s="180">
        <v>279831.93277310923</v>
      </c>
      <c r="L155" s="219">
        <f t="shared" si="76"/>
        <v>271876.75070028013</v>
      </c>
      <c r="N155" s="225">
        <f t="shared" si="69"/>
        <v>68247.780728885016</v>
      </c>
      <c r="O155" s="226">
        <f t="shared" si="70"/>
        <v>203628.9699713951</v>
      </c>
      <c r="P155" s="226">
        <f t="shared" si="71"/>
        <v>340124.53142916516</v>
      </c>
      <c r="R155" s="250">
        <f t="shared" si="72"/>
        <v>5.4480427223606999E-2</v>
      </c>
      <c r="S155" s="249">
        <f t="shared" si="72"/>
        <v>9.1472179489719987E-2</v>
      </c>
      <c r="T155" s="249">
        <f t="shared" si="72"/>
        <v>7.6226816241433321E-2</v>
      </c>
      <c r="V155" s="252"/>
      <c r="X155" s="257">
        <f t="shared" si="77"/>
        <v>305271.19938884646</v>
      </c>
    </row>
    <row r="156" spans="1:24" ht="145.19999999999999" x14ac:dyDescent="0.3">
      <c r="C156" s="8" t="s">
        <v>46</v>
      </c>
      <c r="D156" s="9" t="s">
        <v>63</v>
      </c>
      <c r="E156" s="10" t="s">
        <v>64</v>
      </c>
      <c r="F156" s="9" t="s">
        <v>16</v>
      </c>
      <c r="G156" s="11">
        <v>2</v>
      </c>
      <c r="H156" s="171">
        <v>4000000</v>
      </c>
      <c r="I156" s="171">
        <v>3825343.3613445377</v>
      </c>
      <c r="J156" s="232">
        <v>3187786.1344537819</v>
      </c>
      <c r="L156" s="219">
        <f t="shared" si="76"/>
        <v>3671043.1652661064</v>
      </c>
      <c r="N156" s="225">
        <f t="shared" si="69"/>
        <v>427526.90409933764</v>
      </c>
      <c r="O156" s="226">
        <f t="shared" si="70"/>
        <v>3243516.2611667686</v>
      </c>
      <c r="P156" s="226">
        <f t="shared" si="71"/>
        <v>4098570.0693654441</v>
      </c>
      <c r="R156" s="249">
        <f t="shared" si="72"/>
        <v>1.08960854447214</v>
      </c>
      <c r="S156" s="249">
        <f t="shared" si="72"/>
        <v>1.0420317030151964</v>
      </c>
      <c r="T156" s="250">
        <f t="shared" si="72"/>
        <v>0.86835975251266373</v>
      </c>
      <c r="V156" s="252"/>
      <c r="X156" s="258">
        <f t="shared" ref="X156" si="78">+HARMEAN(H156:I156)</f>
        <v>3910722.568664155</v>
      </c>
    </row>
    <row r="157" spans="1:24" ht="26.4" x14ac:dyDescent="0.3">
      <c r="C157" s="8" t="s">
        <v>49</v>
      </c>
      <c r="D157" s="9" t="s">
        <v>19</v>
      </c>
      <c r="E157" s="10" t="s">
        <v>20</v>
      </c>
      <c r="F157" s="9" t="s">
        <v>16</v>
      </c>
      <c r="G157" s="11">
        <v>50</v>
      </c>
      <c r="H157" s="171">
        <v>65000</v>
      </c>
      <c r="I157" s="230">
        <v>88235.294117647063</v>
      </c>
      <c r="J157" s="179">
        <v>63025.210084033613</v>
      </c>
      <c r="L157" s="219">
        <f t="shared" si="76"/>
        <v>72086.834733893556</v>
      </c>
      <c r="N157" s="225">
        <f t="shared" si="69"/>
        <v>14019.789732895568</v>
      </c>
      <c r="O157" s="226">
        <f t="shared" si="70"/>
        <v>58067.04500099799</v>
      </c>
      <c r="P157" s="226">
        <f t="shared" si="71"/>
        <v>86106.62446678913</v>
      </c>
      <c r="R157" s="249">
        <f t="shared" si="72"/>
        <v>1.7706138847672276E-2</v>
      </c>
      <c r="S157" s="250">
        <f t="shared" si="72"/>
        <v>2.4035482598650151E-2</v>
      </c>
      <c r="T157" s="249">
        <f t="shared" si="72"/>
        <v>1.7168201856178678E-2</v>
      </c>
      <c r="V157" s="252"/>
      <c r="X157" s="257">
        <f t="shared" ref="X157" si="79">+HARMEAN(H157,J157)</f>
        <v>63997.374466688547</v>
      </c>
    </row>
    <row r="158" spans="1:24" ht="40.200000000000003" thickBot="1" x14ac:dyDescent="0.35">
      <c r="C158" s="8" t="s">
        <v>52</v>
      </c>
      <c r="D158" s="9" t="s">
        <v>119</v>
      </c>
      <c r="E158" s="10" t="s">
        <v>180</v>
      </c>
      <c r="F158" s="9" t="s">
        <v>16</v>
      </c>
      <c r="G158" s="11">
        <v>15</v>
      </c>
      <c r="H158" s="230">
        <v>120000</v>
      </c>
      <c r="I158" s="171">
        <v>229613.44537815126</v>
      </c>
      <c r="J158" s="179">
        <v>191344.53781512607</v>
      </c>
      <c r="L158" s="219">
        <f t="shared" si="76"/>
        <v>180319.32773109246</v>
      </c>
      <c r="N158" s="225">
        <f t="shared" si="69"/>
        <v>55632.214543059868</v>
      </c>
      <c r="O158" s="226">
        <f t="shared" si="70"/>
        <v>124687.11318803258</v>
      </c>
      <c r="P158" s="226">
        <f t="shared" si="71"/>
        <v>235951.54227415234</v>
      </c>
      <c r="R158" s="250">
        <f t="shared" si="72"/>
        <v>3.2688256334164202E-2</v>
      </c>
      <c r="S158" s="249">
        <f t="shared" si="72"/>
        <v>6.2547193002430154E-2</v>
      </c>
      <c r="T158" s="249">
        <f t="shared" si="72"/>
        <v>5.2122660835358471E-2</v>
      </c>
      <c r="V158" s="252"/>
      <c r="X158" s="257">
        <f t="shared" ref="X158" si="80">+HARMEAN(I158,J158)</f>
        <v>208739.49579831935</v>
      </c>
    </row>
    <row r="159" spans="1:24" ht="13.2" customHeight="1" thickBot="1" x14ac:dyDescent="0.35">
      <c r="C159" s="280" t="s">
        <v>181</v>
      </c>
      <c r="D159" s="281"/>
      <c r="E159" s="282"/>
      <c r="F159" s="34"/>
      <c r="G159" s="34"/>
      <c r="H159" s="34"/>
      <c r="I159" s="181"/>
      <c r="J159" s="176"/>
      <c r="L159" s="219"/>
      <c r="N159" s="228"/>
      <c r="O159" s="228"/>
      <c r="P159" s="228"/>
      <c r="V159" s="252"/>
    </row>
    <row r="160" spans="1:24" ht="13.2" customHeight="1" thickBot="1" x14ac:dyDescent="0.35">
      <c r="C160" s="289" t="s">
        <v>182</v>
      </c>
      <c r="D160" s="290"/>
      <c r="E160" s="290"/>
      <c r="F160" s="290"/>
      <c r="G160" s="290"/>
      <c r="H160" s="290"/>
      <c r="I160" s="164"/>
      <c r="J160" s="183"/>
      <c r="L160" s="221"/>
      <c r="N160" s="229"/>
      <c r="O160" s="229"/>
      <c r="P160" s="229"/>
      <c r="R160" s="214"/>
      <c r="S160" s="215"/>
      <c r="T160" s="216"/>
      <c r="V160" s="252"/>
    </row>
    <row r="161" spans="1:24" ht="47.25" customHeight="1" x14ac:dyDescent="0.3">
      <c r="A161" s="3"/>
      <c r="B161" s="3"/>
      <c r="C161" s="4" t="s">
        <v>4</v>
      </c>
      <c r="D161" s="5" t="s">
        <v>5</v>
      </c>
      <c r="E161" s="5" t="s">
        <v>6</v>
      </c>
      <c r="F161" s="5" t="s">
        <v>7</v>
      </c>
      <c r="G161" s="6" t="s">
        <v>8</v>
      </c>
      <c r="H161" s="5" t="s">
        <v>9</v>
      </c>
      <c r="I161" s="170" t="s">
        <v>9</v>
      </c>
      <c r="J161" s="170" t="s">
        <v>9</v>
      </c>
      <c r="L161" s="170" t="s">
        <v>9</v>
      </c>
      <c r="N161" s="224" t="s">
        <v>939</v>
      </c>
      <c r="O161" s="224" t="s">
        <v>940</v>
      </c>
      <c r="P161" s="224" t="s">
        <v>941</v>
      </c>
      <c r="R161" s="224" t="s">
        <v>942</v>
      </c>
      <c r="S161" s="224" t="s">
        <v>942</v>
      </c>
      <c r="T161" s="224" t="s">
        <v>942</v>
      </c>
      <c r="V161" s="252"/>
      <c r="X161" s="170" t="s">
        <v>9</v>
      </c>
    </row>
    <row r="162" spans="1:24" ht="118.8" x14ac:dyDescent="0.3">
      <c r="C162" s="8" t="s">
        <v>13</v>
      </c>
      <c r="D162" s="9" t="s">
        <v>146</v>
      </c>
      <c r="E162" s="10" t="s">
        <v>147</v>
      </c>
      <c r="F162" s="9" t="s">
        <v>16</v>
      </c>
      <c r="G162" s="39">
        <v>1</v>
      </c>
      <c r="H162" s="171">
        <v>3800000</v>
      </c>
      <c r="I162" s="171">
        <v>3538229.7478991603</v>
      </c>
      <c r="J162" s="232">
        <v>2948524.7899159663</v>
      </c>
      <c r="L162" s="219">
        <f t="shared" si="76"/>
        <v>3428918.1792717087</v>
      </c>
      <c r="N162" s="225">
        <f t="shared" ref="N162:N179" si="81">+STDEV(H162:J162)</f>
        <v>436135.61265248875</v>
      </c>
      <c r="O162" s="226">
        <f t="shared" ref="O162:O179" si="82">+L162-N162</f>
        <v>2992782.5666192202</v>
      </c>
      <c r="P162" s="226">
        <f t="shared" ref="P162:P179" si="83">+L162+N162</f>
        <v>3865053.7919241972</v>
      </c>
      <c r="R162" s="249">
        <f t="shared" ref="R162:T179" si="84">+H162/$L$24</f>
        <v>1.0351281172485329</v>
      </c>
      <c r="S162" s="249">
        <f t="shared" si="84"/>
        <v>0.9638213414041078</v>
      </c>
      <c r="T162" s="250">
        <f t="shared" si="84"/>
        <v>0.80318445117008963</v>
      </c>
      <c r="V162" s="252"/>
      <c r="X162" s="258">
        <f t="shared" ref="X162:X165" si="85">+HARMEAN(H162:I162)</f>
        <v>3664445.9233144121</v>
      </c>
    </row>
    <row r="163" spans="1:24" ht="66" x14ac:dyDescent="0.3">
      <c r="C163" s="8" t="s">
        <v>18</v>
      </c>
      <c r="D163" s="9" t="s">
        <v>65</v>
      </c>
      <c r="E163" s="10" t="s">
        <v>66</v>
      </c>
      <c r="F163" s="9" t="s">
        <v>16</v>
      </c>
      <c r="G163" s="11">
        <v>1</v>
      </c>
      <c r="H163" s="171">
        <v>3200000</v>
      </c>
      <c r="I163" s="171">
        <v>2984743.3613445382</v>
      </c>
      <c r="J163" s="232">
        <v>2487286.1344537814</v>
      </c>
      <c r="L163" s="219">
        <f t="shared" si="76"/>
        <v>2890676.4985994399</v>
      </c>
      <c r="N163" s="225">
        <f t="shared" si="81"/>
        <v>365549.85232589865</v>
      </c>
      <c r="O163" s="226">
        <f t="shared" si="82"/>
        <v>2525126.6462735413</v>
      </c>
      <c r="P163" s="226">
        <f t="shared" si="83"/>
        <v>3256226.3509253385</v>
      </c>
      <c r="R163" s="249">
        <f t="shared" si="84"/>
        <v>0.87168683557771198</v>
      </c>
      <c r="S163" s="249">
        <f t="shared" si="84"/>
        <v>0.81305046739437625</v>
      </c>
      <c r="T163" s="250">
        <f t="shared" si="84"/>
        <v>0.67754205616198004</v>
      </c>
      <c r="V163" s="252"/>
      <c r="X163" s="258">
        <f t="shared" si="85"/>
        <v>3088625.7353857714</v>
      </c>
    </row>
    <row r="164" spans="1:24" ht="92.4" x14ac:dyDescent="0.3">
      <c r="C164" s="8" t="s">
        <v>21</v>
      </c>
      <c r="D164" s="9" t="s">
        <v>22</v>
      </c>
      <c r="E164" s="10" t="s">
        <v>23</v>
      </c>
      <c r="F164" s="9" t="s">
        <v>16</v>
      </c>
      <c r="G164" s="11">
        <v>1</v>
      </c>
      <c r="H164" s="171">
        <v>3500000</v>
      </c>
      <c r="I164" s="230">
        <v>4011428.5714285718</v>
      </c>
      <c r="J164" s="179">
        <v>3342857.1428571432</v>
      </c>
      <c r="L164" s="219">
        <f t="shared" si="76"/>
        <v>3618095.2380952383</v>
      </c>
      <c r="N164" s="225">
        <f t="shared" si="81"/>
        <v>349580.89581824763</v>
      </c>
      <c r="O164" s="226">
        <f t="shared" si="82"/>
        <v>3268514.3422769909</v>
      </c>
      <c r="P164" s="226">
        <f t="shared" si="83"/>
        <v>3967676.1339134858</v>
      </c>
      <c r="R164" s="249">
        <f t="shared" si="84"/>
        <v>0.95340747641312251</v>
      </c>
      <c r="S164" s="250">
        <f t="shared" si="84"/>
        <v>1.0927217117420605</v>
      </c>
      <c r="T164" s="249">
        <f t="shared" si="84"/>
        <v>0.91060142645171716</v>
      </c>
      <c r="V164" s="252"/>
      <c r="X164" s="257">
        <f t="shared" ref="X164" si="86">+HARMEAN(H164,J164)</f>
        <v>3419624.2171189985</v>
      </c>
    </row>
    <row r="165" spans="1:24" ht="66" x14ac:dyDescent="0.3">
      <c r="C165" s="8" t="s">
        <v>25</v>
      </c>
      <c r="D165" s="9" t="s">
        <v>69</v>
      </c>
      <c r="E165" s="10" t="s">
        <v>70</v>
      </c>
      <c r="F165" s="9" t="s">
        <v>16</v>
      </c>
      <c r="G165" s="11">
        <v>1</v>
      </c>
      <c r="H165" s="171">
        <v>1800000</v>
      </c>
      <c r="I165" s="171">
        <v>1769747.8991596641</v>
      </c>
      <c r="J165" s="232">
        <v>1474789.9159663867</v>
      </c>
      <c r="L165" s="219">
        <f t="shared" si="76"/>
        <v>1681512.6050420171</v>
      </c>
      <c r="N165" s="225">
        <f t="shared" si="81"/>
        <v>179664.96607660671</v>
      </c>
      <c r="O165" s="226">
        <f t="shared" si="82"/>
        <v>1501847.6389654104</v>
      </c>
      <c r="P165" s="226">
        <f t="shared" si="83"/>
        <v>1861177.5711186237</v>
      </c>
      <c r="R165" s="249">
        <f t="shared" si="84"/>
        <v>0.49032384501246301</v>
      </c>
      <c r="S165" s="249">
        <f t="shared" si="84"/>
        <v>0.48208310812149729</v>
      </c>
      <c r="T165" s="250">
        <f t="shared" si="84"/>
        <v>0.40173592343458109</v>
      </c>
      <c r="V165" s="252"/>
      <c r="X165" s="258">
        <f t="shared" si="85"/>
        <v>1784745.7627118647</v>
      </c>
    </row>
    <row r="166" spans="1:24" ht="105.6" x14ac:dyDescent="0.3">
      <c r="C166" s="8" t="s">
        <v>28</v>
      </c>
      <c r="D166" s="9" t="s">
        <v>71</v>
      </c>
      <c r="E166" s="10" t="s">
        <v>72</v>
      </c>
      <c r="F166" s="9" t="s">
        <v>16</v>
      </c>
      <c r="G166" s="11">
        <v>1</v>
      </c>
      <c r="H166" s="230">
        <v>300000</v>
      </c>
      <c r="I166" s="171">
        <v>993403.36134453781</v>
      </c>
      <c r="J166" s="179">
        <v>827836.13445378153</v>
      </c>
      <c r="L166" s="219">
        <f t="shared" si="76"/>
        <v>707079.831932773</v>
      </c>
      <c r="N166" s="225">
        <f t="shared" si="81"/>
        <v>362130.66540944186</v>
      </c>
      <c r="O166" s="226">
        <f t="shared" si="82"/>
        <v>344949.16652333114</v>
      </c>
      <c r="P166" s="226">
        <f t="shared" si="83"/>
        <v>1069210.4973422149</v>
      </c>
      <c r="R166" s="250">
        <f t="shared" si="84"/>
        <v>8.1720640835410502E-2</v>
      </c>
      <c r="S166" s="249">
        <f t="shared" si="84"/>
        <v>0.27060519765708829</v>
      </c>
      <c r="T166" s="249">
        <f t="shared" si="84"/>
        <v>0.22550433138090692</v>
      </c>
      <c r="V166" s="252"/>
      <c r="X166" s="257">
        <f t="shared" ref="X166:X177" si="87">+HARMEAN(I166,J166)</f>
        <v>903093.96485867072</v>
      </c>
    </row>
    <row r="167" spans="1:24" ht="26.4" x14ac:dyDescent="0.3">
      <c r="C167" s="8" t="s">
        <v>31</v>
      </c>
      <c r="D167" s="9" t="s">
        <v>19</v>
      </c>
      <c r="E167" s="10" t="s">
        <v>20</v>
      </c>
      <c r="F167" s="9" t="s">
        <v>16</v>
      </c>
      <c r="G167" s="11">
        <v>50</v>
      </c>
      <c r="H167" s="171">
        <v>65000</v>
      </c>
      <c r="I167" s="230">
        <v>88235.294117647063</v>
      </c>
      <c r="J167" s="179">
        <v>63025.210084033613</v>
      </c>
      <c r="L167" s="219">
        <f t="shared" si="76"/>
        <v>72086.834733893556</v>
      </c>
      <c r="N167" s="225">
        <f t="shared" si="81"/>
        <v>14019.789732895568</v>
      </c>
      <c r="O167" s="226">
        <f t="shared" si="82"/>
        <v>58067.04500099799</v>
      </c>
      <c r="P167" s="226">
        <f t="shared" si="83"/>
        <v>86106.62446678913</v>
      </c>
      <c r="R167" s="249">
        <f t="shared" si="84"/>
        <v>1.7706138847672276E-2</v>
      </c>
      <c r="S167" s="250">
        <f t="shared" si="84"/>
        <v>2.4035482598650151E-2</v>
      </c>
      <c r="T167" s="249">
        <f t="shared" si="84"/>
        <v>1.7168201856178678E-2</v>
      </c>
      <c r="V167" s="252"/>
      <c r="X167" s="257">
        <f t="shared" ref="X167" si="88">+HARMEAN(H167,J167)</f>
        <v>63997.374466688547</v>
      </c>
    </row>
    <row r="168" spans="1:24" ht="39.6" x14ac:dyDescent="0.3">
      <c r="C168" s="8" t="s">
        <v>34</v>
      </c>
      <c r="D168" s="9" t="s">
        <v>119</v>
      </c>
      <c r="E168" s="10" t="s">
        <v>180</v>
      </c>
      <c r="F168" s="9" t="s">
        <v>16</v>
      </c>
      <c r="G168" s="11">
        <v>12</v>
      </c>
      <c r="H168" s="230">
        <v>120000</v>
      </c>
      <c r="I168" s="171">
        <v>229613.44537815126</v>
      </c>
      <c r="J168" s="179">
        <v>191344.53781512607</v>
      </c>
      <c r="L168" s="219">
        <f t="shared" si="76"/>
        <v>180319.32773109246</v>
      </c>
      <c r="N168" s="225">
        <f t="shared" si="81"/>
        <v>55632.214543059868</v>
      </c>
      <c r="O168" s="226">
        <f t="shared" si="82"/>
        <v>124687.11318803258</v>
      </c>
      <c r="P168" s="226">
        <f t="shared" si="83"/>
        <v>235951.54227415234</v>
      </c>
      <c r="R168" s="250">
        <f t="shared" si="84"/>
        <v>3.2688256334164202E-2</v>
      </c>
      <c r="S168" s="249">
        <f t="shared" si="84"/>
        <v>6.2547193002430154E-2</v>
      </c>
      <c r="T168" s="249">
        <f t="shared" si="84"/>
        <v>5.2122660835358471E-2</v>
      </c>
      <c r="V168" s="252"/>
      <c r="X168" s="257">
        <f t="shared" si="87"/>
        <v>208739.49579831935</v>
      </c>
    </row>
    <row r="169" spans="1:24" ht="39.6" x14ac:dyDescent="0.3">
      <c r="C169" s="8" t="s">
        <v>37</v>
      </c>
      <c r="D169" s="9" t="s">
        <v>29</v>
      </c>
      <c r="E169" s="10" t="s">
        <v>30</v>
      </c>
      <c r="F169" s="9" t="s">
        <v>16</v>
      </c>
      <c r="G169" s="11">
        <v>2</v>
      </c>
      <c r="H169" s="230">
        <v>1600000</v>
      </c>
      <c r="I169" s="171">
        <v>3025210.0840336136</v>
      </c>
      <c r="J169" s="179">
        <v>2521008.4033613447</v>
      </c>
      <c r="L169" s="219">
        <f t="shared" si="76"/>
        <v>2382072.8291316531</v>
      </c>
      <c r="N169" s="225">
        <f t="shared" si="81"/>
        <v>722691.68131899426</v>
      </c>
      <c r="O169" s="226">
        <f t="shared" si="82"/>
        <v>1659381.1478126589</v>
      </c>
      <c r="P169" s="226">
        <f t="shared" si="83"/>
        <v>3104764.5104506472</v>
      </c>
      <c r="R169" s="250">
        <f t="shared" si="84"/>
        <v>0.43584341778885599</v>
      </c>
      <c r="S169" s="249">
        <f t="shared" si="84"/>
        <v>0.82407368909657652</v>
      </c>
      <c r="T169" s="249">
        <f t="shared" si="84"/>
        <v>0.6867280742471471</v>
      </c>
      <c r="V169" s="252"/>
      <c r="X169" s="257">
        <f t="shared" si="87"/>
        <v>2750190.9854851034</v>
      </c>
    </row>
    <row r="170" spans="1:24" s="2" customFormat="1" ht="39.6" x14ac:dyDescent="0.3">
      <c r="C170" s="8" t="s">
        <v>40</v>
      </c>
      <c r="D170" s="9" t="s">
        <v>14</v>
      </c>
      <c r="E170" s="10" t="s">
        <v>15</v>
      </c>
      <c r="F170" s="9" t="s">
        <v>16</v>
      </c>
      <c r="G170" s="11">
        <v>8</v>
      </c>
      <c r="H170" s="230">
        <v>200000</v>
      </c>
      <c r="I170" s="171">
        <v>335798.31932773109</v>
      </c>
      <c r="J170" s="180">
        <v>279831.93277310923</v>
      </c>
      <c r="L170" s="219">
        <f t="shared" si="76"/>
        <v>271876.75070028013</v>
      </c>
      <c r="N170" s="225">
        <f t="shared" si="81"/>
        <v>68247.780728885016</v>
      </c>
      <c r="O170" s="226">
        <f t="shared" si="82"/>
        <v>203628.9699713951</v>
      </c>
      <c r="P170" s="226">
        <f t="shared" si="83"/>
        <v>340124.53142916516</v>
      </c>
      <c r="R170" s="250">
        <f t="shared" si="84"/>
        <v>5.4480427223606999E-2</v>
      </c>
      <c r="S170" s="249">
        <f t="shared" si="84"/>
        <v>9.1472179489719987E-2</v>
      </c>
      <c r="T170" s="249">
        <f t="shared" si="84"/>
        <v>7.6226816241433321E-2</v>
      </c>
      <c r="V170" s="252"/>
      <c r="X170" s="257">
        <f t="shared" si="87"/>
        <v>305271.19938884646</v>
      </c>
    </row>
    <row r="171" spans="1:24" ht="39.6" x14ac:dyDescent="0.3">
      <c r="C171" s="8" t="s">
        <v>43</v>
      </c>
      <c r="D171" s="9" t="s">
        <v>87</v>
      </c>
      <c r="E171" s="10" t="s">
        <v>88</v>
      </c>
      <c r="F171" s="9" t="s">
        <v>16</v>
      </c>
      <c r="G171" s="11">
        <v>2</v>
      </c>
      <c r="H171" s="230">
        <v>1600000</v>
      </c>
      <c r="I171" s="171">
        <v>4326050.4201680673</v>
      </c>
      <c r="J171" s="179">
        <v>3605042.0168067226</v>
      </c>
      <c r="L171" s="219">
        <f t="shared" si="76"/>
        <v>3177030.81232493</v>
      </c>
      <c r="N171" s="225">
        <f t="shared" si="81"/>
        <v>1412527.1383927779</v>
      </c>
      <c r="O171" s="226">
        <f t="shared" si="82"/>
        <v>1764503.6739321521</v>
      </c>
      <c r="P171" s="226">
        <f t="shared" si="83"/>
        <v>4589557.9507177081</v>
      </c>
      <c r="R171" s="250">
        <f t="shared" si="84"/>
        <v>0.43584341778885599</v>
      </c>
      <c r="S171" s="249">
        <f t="shared" si="84"/>
        <v>1.1784253754081044</v>
      </c>
      <c r="T171" s="249">
        <f t="shared" si="84"/>
        <v>0.98202114617342029</v>
      </c>
      <c r="V171" s="252"/>
      <c r="X171" s="257">
        <f t="shared" si="87"/>
        <v>3932773.109243698</v>
      </c>
    </row>
    <row r="172" spans="1:24" s="2" customFormat="1" ht="39.6" x14ac:dyDescent="0.3">
      <c r="C172" s="8" t="s">
        <v>46</v>
      </c>
      <c r="D172" s="9" t="s">
        <v>56</v>
      </c>
      <c r="E172" s="10" t="s">
        <v>57</v>
      </c>
      <c r="F172" s="9" t="s">
        <v>16</v>
      </c>
      <c r="G172" s="11">
        <v>1</v>
      </c>
      <c r="H172" s="230">
        <v>3000000</v>
      </c>
      <c r="I172" s="171">
        <v>4638655.4621848743</v>
      </c>
      <c r="J172" s="180">
        <v>3865546.218487395</v>
      </c>
      <c r="L172" s="219">
        <f t="shared" si="76"/>
        <v>3834733.8935574233</v>
      </c>
      <c r="N172" s="225">
        <f t="shared" si="81"/>
        <v>819762.14871313097</v>
      </c>
      <c r="O172" s="226">
        <f t="shared" si="82"/>
        <v>3014971.7448442923</v>
      </c>
      <c r="P172" s="226">
        <f t="shared" si="83"/>
        <v>4654496.0422705542</v>
      </c>
      <c r="R172" s="250">
        <f t="shared" si="84"/>
        <v>0.81720640835410507</v>
      </c>
      <c r="S172" s="249">
        <f t="shared" si="84"/>
        <v>1.2635796566147508</v>
      </c>
      <c r="T172" s="249">
        <f t="shared" si="84"/>
        <v>1.052983047178959</v>
      </c>
      <c r="V172" s="252"/>
      <c r="X172" s="257">
        <f t="shared" si="87"/>
        <v>4216959.5110771591</v>
      </c>
    </row>
    <row r="173" spans="1:24" s="2" customFormat="1" ht="39.6" x14ac:dyDescent="0.3">
      <c r="C173" s="8" t="s">
        <v>49</v>
      </c>
      <c r="D173" s="9" t="s">
        <v>91</v>
      </c>
      <c r="E173" s="10" t="s">
        <v>92</v>
      </c>
      <c r="F173" s="9" t="s">
        <v>16</v>
      </c>
      <c r="G173" s="11">
        <v>1</v>
      </c>
      <c r="H173" s="230">
        <v>3200000</v>
      </c>
      <c r="I173" s="171">
        <v>5064201.6806722693</v>
      </c>
      <c r="J173" s="179">
        <v>4220168.0672268914</v>
      </c>
      <c r="L173" s="219">
        <f t="shared" si="76"/>
        <v>4161456.5826330534</v>
      </c>
      <c r="N173" s="225">
        <f t="shared" si="81"/>
        <v>933486.61231575371</v>
      </c>
      <c r="O173" s="226">
        <f t="shared" si="82"/>
        <v>3227969.9703172995</v>
      </c>
      <c r="P173" s="226">
        <f t="shared" si="83"/>
        <v>5094943.1949488074</v>
      </c>
      <c r="R173" s="250">
        <f t="shared" si="84"/>
        <v>0.87168683557771198</v>
      </c>
      <c r="S173" s="249">
        <f t="shared" si="84"/>
        <v>1.3794993555476691</v>
      </c>
      <c r="T173" s="249">
        <f t="shared" si="84"/>
        <v>1.1495827962897245</v>
      </c>
      <c r="V173" s="252"/>
      <c r="X173" s="257">
        <f t="shared" si="87"/>
        <v>4603819.7097020634</v>
      </c>
    </row>
    <row r="174" spans="1:24" s="2" customFormat="1" ht="52.8" x14ac:dyDescent="0.3">
      <c r="C174" s="8" t="s">
        <v>52</v>
      </c>
      <c r="D174" s="9" t="s">
        <v>59</v>
      </c>
      <c r="E174" s="10" t="s">
        <v>60</v>
      </c>
      <c r="F174" s="9" t="s">
        <v>16</v>
      </c>
      <c r="G174" s="11">
        <v>1</v>
      </c>
      <c r="H174" s="171">
        <v>3000000</v>
      </c>
      <c r="I174" s="230">
        <v>3826890.7563025211</v>
      </c>
      <c r="J174" s="179">
        <v>3189075.630252101</v>
      </c>
      <c r="L174" s="219">
        <f t="shared" si="76"/>
        <v>3338655.4621848739</v>
      </c>
      <c r="N174" s="225">
        <f t="shared" si="81"/>
        <v>433263.97877670365</v>
      </c>
      <c r="O174" s="226">
        <f t="shared" si="82"/>
        <v>2905391.4834081703</v>
      </c>
      <c r="P174" s="226">
        <f t="shared" si="83"/>
        <v>3771919.4409615775</v>
      </c>
      <c r="R174" s="249">
        <f t="shared" si="84"/>
        <v>0.81720640835410507</v>
      </c>
      <c r="S174" s="250">
        <f t="shared" si="84"/>
        <v>1.0424532167071694</v>
      </c>
      <c r="T174" s="249">
        <f t="shared" si="84"/>
        <v>0.86871101392264105</v>
      </c>
      <c r="V174" s="252"/>
      <c r="X174" s="257">
        <f t="shared" ref="X174:X176" si="89">+HARMEAN(H174,J174)</f>
        <v>3091649.6945010182</v>
      </c>
    </row>
    <row r="175" spans="1:24" s="2" customFormat="1" ht="39.6" x14ac:dyDescent="0.3">
      <c r="C175" s="8" t="s">
        <v>55</v>
      </c>
      <c r="D175" s="9" t="s">
        <v>134</v>
      </c>
      <c r="E175" s="10" t="s">
        <v>135</v>
      </c>
      <c r="F175" s="9" t="s">
        <v>16</v>
      </c>
      <c r="G175" s="11">
        <v>1</v>
      </c>
      <c r="H175" s="230">
        <v>1600000</v>
      </c>
      <c r="I175" s="171">
        <v>2944875.630252101</v>
      </c>
      <c r="J175" s="179">
        <v>2454063.0252100839</v>
      </c>
      <c r="L175" s="219">
        <f t="shared" si="76"/>
        <v>2332979.5518207285</v>
      </c>
      <c r="N175" s="225">
        <f t="shared" si="81"/>
        <v>680564.85426263278</v>
      </c>
      <c r="O175" s="226">
        <f t="shared" si="82"/>
        <v>1652414.6975580957</v>
      </c>
      <c r="P175" s="226">
        <f t="shared" si="83"/>
        <v>3013544.4060833612</v>
      </c>
      <c r="R175" s="250">
        <f t="shared" si="84"/>
        <v>0.43584341778885599</v>
      </c>
      <c r="S175" s="249">
        <f t="shared" si="84"/>
        <v>0.802190412282617</v>
      </c>
      <c r="T175" s="249">
        <f t="shared" si="84"/>
        <v>0.66849201023551408</v>
      </c>
      <c r="V175" s="252"/>
      <c r="X175" s="257">
        <f t="shared" si="87"/>
        <v>2677159.6638655462</v>
      </c>
    </row>
    <row r="176" spans="1:24" s="2" customFormat="1" ht="92.4" x14ac:dyDescent="0.3">
      <c r="C176" s="8" t="s">
        <v>58</v>
      </c>
      <c r="D176" s="9" t="s">
        <v>121</v>
      </c>
      <c r="E176" s="10" t="s">
        <v>122</v>
      </c>
      <c r="F176" s="9" t="s">
        <v>16</v>
      </c>
      <c r="G176" s="11">
        <v>1</v>
      </c>
      <c r="H176" s="171">
        <v>6000000</v>
      </c>
      <c r="I176" s="230">
        <v>8485714.2857142854</v>
      </c>
      <c r="J176" s="179">
        <v>7071428.5714285718</v>
      </c>
      <c r="L176" s="219">
        <f t="shared" si="76"/>
        <v>7185714.2857142864</v>
      </c>
      <c r="N176" s="225">
        <f t="shared" si="81"/>
        <v>1246791.8013519174</v>
      </c>
      <c r="O176" s="226">
        <f t="shared" si="82"/>
        <v>5938922.4843623694</v>
      </c>
      <c r="P176" s="226">
        <f t="shared" si="83"/>
        <v>8432506.0870662034</v>
      </c>
      <c r="R176" s="249">
        <f t="shared" si="84"/>
        <v>1.6344128167082101</v>
      </c>
      <c r="S176" s="250">
        <f t="shared" si="84"/>
        <v>2.3115266979158968</v>
      </c>
      <c r="T176" s="249">
        <f t="shared" si="84"/>
        <v>1.9262722482632477</v>
      </c>
      <c r="V176" s="252"/>
      <c r="X176" s="257">
        <f t="shared" si="89"/>
        <v>6491803.2786885239</v>
      </c>
    </row>
    <row r="177" spans="1:24" s="2" customFormat="1" ht="118.8" x14ac:dyDescent="0.3">
      <c r="C177" s="8" t="s">
        <v>83</v>
      </c>
      <c r="D177" s="35" t="s">
        <v>136</v>
      </c>
      <c r="E177" s="36" t="s">
        <v>137</v>
      </c>
      <c r="F177" s="35" t="s">
        <v>16</v>
      </c>
      <c r="G177" s="37">
        <v>1</v>
      </c>
      <c r="H177" s="230">
        <v>2000000</v>
      </c>
      <c r="I177" s="171">
        <v>3525731.0924369749</v>
      </c>
      <c r="J177" s="179">
        <v>2938109.2436974789</v>
      </c>
      <c r="L177" s="219">
        <f t="shared" si="76"/>
        <v>2821280.1120448182</v>
      </c>
      <c r="N177" s="225">
        <f t="shared" si="81"/>
        <v>769545.72710740566</v>
      </c>
      <c r="O177" s="226">
        <f t="shared" si="82"/>
        <v>2051734.3849374126</v>
      </c>
      <c r="P177" s="226">
        <f t="shared" si="83"/>
        <v>3590825.8391522239</v>
      </c>
      <c r="R177" s="250">
        <f t="shared" si="84"/>
        <v>0.54480427223606998</v>
      </c>
      <c r="S177" s="249">
        <f t="shared" si="84"/>
        <v>0.96041668095760513</v>
      </c>
      <c r="T177" s="249">
        <f t="shared" si="84"/>
        <v>0.80034723413133757</v>
      </c>
      <c r="V177" s="252"/>
      <c r="X177" s="257">
        <f t="shared" si="87"/>
        <v>3205210.0840336136</v>
      </c>
    </row>
    <row r="178" spans="1:24" x14ac:dyDescent="0.3">
      <c r="C178" s="8" t="s">
        <v>86</v>
      </c>
      <c r="D178" s="9" t="s">
        <v>176</v>
      </c>
      <c r="E178" s="10" t="s">
        <v>177</v>
      </c>
      <c r="F178" s="9" t="s">
        <v>16</v>
      </c>
      <c r="G178" s="11">
        <v>5</v>
      </c>
      <c r="H178" s="171">
        <v>20000</v>
      </c>
      <c r="I178" s="171">
        <v>21352.941176470587</v>
      </c>
      <c r="J178" s="232">
        <v>15252.100840336136</v>
      </c>
      <c r="L178" s="219">
        <f t="shared" si="76"/>
        <v>18868.347338935575</v>
      </c>
      <c r="N178" s="225">
        <f t="shared" si="81"/>
        <v>3203.9883755597461</v>
      </c>
      <c r="O178" s="226">
        <f t="shared" si="82"/>
        <v>15664.358963375829</v>
      </c>
      <c r="P178" s="226">
        <f t="shared" si="83"/>
        <v>22072.335714495322</v>
      </c>
      <c r="R178" s="249">
        <f t="shared" si="84"/>
        <v>5.4480427223607001E-3</v>
      </c>
      <c r="S178" s="249">
        <f t="shared" si="84"/>
        <v>5.8165867888733359E-3</v>
      </c>
      <c r="T178" s="250">
        <f t="shared" si="84"/>
        <v>4.1547048491952406E-3</v>
      </c>
      <c r="V178" s="252"/>
      <c r="X178" s="258">
        <f t="shared" ref="X178" si="90">+HARMEAN(H178:I178)</f>
        <v>20654.33854907539</v>
      </c>
    </row>
    <row r="179" spans="1:24" ht="13.8" thickBot="1" x14ac:dyDescent="0.35">
      <c r="C179" s="8" t="s">
        <v>89</v>
      </c>
      <c r="D179" s="9" t="s">
        <v>178</v>
      </c>
      <c r="E179" s="10" t="s">
        <v>179</v>
      </c>
      <c r="F179" s="9" t="s">
        <v>16</v>
      </c>
      <c r="G179" s="11">
        <v>5</v>
      </c>
      <c r="H179" s="171">
        <v>50000</v>
      </c>
      <c r="I179" s="230">
        <v>94804.411764705888</v>
      </c>
      <c r="J179" s="179">
        <v>67717.436974789918</v>
      </c>
      <c r="L179" s="219">
        <f t="shared" si="76"/>
        <v>70840.616246498612</v>
      </c>
      <c r="N179" s="225">
        <f t="shared" si="81"/>
        <v>22564.89563387676</v>
      </c>
      <c r="O179" s="226">
        <f t="shared" si="82"/>
        <v>48275.720612621852</v>
      </c>
      <c r="P179" s="226">
        <f t="shared" si="83"/>
        <v>93405.511880375372</v>
      </c>
      <c r="R179" s="249">
        <f t="shared" si="84"/>
        <v>1.362010680590175E-2</v>
      </c>
      <c r="S179" s="250">
        <f t="shared" si="84"/>
        <v>2.5824924278119651E-2</v>
      </c>
      <c r="T179" s="249">
        <f t="shared" si="84"/>
        <v>1.844637448437118E-2</v>
      </c>
      <c r="V179" s="252"/>
      <c r="X179" s="257">
        <f t="shared" ref="X179" si="91">+HARMEAN(H179,J179)</f>
        <v>57525.408907171601</v>
      </c>
    </row>
    <row r="180" spans="1:24" ht="13.2" customHeight="1" thickBot="1" x14ac:dyDescent="0.35">
      <c r="C180" s="280" t="s">
        <v>183</v>
      </c>
      <c r="D180" s="281"/>
      <c r="E180" s="282"/>
      <c r="F180" s="34"/>
      <c r="G180" s="34"/>
      <c r="H180" s="34"/>
      <c r="I180" s="181"/>
      <c r="J180" s="176"/>
      <c r="L180" s="219"/>
      <c r="N180" s="228"/>
      <c r="O180" s="228"/>
      <c r="P180" s="228"/>
      <c r="V180" s="252"/>
    </row>
    <row r="181" spans="1:24" ht="13.2" customHeight="1" thickBot="1" x14ac:dyDescent="0.35">
      <c r="C181" s="289" t="s">
        <v>184</v>
      </c>
      <c r="D181" s="290"/>
      <c r="E181" s="290"/>
      <c r="F181" s="290"/>
      <c r="G181" s="290"/>
      <c r="H181" s="290"/>
      <c r="I181" s="164"/>
      <c r="J181" s="183"/>
      <c r="L181" s="221"/>
      <c r="N181" s="229"/>
      <c r="O181" s="229"/>
      <c r="P181" s="229"/>
      <c r="R181" s="214"/>
      <c r="S181" s="215"/>
      <c r="T181" s="216"/>
      <c r="V181" s="252"/>
    </row>
    <row r="182" spans="1:24" ht="47.25" customHeight="1" x14ac:dyDescent="0.3">
      <c r="A182" s="3"/>
      <c r="B182" s="3"/>
      <c r="C182" s="4" t="s">
        <v>4</v>
      </c>
      <c r="D182" s="5" t="s">
        <v>5</v>
      </c>
      <c r="E182" s="5" t="s">
        <v>6</v>
      </c>
      <c r="F182" s="5" t="s">
        <v>7</v>
      </c>
      <c r="G182" s="6" t="s">
        <v>8</v>
      </c>
      <c r="H182" s="5" t="s">
        <v>9</v>
      </c>
      <c r="I182" s="170" t="s">
        <v>9</v>
      </c>
      <c r="J182" s="170" t="s">
        <v>9</v>
      </c>
      <c r="L182" s="170" t="s">
        <v>9</v>
      </c>
      <c r="N182" s="224" t="s">
        <v>939</v>
      </c>
      <c r="O182" s="224" t="s">
        <v>940</v>
      </c>
      <c r="P182" s="224" t="s">
        <v>941</v>
      </c>
      <c r="R182" s="224" t="s">
        <v>942</v>
      </c>
      <c r="S182" s="224" t="s">
        <v>942</v>
      </c>
      <c r="T182" s="224" t="s">
        <v>942</v>
      </c>
      <c r="V182" s="252"/>
      <c r="X182" s="170" t="s">
        <v>9</v>
      </c>
    </row>
    <row r="183" spans="1:24" ht="39.6" x14ac:dyDescent="0.3">
      <c r="C183" s="8" t="s">
        <v>13</v>
      </c>
      <c r="D183" s="9" t="s">
        <v>185</v>
      </c>
      <c r="E183" s="10" t="s">
        <v>186</v>
      </c>
      <c r="F183" s="9" t="s">
        <v>16</v>
      </c>
      <c r="G183" s="39">
        <v>10</v>
      </c>
      <c r="H183" s="230">
        <v>200000</v>
      </c>
      <c r="I183" s="171">
        <v>136114.58823529413</v>
      </c>
      <c r="J183" s="179">
        <v>97224.705882352937</v>
      </c>
      <c r="L183" s="219">
        <f t="shared" si="76"/>
        <v>144446.43137254901</v>
      </c>
      <c r="N183" s="225">
        <f t="shared" ref="N183:N194" si="92">+STDEV(H183:J183)</f>
        <v>51891.762138031903</v>
      </c>
      <c r="O183" s="226">
        <f t="shared" ref="O183:O194" si="93">+L183-N183</f>
        <v>92554.669234517103</v>
      </c>
      <c r="P183" s="226">
        <f t="shared" ref="P183:P194" si="94">+L183+N183</f>
        <v>196338.19351058092</v>
      </c>
      <c r="R183" s="250">
        <f t="shared" ref="R183:T194" si="95">+H183/$L$24</f>
        <v>5.4480427223606999E-2</v>
      </c>
      <c r="S183" s="249">
        <f t="shared" si="95"/>
        <v>3.7077904592120875E-2</v>
      </c>
      <c r="T183" s="249">
        <f t="shared" si="95"/>
        <v>2.6484217565800623E-2</v>
      </c>
      <c r="V183" s="252"/>
      <c r="X183" s="257">
        <f t="shared" ref="X183:X186" si="96">+HARMEAN(I183,J183)</f>
        <v>113428.82352941175</v>
      </c>
    </row>
    <row r="184" spans="1:24" ht="26.4" x14ac:dyDescent="0.3">
      <c r="C184" s="8" t="s">
        <v>18</v>
      </c>
      <c r="D184" s="9" t="s">
        <v>187</v>
      </c>
      <c r="E184" s="10" t="s">
        <v>188</v>
      </c>
      <c r="F184" s="9" t="s">
        <v>16</v>
      </c>
      <c r="G184" s="11">
        <v>20</v>
      </c>
      <c r="H184" s="230">
        <v>50000</v>
      </c>
      <c r="I184" s="171">
        <v>16058.823529411766</v>
      </c>
      <c r="J184" s="179">
        <v>11470.588235294119</v>
      </c>
      <c r="L184" s="219">
        <f t="shared" si="76"/>
        <v>25843.137254901958</v>
      </c>
      <c r="N184" s="225">
        <f t="shared" si="92"/>
        <v>21045.866317229047</v>
      </c>
      <c r="O184" s="226">
        <f t="shared" si="93"/>
        <v>4797.2709376729108</v>
      </c>
      <c r="P184" s="226">
        <f t="shared" si="94"/>
        <v>46889.003572131005</v>
      </c>
      <c r="R184" s="250">
        <f t="shared" si="95"/>
        <v>1.362010680590175E-2</v>
      </c>
      <c r="S184" s="249">
        <f t="shared" si="95"/>
        <v>4.374457832954327E-3</v>
      </c>
      <c r="T184" s="249">
        <f t="shared" si="95"/>
        <v>3.1246127378245195E-3</v>
      </c>
      <c r="V184" s="252"/>
      <c r="X184" s="257">
        <f t="shared" si="96"/>
        <v>13382.352941176472</v>
      </c>
    </row>
    <row r="185" spans="1:24" x14ac:dyDescent="0.3">
      <c r="C185" s="8" t="s">
        <v>21</v>
      </c>
      <c r="D185" s="9" t="s">
        <v>189</v>
      </c>
      <c r="E185" s="10" t="s">
        <v>190</v>
      </c>
      <c r="F185" s="9" t="s">
        <v>16</v>
      </c>
      <c r="G185" s="11">
        <v>20</v>
      </c>
      <c r="H185" s="171">
        <v>35000</v>
      </c>
      <c r="I185" s="171">
        <v>36705.882352941175</v>
      </c>
      <c r="J185" s="232">
        <v>26218.487394957985</v>
      </c>
      <c r="L185" s="219">
        <f t="shared" si="76"/>
        <v>32641.456582633051</v>
      </c>
      <c r="N185" s="225">
        <f t="shared" si="92"/>
        <v>5627.4691060801879</v>
      </c>
      <c r="O185" s="226">
        <f t="shared" si="93"/>
        <v>27013.987476552862</v>
      </c>
      <c r="P185" s="226">
        <f t="shared" si="94"/>
        <v>38268.925688713236</v>
      </c>
      <c r="R185" s="249">
        <f t="shared" si="95"/>
        <v>9.5340747641312253E-3</v>
      </c>
      <c r="S185" s="249">
        <f t="shared" si="95"/>
        <v>9.9987607610384603E-3</v>
      </c>
      <c r="T185" s="250">
        <f t="shared" si="95"/>
        <v>7.1419719721703299E-3</v>
      </c>
      <c r="V185" s="252"/>
      <c r="X185" s="258">
        <f t="shared" ref="X185" si="97">+HARMEAN(H185:I185)</f>
        <v>35832.649712879407</v>
      </c>
    </row>
    <row r="186" spans="1:24" ht="39.6" x14ac:dyDescent="0.3">
      <c r="C186" s="8" t="s">
        <v>25</v>
      </c>
      <c r="D186" s="9" t="s">
        <v>191</v>
      </c>
      <c r="E186" s="10" t="s">
        <v>192</v>
      </c>
      <c r="F186" s="9" t="s">
        <v>16</v>
      </c>
      <c r="G186" s="11">
        <v>20</v>
      </c>
      <c r="H186" s="230">
        <v>20000</v>
      </c>
      <c r="I186" s="171">
        <v>58235.294117647063</v>
      </c>
      <c r="J186" s="179">
        <v>41596.638655462186</v>
      </c>
      <c r="L186" s="219">
        <f t="shared" si="76"/>
        <v>39943.977591036419</v>
      </c>
      <c r="N186" s="225">
        <f t="shared" si="92"/>
        <v>19171.147475076854</v>
      </c>
      <c r="O186" s="226">
        <f t="shared" si="93"/>
        <v>20772.830115959565</v>
      </c>
      <c r="P186" s="226">
        <f t="shared" si="94"/>
        <v>59115.125066113273</v>
      </c>
      <c r="R186" s="250">
        <f t="shared" si="95"/>
        <v>5.4480427223607001E-3</v>
      </c>
      <c r="S186" s="249">
        <f t="shared" si="95"/>
        <v>1.5863418515109098E-2</v>
      </c>
      <c r="T186" s="249">
        <f t="shared" si="95"/>
        <v>1.1331013225077928E-2</v>
      </c>
      <c r="V186" s="252"/>
      <c r="X186" s="257">
        <f t="shared" si="96"/>
        <v>48529.411764705888</v>
      </c>
    </row>
    <row r="187" spans="1:24" ht="26.4" x14ac:dyDescent="0.3">
      <c r="C187" s="8" t="s">
        <v>28</v>
      </c>
      <c r="D187" s="9" t="s">
        <v>193</v>
      </c>
      <c r="E187" s="10" t="s">
        <v>194</v>
      </c>
      <c r="F187" s="9" t="s">
        <v>16</v>
      </c>
      <c r="G187" s="11">
        <v>20</v>
      </c>
      <c r="H187" s="171">
        <v>150000</v>
      </c>
      <c r="I187" s="230">
        <v>252158.82352941178</v>
      </c>
      <c r="J187" s="179">
        <v>180113.44537815126</v>
      </c>
      <c r="L187" s="219">
        <f t="shared" si="76"/>
        <v>194090.75630252101</v>
      </c>
      <c r="N187" s="225">
        <f t="shared" si="92"/>
        <v>52494.097018005326</v>
      </c>
      <c r="O187" s="226">
        <f t="shared" si="93"/>
        <v>141596.65928451568</v>
      </c>
      <c r="P187" s="226">
        <f t="shared" si="94"/>
        <v>246584.85332052634</v>
      </c>
      <c r="R187" s="249">
        <f t="shared" si="95"/>
        <v>4.0860320417705251E-2</v>
      </c>
      <c r="S187" s="250">
        <f t="shared" si="95"/>
        <v>6.86886021704224E-2</v>
      </c>
      <c r="T187" s="249">
        <f t="shared" si="95"/>
        <v>4.9063287264587425E-2</v>
      </c>
      <c r="V187" s="252"/>
      <c r="X187" s="257">
        <f t="shared" ref="X187:X189" si="98">+HARMEAN(H187,J187)</f>
        <v>163683.22578181681</v>
      </c>
    </row>
    <row r="188" spans="1:24" ht="66" x14ac:dyDescent="0.3">
      <c r="C188" s="8" t="s">
        <v>31</v>
      </c>
      <c r="D188" s="9" t="s">
        <v>195</v>
      </c>
      <c r="E188" s="10" t="s">
        <v>196</v>
      </c>
      <c r="F188" s="9" t="s">
        <v>16</v>
      </c>
      <c r="G188" s="11">
        <v>2</v>
      </c>
      <c r="H188" s="171">
        <v>180000</v>
      </c>
      <c r="I188" s="230">
        <v>236821.76470588238</v>
      </c>
      <c r="J188" s="179">
        <v>197351.4705882353</v>
      </c>
      <c r="L188" s="219">
        <f t="shared" si="76"/>
        <v>204724.4117647059</v>
      </c>
      <c r="N188" s="225">
        <f t="shared" si="92"/>
        <v>29119.554122040423</v>
      </c>
      <c r="O188" s="226">
        <f t="shared" si="93"/>
        <v>175604.85764266548</v>
      </c>
      <c r="P188" s="226">
        <f t="shared" si="94"/>
        <v>233843.96588674633</v>
      </c>
      <c r="R188" s="249">
        <f t="shared" si="95"/>
        <v>4.90323845012463E-2</v>
      </c>
      <c r="S188" s="250">
        <f t="shared" si="95"/>
        <v>6.4510754585125035E-2</v>
      </c>
      <c r="T188" s="249">
        <f t="shared" si="95"/>
        <v>5.3758962154270853E-2</v>
      </c>
      <c r="V188" s="252"/>
      <c r="X188" s="257">
        <f t="shared" si="98"/>
        <v>188276.805443513</v>
      </c>
    </row>
    <row r="189" spans="1:24" ht="26.4" x14ac:dyDescent="0.3">
      <c r="C189" s="8" t="s">
        <v>34</v>
      </c>
      <c r="D189" s="9" t="s">
        <v>19</v>
      </c>
      <c r="E189" s="10" t="s">
        <v>20</v>
      </c>
      <c r="F189" s="9" t="s">
        <v>16</v>
      </c>
      <c r="G189" s="11">
        <v>50</v>
      </c>
      <c r="H189" s="171">
        <v>65000</v>
      </c>
      <c r="I189" s="230">
        <v>88235.294117647063</v>
      </c>
      <c r="J189" s="179">
        <v>63025.210084033613</v>
      </c>
      <c r="L189" s="219">
        <f t="shared" si="76"/>
        <v>72086.834733893556</v>
      </c>
      <c r="N189" s="225">
        <f t="shared" si="92"/>
        <v>14019.789732895568</v>
      </c>
      <c r="O189" s="226">
        <f t="shared" si="93"/>
        <v>58067.04500099799</v>
      </c>
      <c r="P189" s="226">
        <f t="shared" si="94"/>
        <v>86106.62446678913</v>
      </c>
      <c r="R189" s="249">
        <f t="shared" si="95"/>
        <v>1.7706138847672276E-2</v>
      </c>
      <c r="S189" s="250">
        <f t="shared" si="95"/>
        <v>2.4035482598650151E-2</v>
      </c>
      <c r="T189" s="249">
        <f t="shared" si="95"/>
        <v>1.7168201856178678E-2</v>
      </c>
      <c r="V189" s="252"/>
      <c r="X189" s="257">
        <f t="shared" si="98"/>
        <v>63997.374466688547</v>
      </c>
    </row>
    <row r="190" spans="1:24" ht="39.6" x14ac:dyDescent="0.3">
      <c r="C190" s="8" t="s">
        <v>37</v>
      </c>
      <c r="D190" s="9" t="s">
        <v>119</v>
      </c>
      <c r="E190" s="10" t="s">
        <v>180</v>
      </c>
      <c r="F190" s="9" t="s">
        <v>16</v>
      </c>
      <c r="G190" s="11">
        <v>12</v>
      </c>
      <c r="H190" s="230">
        <v>120000</v>
      </c>
      <c r="I190" s="171">
        <v>229613.44537815126</v>
      </c>
      <c r="J190" s="179">
        <v>191344.53781512607</v>
      </c>
      <c r="L190" s="219">
        <f t="shared" si="76"/>
        <v>180319.32773109246</v>
      </c>
      <c r="N190" s="225">
        <f t="shared" si="92"/>
        <v>55632.214543059868</v>
      </c>
      <c r="O190" s="226">
        <f t="shared" si="93"/>
        <v>124687.11318803258</v>
      </c>
      <c r="P190" s="226">
        <f t="shared" si="94"/>
        <v>235951.54227415234</v>
      </c>
      <c r="R190" s="250">
        <f t="shared" si="95"/>
        <v>3.2688256334164202E-2</v>
      </c>
      <c r="S190" s="249">
        <f t="shared" si="95"/>
        <v>6.2547193002430154E-2</v>
      </c>
      <c r="T190" s="249">
        <f t="shared" si="95"/>
        <v>5.2122660835358471E-2</v>
      </c>
      <c r="V190" s="252"/>
      <c r="X190" s="257">
        <f t="shared" ref="X190:X194" si="99">+HARMEAN(I190,J190)</f>
        <v>208739.49579831935</v>
      </c>
    </row>
    <row r="191" spans="1:24" s="2" customFormat="1" ht="39.6" x14ac:dyDescent="0.3">
      <c r="C191" s="8" t="s">
        <v>40</v>
      </c>
      <c r="D191" s="9" t="s">
        <v>14</v>
      </c>
      <c r="E191" s="10" t="s">
        <v>15</v>
      </c>
      <c r="F191" s="9" t="s">
        <v>16</v>
      </c>
      <c r="G191" s="11">
        <v>8</v>
      </c>
      <c r="H191" s="230">
        <v>200000</v>
      </c>
      <c r="I191" s="171">
        <v>335798.31932773109</v>
      </c>
      <c r="J191" s="180">
        <v>279831.93277310923</v>
      </c>
      <c r="L191" s="219">
        <f t="shared" si="76"/>
        <v>271876.75070028013</v>
      </c>
      <c r="N191" s="225">
        <f t="shared" si="92"/>
        <v>68247.780728885016</v>
      </c>
      <c r="O191" s="226">
        <f t="shared" si="93"/>
        <v>203628.9699713951</v>
      </c>
      <c r="P191" s="226">
        <f t="shared" si="94"/>
        <v>340124.53142916516</v>
      </c>
      <c r="R191" s="250">
        <f t="shared" si="95"/>
        <v>5.4480427223606999E-2</v>
      </c>
      <c r="S191" s="249">
        <f t="shared" si="95"/>
        <v>9.1472179489719987E-2</v>
      </c>
      <c r="T191" s="249">
        <f t="shared" si="95"/>
        <v>7.6226816241433321E-2</v>
      </c>
      <c r="V191" s="252"/>
      <c r="X191" s="257">
        <f t="shared" si="99"/>
        <v>305271.19938884646</v>
      </c>
    </row>
    <row r="192" spans="1:24" s="2" customFormat="1" ht="39.6" x14ac:dyDescent="0.3">
      <c r="C192" s="8" t="s">
        <v>43</v>
      </c>
      <c r="D192" s="9" t="s">
        <v>123</v>
      </c>
      <c r="E192" s="10" t="s">
        <v>124</v>
      </c>
      <c r="F192" s="9" t="s">
        <v>16</v>
      </c>
      <c r="G192" s="11">
        <v>6</v>
      </c>
      <c r="H192" s="230">
        <v>2000000</v>
      </c>
      <c r="I192" s="171">
        <v>4440000</v>
      </c>
      <c r="J192" s="179">
        <v>3700000</v>
      </c>
      <c r="L192" s="219">
        <f t="shared" si="76"/>
        <v>3380000</v>
      </c>
      <c r="N192" s="225">
        <f t="shared" si="92"/>
        <v>1251079.5338426731</v>
      </c>
      <c r="O192" s="226">
        <f t="shared" si="93"/>
        <v>2128920.4661573269</v>
      </c>
      <c r="P192" s="226">
        <f t="shared" si="94"/>
        <v>4631079.5338426735</v>
      </c>
      <c r="R192" s="250">
        <f t="shared" si="95"/>
        <v>0.54480427223606998</v>
      </c>
      <c r="S192" s="249">
        <f t="shared" si="95"/>
        <v>1.2094654843640755</v>
      </c>
      <c r="T192" s="249">
        <f t="shared" si="95"/>
        <v>1.0078879036367296</v>
      </c>
      <c r="V192" s="252"/>
      <c r="X192" s="257">
        <f t="shared" si="99"/>
        <v>4036363.6363636367</v>
      </c>
    </row>
    <row r="193" spans="1:24" ht="145.19999999999999" x14ac:dyDescent="0.3">
      <c r="C193" s="8" t="s">
        <v>46</v>
      </c>
      <c r="D193" s="9" t="s">
        <v>63</v>
      </c>
      <c r="E193" s="10" t="s">
        <v>64</v>
      </c>
      <c r="F193" s="9" t="s">
        <v>16</v>
      </c>
      <c r="G193" s="11">
        <v>3</v>
      </c>
      <c r="H193" s="171">
        <v>4000000</v>
      </c>
      <c r="I193" s="171">
        <v>3825343.3613445377</v>
      </c>
      <c r="J193" s="232">
        <v>3187786.1344537819</v>
      </c>
      <c r="L193" s="219">
        <f t="shared" si="76"/>
        <v>3671043.1652661064</v>
      </c>
      <c r="N193" s="225">
        <f t="shared" si="92"/>
        <v>427526.90409933764</v>
      </c>
      <c r="O193" s="226">
        <f t="shared" si="93"/>
        <v>3243516.2611667686</v>
      </c>
      <c r="P193" s="226">
        <f t="shared" si="94"/>
        <v>4098570.0693654441</v>
      </c>
      <c r="R193" s="249">
        <f t="shared" si="95"/>
        <v>1.08960854447214</v>
      </c>
      <c r="S193" s="249">
        <f t="shared" si="95"/>
        <v>1.0420317030151964</v>
      </c>
      <c r="T193" s="250">
        <f t="shared" si="95"/>
        <v>0.86835975251266373</v>
      </c>
      <c r="V193" s="252"/>
      <c r="X193" s="258">
        <f t="shared" ref="X193" si="100">+HARMEAN(H193:I193)</f>
        <v>3910722.568664155</v>
      </c>
    </row>
    <row r="194" spans="1:24" ht="106.2" thickBot="1" x14ac:dyDescent="0.35">
      <c r="C194" s="8" t="s">
        <v>49</v>
      </c>
      <c r="D194" s="9" t="s">
        <v>67</v>
      </c>
      <c r="E194" s="10" t="s">
        <v>68</v>
      </c>
      <c r="F194" s="9" t="s">
        <v>16</v>
      </c>
      <c r="G194" s="11">
        <v>1</v>
      </c>
      <c r="H194" s="230">
        <v>1500000</v>
      </c>
      <c r="I194" s="171">
        <v>2475680.6722689075</v>
      </c>
      <c r="J194" s="179">
        <v>2063067.2268907563</v>
      </c>
      <c r="L194" s="219">
        <f t="shared" si="76"/>
        <v>2012915.9663865548</v>
      </c>
      <c r="N194" s="225">
        <f t="shared" si="92"/>
        <v>489769.90031789057</v>
      </c>
      <c r="O194" s="226">
        <f t="shared" si="93"/>
        <v>1523146.0660686642</v>
      </c>
      <c r="P194" s="226">
        <f t="shared" si="94"/>
        <v>2502685.8667044453</v>
      </c>
      <c r="R194" s="250">
        <f t="shared" si="95"/>
        <v>0.40860320417705254</v>
      </c>
      <c r="S194" s="249">
        <f t="shared" si="95"/>
        <v>0.67438070347218337</v>
      </c>
      <c r="T194" s="249">
        <f t="shared" si="95"/>
        <v>0.56198391956015281</v>
      </c>
      <c r="V194" s="252"/>
      <c r="X194" s="257">
        <f t="shared" si="99"/>
        <v>2250618.7929717344</v>
      </c>
    </row>
    <row r="195" spans="1:24" ht="13.2" customHeight="1" thickBot="1" x14ac:dyDescent="0.35">
      <c r="C195" s="280" t="s">
        <v>197</v>
      </c>
      <c r="D195" s="281"/>
      <c r="E195" s="282"/>
      <c r="F195" s="34"/>
      <c r="G195" s="34"/>
      <c r="H195" s="34"/>
      <c r="I195" s="181"/>
      <c r="J195" s="176"/>
      <c r="L195" s="219"/>
      <c r="N195" s="228"/>
      <c r="O195" s="228"/>
      <c r="P195" s="228"/>
      <c r="V195" s="252"/>
    </row>
    <row r="196" spans="1:24" ht="13.2" customHeight="1" thickBot="1" x14ac:dyDescent="0.35">
      <c r="C196" s="289" t="s">
        <v>198</v>
      </c>
      <c r="D196" s="290"/>
      <c r="E196" s="290"/>
      <c r="F196" s="290"/>
      <c r="G196" s="290"/>
      <c r="H196" s="290"/>
      <c r="I196" s="164"/>
      <c r="J196" s="183"/>
      <c r="L196" s="221"/>
      <c r="N196" s="229"/>
      <c r="O196" s="229"/>
      <c r="P196" s="229"/>
      <c r="R196" s="214"/>
      <c r="S196" s="215"/>
      <c r="T196" s="216"/>
      <c r="V196" s="252"/>
    </row>
    <row r="197" spans="1:24" ht="47.25" customHeight="1" x14ac:dyDescent="0.3">
      <c r="A197" s="3"/>
      <c r="B197" s="3"/>
      <c r="C197" s="4" t="s">
        <v>4</v>
      </c>
      <c r="D197" s="5" t="s">
        <v>5</v>
      </c>
      <c r="E197" s="5" t="s">
        <v>6</v>
      </c>
      <c r="F197" s="5" t="s">
        <v>7</v>
      </c>
      <c r="G197" s="6" t="s">
        <v>8</v>
      </c>
      <c r="H197" s="5" t="s">
        <v>9</v>
      </c>
      <c r="I197" s="170" t="s">
        <v>9</v>
      </c>
      <c r="J197" s="170" t="s">
        <v>9</v>
      </c>
      <c r="L197" s="170" t="s">
        <v>9</v>
      </c>
      <c r="N197" s="224" t="s">
        <v>939</v>
      </c>
      <c r="O197" s="224" t="s">
        <v>940</v>
      </c>
      <c r="P197" s="224" t="s">
        <v>941</v>
      </c>
      <c r="R197" s="224" t="s">
        <v>942</v>
      </c>
      <c r="S197" s="224" t="s">
        <v>942</v>
      </c>
      <c r="T197" s="224" t="s">
        <v>942</v>
      </c>
      <c r="V197" s="252"/>
      <c r="X197" s="170" t="s">
        <v>9</v>
      </c>
    </row>
    <row r="198" spans="1:24" s="2" customFormat="1" ht="39.6" x14ac:dyDescent="0.3">
      <c r="C198" s="8" t="s">
        <v>13</v>
      </c>
      <c r="D198" s="9" t="s">
        <v>91</v>
      </c>
      <c r="E198" s="10" t="s">
        <v>92</v>
      </c>
      <c r="F198" s="9" t="s">
        <v>16</v>
      </c>
      <c r="G198" s="11">
        <v>1</v>
      </c>
      <c r="H198" s="237">
        <v>3200000</v>
      </c>
      <c r="I198" s="171">
        <v>5064201.6806722693</v>
      </c>
      <c r="J198" s="179">
        <v>4220168.0672268914</v>
      </c>
      <c r="L198" s="219">
        <f t="shared" si="76"/>
        <v>4161456.5826330534</v>
      </c>
      <c r="N198" s="225">
        <f t="shared" ref="N198:N214" si="101">+STDEV(H198:J198)</f>
        <v>933486.61231575371</v>
      </c>
      <c r="O198" s="226">
        <f t="shared" ref="O198:O214" si="102">+L198-N198</f>
        <v>3227969.9703172995</v>
      </c>
      <c r="P198" s="226">
        <f t="shared" ref="P198:P214" si="103">+L198+N198</f>
        <v>5094943.1949488074</v>
      </c>
      <c r="R198" s="250">
        <f t="shared" ref="R198:T214" si="104">+H198/$L$24</f>
        <v>0.87168683557771198</v>
      </c>
      <c r="S198" s="249">
        <f t="shared" si="104"/>
        <v>1.3794993555476691</v>
      </c>
      <c r="T198" s="249">
        <f t="shared" si="104"/>
        <v>1.1495827962897245</v>
      </c>
      <c r="V198" s="252"/>
      <c r="X198" s="257">
        <f t="shared" ref="X198:X207" si="105">+HARMEAN(I198,J198)</f>
        <v>4603819.7097020634</v>
      </c>
    </row>
    <row r="199" spans="1:24" s="2" customFormat="1" ht="39.6" x14ac:dyDescent="0.3">
      <c r="C199" s="8" t="s">
        <v>18</v>
      </c>
      <c r="D199" s="9" t="s">
        <v>56</v>
      </c>
      <c r="E199" s="10" t="s">
        <v>57</v>
      </c>
      <c r="F199" s="9" t="s">
        <v>16</v>
      </c>
      <c r="G199" s="11">
        <v>2</v>
      </c>
      <c r="H199" s="237">
        <v>3000000</v>
      </c>
      <c r="I199" s="171">
        <v>4638655.4621848743</v>
      </c>
      <c r="J199" s="180">
        <v>3865546.218487395</v>
      </c>
      <c r="L199" s="219">
        <f t="shared" si="76"/>
        <v>3834733.8935574233</v>
      </c>
      <c r="N199" s="225">
        <f t="shared" si="101"/>
        <v>819762.14871313097</v>
      </c>
      <c r="O199" s="226">
        <f t="shared" si="102"/>
        <v>3014971.7448442923</v>
      </c>
      <c r="P199" s="226">
        <f t="shared" si="103"/>
        <v>4654496.0422705542</v>
      </c>
      <c r="R199" s="250">
        <f t="shared" si="104"/>
        <v>0.81720640835410507</v>
      </c>
      <c r="S199" s="249">
        <f t="shared" si="104"/>
        <v>1.2635796566147508</v>
      </c>
      <c r="T199" s="249">
        <f t="shared" si="104"/>
        <v>1.052983047178959</v>
      </c>
      <c r="V199" s="252"/>
      <c r="X199" s="257">
        <f t="shared" si="105"/>
        <v>4216959.5110771591</v>
      </c>
    </row>
    <row r="200" spans="1:24" s="2" customFormat="1" ht="52.8" x14ac:dyDescent="0.3">
      <c r="C200" s="8" t="s">
        <v>21</v>
      </c>
      <c r="D200" s="9" t="s">
        <v>59</v>
      </c>
      <c r="E200" s="10" t="s">
        <v>60</v>
      </c>
      <c r="F200" s="9" t="s">
        <v>16</v>
      </c>
      <c r="G200" s="11">
        <v>2</v>
      </c>
      <c r="H200" s="210">
        <v>3000000</v>
      </c>
      <c r="I200" s="230">
        <v>3826890.7563025211</v>
      </c>
      <c r="J200" s="179">
        <v>3189075.630252101</v>
      </c>
      <c r="L200" s="219">
        <f t="shared" si="76"/>
        <v>3338655.4621848739</v>
      </c>
      <c r="N200" s="225">
        <f t="shared" si="101"/>
        <v>433263.97877670365</v>
      </c>
      <c r="O200" s="226">
        <f t="shared" si="102"/>
        <v>2905391.4834081703</v>
      </c>
      <c r="P200" s="226">
        <f t="shared" si="103"/>
        <v>3771919.4409615775</v>
      </c>
      <c r="R200" s="249">
        <f t="shared" si="104"/>
        <v>0.81720640835410507</v>
      </c>
      <c r="S200" s="250">
        <f t="shared" si="104"/>
        <v>1.0424532167071694</v>
      </c>
      <c r="T200" s="249">
        <f t="shared" si="104"/>
        <v>0.86871101392264105</v>
      </c>
      <c r="V200" s="252"/>
      <c r="X200" s="257">
        <f t="shared" ref="X200" si="106">+HARMEAN(H200,J200)</f>
        <v>3091649.6945010182</v>
      </c>
    </row>
    <row r="201" spans="1:24" s="2" customFormat="1" ht="39.6" x14ac:dyDescent="0.3">
      <c r="C201" s="8" t="s">
        <v>25</v>
      </c>
      <c r="D201" s="9" t="s">
        <v>134</v>
      </c>
      <c r="E201" s="10" t="s">
        <v>135</v>
      </c>
      <c r="F201" s="9" t="s">
        <v>16</v>
      </c>
      <c r="G201" s="11">
        <v>1</v>
      </c>
      <c r="H201" s="237">
        <v>1600000</v>
      </c>
      <c r="I201" s="171">
        <v>2944875.630252101</v>
      </c>
      <c r="J201" s="179">
        <v>2454063.0252100839</v>
      </c>
      <c r="L201" s="219">
        <f t="shared" si="76"/>
        <v>2332979.5518207285</v>
      </c>
      <c r="N201" s="225">
        <f t="shared" si="101"/>
        <v>680564.85426263278</v>
      </c>
      <c r="O201" s="226">
        <f t="shared" si="102"/>
        <v>1652414.6975580957</v>
      </c>
      <c r="P201" s="226">
        <f t="shared" si="103"/>
        <v>3013544.4060833612</v>
      </c>
      <c r="R201" s="250">
        <f t="shared" si="104"/>
        <v>0.43584341778885599</v>
      </c>
      <c r="S201" s="249">
        <f t="shared" si="104"/>
        <v>0.802190412282617</v>
      </c>
      <c r="T201" s="249">
        <f t="shared" si="104"/>
        <v>0.66849201023551408</v>
      </c>
      <c r="V201" s="252"/>
      <c r="X201" s="257">
        <f t="shared" si="105"/>
        <v>2677159.6638655462</v>
      </c>
    </row>
    <row r="202" spans="1:24" ht="39.6" x14ac:dyDescent="0.3">
      <c r="C202" s="8" t="s">
        <v>28</v>
      </c>
      <c r="D202" s="9" t="s">
        <v>29</v>
      </c>
      <c r="E202" s="10" t="s">
        <v>30</v>
      </c>
      <c r="F202" s="9" t="s">
        <v>16</v>
      </c>
      <c r="G202" s="11">
        <v>1</v>
      </c>
      <c r="H202" s="237">
        <v>1600000</v>
      </c>
      <c r="I202" s="171">
        <v>3025210.0840336136</v>
      </c>
      <c r="J202" s="179">
        <v>2521008.4033613447</v>
      </c>
      <c r="L202" s="219">
        <f t="shared" si="76"/>
        <v>2382072.8291316531</v>
      </c>
      <c r="N202" s="225">
        <f t="shared" si="101"/>
        <v>722691.68131899426</v>
      </c>
      <c r="O202" s="226">
        <f t="shared" si="102"/>
        <v>1659381.1478126589</v>
      </c>
      <c r="P202" s="226">
        <f t="shared" si="103"/>
        <v>3104764.5104506472</v>
      </c>
      <c r="R202" s="250">
        <f t="shared" si="104"/>
        <v>0.43584341778885599</v>
      </c>
      <c r="S202" s="249">
        <f t="shared" si="104"/>
        <v>0.82407368909657652</v>
      </c>
      <c r="T202" s="249">
        <f t="shared" si="104"/>
        <v>0.6867280742471471</v>
      </c>
      <c r="V202" s="252"/>
      <c r="X202" s="257">
        <f t="shared" si="105"/>
        <v>2750190.9854851034</v>
      </c>
    </row>
    <row r="203" spans="1:24" ht="66" x14ac:dyDescent="0.3">
      <c r="C203" s="8" t="s">
        <v>31</v>
      </c>
      <c r="D203" s="9" t="s">
        <v>199</v>
      </c>
      <c r="E203" s="10" t="s">
        <v>200</v>
      </c>
      <c r="F203" s="9" t="s">
        <v>16</v>
      </c>
      <c r="G203" s="11">
        <v>1</v>
      </c>
      <c r="H203" s="237">
        <v>1500000</v>
      </c>
      <c r="I203" s="171">
        <v>2828571.4285714286</v>
      </c>
      <c r="J203" s="179">
        <v>2357142.8571428573</v>
      </c>
      <c r="L203" s="219">
        <f t="shared" si="76"/>
        <v>2228571.4285714286</v>
      </c>
      <c r="N203" s="225">
        <f t="shared" si="101"/>
        <v>673552.87052150175</v>
      </c>
      <c r="O203" s="226">
        <f t="shared" si="102"/>
        <v>1555018.558049927</v>
      </c>
      <c r="P203" s="226">
        <f t="shared" si="103"/>
        <v>2902124.2990929303</v>
      </c>
      <c r="R203" s="250">
        <f t="shared" si="104"/>
        <v>0.40860320417705254</v>
      </c>
      <c r="S203" s="249">
        <f t="shared" si="104"/>
        <v>0.77050889930529909</v>
      </c>
      <c r="T203" s="249">
        <f t="shared" si="104"/>
        <v>0.64209074942108257</v>
      </c>
      <c r="V203" s="252"/>
      <c r="X203" s="257">
        <f t="shared" si="105"/>
        <v>2571428.5714285714</v>
      </c>
    </row>
    <row r="204" spans="1:24" s="2" customFormat="1" ht="39.6" x14ac:dyDescent="0.3">
      <c r="C204" s="8" t="s">
        <v>34</v>
      </c>
      <c r="D204" s="9" t="s">
        <v>103</v>
      </c>
      <c r="E204" s="10" t="s">
        <v>104</v>
      </c>
      <c r="F204" s="9" t="s">
        <v>16</v>
      </c>
      <c r="G204" s="11">
        <v>1</v>
      </c>
      <c r="H204" s="210">
        <v>2000000</v>
      </c>
      <c r="I204" s="230">
        <v>2607247.0588235296</v>
      </c>
      <c r="J204" s="179">
        <v>2172705.8823529412</v>
      </c>
      <c r="L204" s="219">
        <f t="shared" si="76"/>
        <v>2259984.3137254901</v>
      </c>
      <c r="N204" s="225">
        <f t="shared" si="101"/>
        <v>312890.38184258499</v>
      </c>
      <c r="O204" s="226">
        <f t="shared" si="102"/>
        <v>1947093.9318829051</v>
      </c>
      <c r="P204" s="226">
        <f t="shared" si="103"/>
        <v>2572874.6955680749</v>
      </c>
      <c r="R204" s="249">
        <f t="shared" si="104"/>
        <v>0.54480427223606998</v>
      </c>
      <c r="S204" s="250">
        <f t="shared" si="104"/>
        <v>0.71021966821099358</v>
      </c>
      <c r="T204" s="249">
        <f t="shared" si="104"/>
        <v>0.59184972350916121</v>
      </c>
      <c r="V204" s="252"/>
      <c r="X204" s="257">
        <f t="shared" ref="X204:X206" si="107">+HARMEAN(H204,J204)</f>
        <v>2082778.8429006427</v>
      </c>
    </row>
    <row r="205" spans="1:24" s="2" customFormat="1" ht="39.6" x14ac:dyDescent="0.3">
      <c r="C205" s="8" t="s">
        <v>37</v>
      </c>
      <c r="D205" s="9" t="s">
        <v>106</v>
      </c>
      <c r="E205" s="10" t="s">
        <v>107</v>
      </c>
      <c r="F205" s="9" t="s">
        <v>16</v>
      </c>
      <c r="G205" s="11">
        <v>1</v>
      </c>
      <c r="H205" s="237">
        <v>1500000</v>
      </c>
      <c r="I205" s="171">
        <v>3751260.5042016809</v>
      </c>
      <c r="J205" s="179">
        <v>3126050.4201680673</v>
      </c>
      <c r="L205" s="219">
        <f t="shared" si="76"/>
        <v>2792436.9747899161</v>
      </c>
      <c r="N205" s="225">
        <f t="shared" si="101"/>
        <v>1162117.426359063</v>
      </c>
      <c r="O205" s="226">
        <f t="shared" si="102"/>
        <v>1630319.5484308531</v>
      </c>
      <c r="P205" s="226">
        <f t="shared" si="103"/>
        <v>3954554.4011489791</v>
      </c>
      <c r="R205" s="250">
        <f t="shared" si="104"/>
        <v>0.40860320417705254</v>
      </c>
      <c r="S205" s="249">
        <f t="shared" si="104"/>
        <v>1.0218513744797548</v>
      </c>
      <c r="T205" s="249">
        <f t="shared" si="104"/>
        <v>0.85154281206646243</v>
      </c>
      <c r="V205" s="252"/>
      <c r="X205" s="257">
        <f t="shared" si="105"/>
        <v>3410236.8220015285</v>
      </c>
    </row>
    <row r="206" spans="1:24" ht="52.8" x14ac:dyDescent="0.3">
      <c r="C206" s="8" t="s">
        <v>40</v>
      </c>
      <c r="D206" s="9" t="s">
        <v>201</v>
      </c>
      <c r="E206" s="10" t="s">
        <v>202</v>
      </c>
      <c r="F206" s="9" t="s">
        <v>16</v>
      </c>
      <c r="G206" s="11">
        <v>1</v>
      </c>
      <c r="H206" s="210">
        <v>200000</v>
      </c>
      <c r="I206" s="230">
        <v>389370.58823529416</v>
      </c>
      <c r="J206" s="179">
        <v>278121.84873949579</v>
      </c>
      <c r="L206" s="219">
        <f t="shared" si="76"/>
        <v>289164.1456582633</v>
      </c>
      <c r="N206" s="225">
        <f t="shared" si="101"/>
        <v>95166.980424289024</v>
      </c>
      <c r="O206" s="226">
        <f t="shared" si="102"/>
        <v>193997.16523397429</v>
      </c>
      <c r="P206" s="226">
        <f t="shared" si="103"/>
        <v>384331.12608255231</v>
      </c>
      <c r="R206" s="249">
        <f t="shared" si="104"/>
        <v>5.4480427223606999E-2</v>
      </c>
      <c r="S206" s="250">
        <f t="shared" si="104"/>
        <v>0.10606537997682997</v>
      </c>
      <c r="T206" s="249">
        <f t="shared" si="104"/>
        <v>7.5760985697735678E-2</v>
      </c>
      <c r="V206" s="252"/>
      <c r="X206" s="257">
        <f t="shared" si="107"/>
        <v>232678.63576845676</v>
      </c>
    </row>
    <row r="207" spans="1:24" ht="66" x14ac:dyDescent="0.3">
      <c r="C207" s="8" t="s">
        <v>43</v>
      </c>
      <c r="D207" s="9" t="s">
        <v>203</v>
      </c>
      <c r="E207" s="10" t="s">
        <v>204</v>
      </c>
      <c r="F207" s="9" t="s">
        <v>16</v>
      </c>
      <c r="G207" s="11">
        <v>1</v>
      </c>
      <c r="H207" s="237">
        <v>190000</v>
      </c>
      <c r="I207" s="171">
        <v>291010.08403361344</v>
      </c>
      <c r="J207" s="179">
        <v>242508.40336134454</v>
      </c>
      <c r="L207" s="219">
        <f t="shared" si="76"/>
        <v>241172.82913165269</v>
      </c>
      <c r="N207" s="225">
        <f t="shared" si="101"/>
        <v>50518.284689918692</v>
      </c>
      <c r="O207" s="226">
        <f t="shared" si="102"/>
        <v>190654.544441734</v>
      </c>
      <c r="P207" s="226">
        <f t="shared" si="103"/>
        <v>291691.1138215714</v>
      </c>
      <c r="R207" s="250">
        <f t="shared" si="104"/>
        <v>5.1756405862426649E-2</v>
      </c>
      <c r="S207" s="249">
        <f t="shared" si="104"/>
        <v>7.927176852264517E-2</v>
      </c>
      <c r="T207" s="249">
        <f t="shared" si="104"/>
        <v>6.6059807102204313E-2</v>
      </c>
      <c r="V207" s="252"/>
      <c r="X207" s="257">
        <f t="shared" si="105"/>
        <v>264554.62184873951</v>
      </c>
    </row>
    <row r="208" spans="1:24" ht="39.6" x14ac:dyDescent="0.3">
      <c r="C208" s="8" t="s">
        <v>46</v>
      </c>
      <c r="D208" s="9" t="s">
        <v>205</v>
      </c>
      <c r="E208" s="10" t="s">
        <v>206</v>
      </c>
      <c r="F208" s="9" t="s">
        <v>16</v>
      </c>
      <c r="G208" s="11">
        <v>2</v>
      </c>
      <c r="H208" s="210">
        <v>450000</v>
      </c>
      <c r="I208" s="171">
        <v>447731.09243697481</v>
      </c>
      <c r="J208" s="232">
        <v>373109.24369747902</v>
      </c>
      <c r="L208" s="219">
        <f t="shared" si="76"/>
        <v>423613.44537815126</v>
      </c>
      <c r="N208" s="225">
        <f t="shared" si="101"/>
        <v>43752.631645809626</v>
      </c>
      <c r="O208" s="226">
        <f t="shared" si="102"/>
        <v>379860.81373234163</v>
      </c>
      <c r="P208" s="226">
        <f t="shared" si="103"/>
        <v>467366.07702396088</v>
      </c>
      <c r="R208" s="249">
        <f t="shared" si="104"/>
        <v>0.12258096125311575</v>
      </c>
      <c r="S208" s="249">
        <f t="shared" si="104"/>
        <v>0.12196290598629332</v>
      </c>
      <c r="T208" s="250">
        <f t="shared" si="104"/>
        <v>0.10163575498857777</v>
      </c>
      <c r="V208" s="252"/>
      <c r="X208" s="258">
        <f t="shared" ref="X208" si="108">+HARMEAN(H208:I208)</f>
        <v>448862.67902274639</v>
      </c>
    </row>
    <row r="209" spans="1:24" ht="66" x14ac:dyDescent="0.3">
      <c r="C209" s="8" t="s">
        <v>49</v>
      </c>
      <c r="D209" s="9" t="s">
        <v>26</v>
      </c>
      <c r="E209" s="10" t="s">
        <v>27</v>
      </c>
      <c r="F209" s="9" t="s">
        <v>16</v>
      </c>
      <c r="G209" s="11">
        <v>1</v>
      </c>
      <c r="H209" s="210">
        <v>3200000</v>
      </c>
      <c r="I209" s="230">
        <v>4159663.8655462186</v>
      </c>
      <c r="J209" s="179">
        <v>3466386.5546218487</v>
      </c>
      <c r="L209" s="219">
        <f t="shared" si="76"/>
        <v>3608683.4733893559</v>
      </c>
      <c r="N209" s="225">
        <f t="shared" si="101"/>
        <v>495403.86910764064</v>
      </c>
      <c r="O209" s="226">
        <f t="shared" si="102"/>
        <v>3113279.6042817151</v>
      </c>
      <c r="P209" s="226">
        <f t="shared" si="103"/>
        <v>4104087.3424969967</v>
      </c>
      <c r="R209" s="249">
        <f t="shared" si="104"/>
        <v>0.87168683557771198</v>
      </c>
      <c r="S209" s="250">
        <f t="shared" si="104"/>
        <v>1.1331013225077926</v>
      </c>
      <c r="T209" s="249">
        <f t="shared" si="104"/>
        <v>0.94425110208982721</v>
      </c>
      <c r="V209" s="252"/>
      <c r="X209" s="257">
        <f t="shared" ref="X209" si="109">+HARMEAN(H209,J209)</f>
        <v>3327870.9189461735</v>
      </c>
    </row>
    <row r="210" spans="1:24" ht="39.6" x14ac:dyDescent="0.3">
      <c r="C210" s="8" t="s">
        <v>52</v>
      </c>
      <c r="D210" s="9" t="s">
        <v>207</v>
      </c>
      <c r="E210" s="10" t="s">
        <v>208</v>
      </c>
      <c r="F210" s="9" t="s">
        <v>16</v>
      </c>
      <c r="G210" s="11">
        <v>2</v>
      </c>
      <c r="H210" s="237">
        <v>4200000</v>
      </c>
      <c r="I210" s="171">
        <v>3342857.1428571432</v>
      </c>
      <c r="J210" s="238">
        <v>2785714.2857142859</v>
      </c>
      <c r="L210" s="219">
        <f t="shared" si="76"/>
        <v>3442857.1428571432</v>
      </c>
      <c r="N210" s="225">
        <f t="shared" si="101"/>
        <v>712426.15084523964</v>
      </c>
      <c r="O210" s="226">
        <f t="shared" si="102"/>
        <v>2730430.9920119038</v>
      </c>
      <c r="P210" s="226">
        <f t="shared" si="103"/>
        <v>4155283.2937023826</v>
      </c>
      <c r="R210" s="250">
        <f t="shared" si="104"/>
        <v>1.144088971695747</v>
      </c>
      <c r="S210" s="249">
        <f t="shared" si="104"/>
        <v>0.91060142645171716</v>
      </c>
      <c r="T210" s="249">
        <f t="shared" si="104"/>
        <v>0.75883452204309754</v>
      </c>
      <c r="V210" s="252"/>
      <c r="X210" s="257">
        <f t="shared" ref="X210:X211" si="110">+HARMEAN(I210,J210)</f>
        <v>3038961.0389610394</v>
      </c>
    </row>
    <row r="211" spans="1:24" ht="26.4" x14ac:dyDescent="0.3">
      <c r="C211" s="8" t="s">
        <v>55</v>
      </c>
      <c r="D211" s="9" t="s">
        <v>209</v>
      </c>
      <c r="E211" s="10" t="s">
        <v>210</v>
      </c>
      <c r="F211" s="9" t="s">
        <v>16</v>
      </c>
      <c r="G211" s="11">
        <v>1</v>
      </c>
      <c r="H211" s="237">
        <v>350000</v>
      </c>
      <c r="I211" s="171">
        <v>200235.29411764708</v>
      </c>
      <c r="J211" s="179">
        <v>143025.21008403361</v>
      </c>
      <c r="L211" s="219">
        <f t="shared" si="76"/>
        <v>231086.83473389354</v>
      </c>
      <c r="N211" s="225">
        <f t="shared" si="101"/>
        <v>106880.79380312689</v>
      </c>
      <c r="O211" s="226">
        <f t="shared" si="102"/>
        <v>124206.04093076666</v>
      </c>
      <c r="P211" s="226">
        <f t="shared" si="103"/>
        <v>337967.62853702041</v>
      </c>
      <c r="R211" s="250">
        <f t="shared" si="104"/>
        <v>9.5340747641312257E-2</v>
      </c>
      <c r="S211" s="249">
        <f t="shared" si="104"/>
        <v>5.4544521843870077E-2</v>
      </c>
      <c r="T211" s="249">
        <f t="shared" si="104"/>
        <v>3.8960372745621474E-2</v>
      </c>
      <c r="V211" s="252"/>
      <c r="X211" s="257">
        <f t="shared" si="110"/>
        <v>166862.74509803919</v>
      </c>
    </row>
    <row r="212" spans="1:24" ht="145.19999999999999" x14ac:dyDescent="0.3">
      <c r="C212" s="8" t="s">
        <v>58</v>
      </c>
      <c r="D212" s="9" t="s">
        <v>63</v>
      </c>
      <c r="E212" s="10" t="s">
        <v>64</v>
      </c>
      <c r="F212" s="9" t="s">
        <v>16</v>
      </c>
      <c r="G212" s="11">
        <v>2</v>
      </c>
      <c r="H212" s="210">
        <v>4000000</v>
      </c>
      <c r="I212" s="171">
        <v>3825343.3613445377</v>
      </c>
      <c r="J212" s="232">
        <v>3187786.1344537819</v>
      </c>
      <c r="L212" s="219">
        <f t="shared" si="76"/>
        <v>3671043.1652661064</v>
      </c>
      <c r="N212" s="225">
        <f t="shared" si="101"/>
        <v>427526.90409933764</v>
      </c>
      <c r="O212" s="226">
        <f t="shared" si="102"/>
        <v>3243516.2611667686</v>
      </c>
      <c r="P212" s="226">
        <f t="shared" si="103"/>
        <v>4098570.0693654441</v>
      </c>
      <c r="R212" s="249">
        <f t="shared" si="104"/>
        <v>1.08960854447214</v>
      </c>
      <c r="S212" s="249">
        <f t="shared" si="104"/>
        <v>1.0420317030151964</v>
      </c>
      <c r="T212" s="250">
        <f t="shared" si="104"/>
        <v>0.86835975251266373</v>
      </c>
      <c r="V212" s="252"/>
      <c r="X212" s="258">
        <f t="shared" ref="X212:X213" si="111">+HARMEAN(H212:I212)</f>
        <v>3910722.568664155</v>
      </c>
    </row>
    <row r="213" spans="1:24" ht="66" x14ac:dyDescent="0.3">
      <c r="C213" s="8" t="s">
        <v>83</v>
      </c>
      <c r="D213" s="9" t="s">
        <v>69</v>
      </c>
      <c r="E213" s="10" t="s">
        <v>70</v>
      </c>
      <c r="F213" s="9" t="s">
        <v>16</v>
      </c>
      <c r="G213" s="11">
        <v>2</v>
      </c>
      <c r="H213" s="210">
        <v>1800000</v>
      </c>
      <c r="I213" s="171">
        <v>1769747.8991596641</v>
      </c>
      <c r="J213" s="232">
        <v>1474789.9159663867</v>
      </c>
      <c r="L213" s="219">
        <f t="shared" si="76"/>
        <v>1681512.6050420171</v>
      </c>
      <c r="N213" s="225">
        <f t="shared" si="101"/>
        <v>179664.96607660671</v>
      </c>
      <c r="O213" s="226">
        <f t="shared" si="102"/>
        <v>1501847.6389654104</v>
      </c>
      <c r="P213" s="226">
        <f t="shared" si="103"/>
        <v>1861177.5711186237</v>
      </c>
      <c r="R213" s="249">
        <f t="shared" si="104"/>
        <v>0.49032384501246301</v>
      </c>
      <c r="S213" s="249">
        <f t="shared" si="104"/>
        <v>0.48208310812149729</v>
      </c>
      <c r="T213" s="250">
        <f t="shared" si="104"/>
        <v>0.40173592343458109</v>
      </c>
      <c r="V213" s="252"/>
      <c r="X213" s="258">
        <f t="shared" si="111"/>
        <v>1784745.7627118647</v>
      </c>
    </row>
    <row r="214" spans="1:24" ht="106.2" thickBot="1" x14ac:dyDescent="0.35">
      <c r="C214" s="8" t="s">
        <v>86</v>
      </c>
      <c r="D214" s="9" t="s">
        <v>71</v>
      </c>
      <c r="E214" s="10" t="s">
        <v>72</v>
      </c>
      <c r="F214" s="9" t="s">
        <v>16</v>
      </c>
      <c r="G214" s="11">
        <v>2</v>
      </c>
      <c r="H214" s="237">
        <v>300000</v>
      </c>
      <c r="I214" s="171">
        <v>993403.36134453781</v>
      </c>
      <c r="J214" s="179">
        <v>827836.13445378153</v>
      </c>
      <c r="L214" s="219">
        <f t="shared" si="76"/>
        <v>707079.831932773</v>
      </c>
      <c r="N214" s="225">
        <f t="shared" si="101"/>
        <v>362130.66540944186</v>
      </c>
      <c r="O214" s="226">
        <f t="shared" si="102"/>
        <v>344949.16652333114</v>
      </c>
      <c r="P214" s="226">
        <f t="shared" si="103"/>
        <v>1069210.4973422149</v>
      </c>
      <c r="R214" s="250">
        <f t="shared" si="104"/>
        <v>8.1720640835410502E-2</v>
      </c>
      <c r="S214" s="249">
        <f t="shared" si="104"/>
        <v>0.27060519765708829</v>
      </c>
      <c r="T214" s="249">
        <f t="shared" si="104"/>
        <v>0.22550433138090692</v>
      </c>
      <c r="V214" s="252"/>
      <c r="X214" s="257">
        <f t="shared" ref="X214" si="112">+HARMEAN(I214,J214)</f>
        <v>903093.96485867072</v>
      </c>
    </row>
    <row r="215" spans="1:24" ht="13.2" customHeight="1" thickBot="1" x14ac:dyDescent="0.35">
      <c r="C215" s="280" t="s">
        <v>211</v>
      </c>
      <c r="D215" s="281"/>
      <c r="E215" s="282"/>
      <c r="F215" s="34"/>
      <c r="G215" s="34"/>
      <c r="H215" s="34"/>
      <c r="I215" s="181"/>
      <c r="J215" s="176"/>
      <c r="L215" s="219"/>
      <c r="N215" s="228"/>
      <c r="O215" s="228"/>
      <c r="P215" s="228"/>
      <c r="V215" s="252"/>
    </row>
    <row r="216" spans="1:24" ht="13.2" customHeight="1" thickBot="1" x14ac:dyDescent="0.35">
      <c r="C216" s="289" t="s">
        <v>212</v>
      </c>
      <c r="D216" s="290"/>
      <c r="E216" s="290"/>
      <c r="F216" s="290"/>
      <c r="G216" s="290"/>
      <c r="H216" s="290"/>
      <c r="I216" s="164"/>
      <c r="J216" s="183"/>
      <c r="L216" s="221"/>
      <c r="N216" s="229"/>
      <c r="O216" s="229"/>
      <c r="P216" s="229"/>
      <c r="R216" s="214"/>
      <c r="S216" s="215"/>
      <c r="T216" s="216"/>
      <c r="V216" s="252"/>
    </row>
    <row r="217" spans="1:24" ht="47.25" customHeight="1" x14ac:dyDescent="0.3">
      <c r="A217" s="3"/>
      <c r="B217" s="3"/>
      <c r="C217" s="4" t="s">
        <v>4</v>
      </c>
      <c r="D217" s="5" t="s">
        <v>5</v>
      </c>
      <c r="E217" s="5" t="s">
        <v>6</v>
      </c>
      <c r="F217" s="5" t="s">
        <v>7</v>
      </c>
      <c r="G217" s="6" t="s">
        <v>8</v>
      </c>
      <c r="H217" s="5" t="s">
        <v>9</v>
      </c>
      <c r="I217" s="170" t="s">
        <v>9</v>
      </c>
      <c r="J217" s="170" t="s">
        <v>9</v>
      </c>
      <c r="L217" s="170" t="s">
        <v>9</v>
      </c>
      <c r="N217" s="224" t="s">
        <v>939</v>
      </c>
      <c r="O217" s="224" t="s">
        <v>940</v>
      </c>
      <c r="P217" s="224" t="s">
        <v>941</v>
      </c>
      <c r="R217" s="224" t="s">
        <v>942</v>
      </c>
      <c r="S217" s="224" t="s">
        <v>942</v>
      </c>
      <c r="T217" s="224" t="s">
        <v>942</v>
      </c>
      <c r="V217" s="252"/>
      <c r="X217" s="170" t="s">
        <v>9</v>
      </c>
    </row>
    <row r="218" spans="1:24" ht="118.8" x14ac:dyDescent="0.3">
      <c r="C218" s="8" t="s">
        <v>13</v>
      </c>
      <c r="D218" s="9" t="s">
        <v>146</v>
      </c>
      <c r="E218" s="10" t="s">
        <v>147</v>
      </c>
      <c r="F218" s="9" t="s">
        <v>16</v>
      </c>
      <c r="G218" s="39">
        <v>1</v>
      </c>
      <c r="H218" s="210">
        <v>3800000</v>
      </c>
      <c r="I218" s="171">
        <v>3538229.7478991603</v>
      </c>
      <c r="J218" s="232">
        <v>2948524.7899159663</v>
      </c>
      <c r="L218" s="219">
        <f t="shared" ref="L218:L281" si="113">+AVERAGE(H218:J218)</f>
        <v>3428918.1792717087</v>
      </c>
      <c r="N218" s="225">
        <f t="shared" ref="N218:N240" si="114">+STDEV(H218:J218)</f>
        <v>436135.61265248875</v>
      </c>
      <c r="O218" s="226">
        <f t="shared" ref="O218:O240" si="115">+L218-N218</f>
        <v>2992782.5666192202</v>
      </c>
      <c r="P218" s="226">
        <f t="shared" ref="P218:P240" si="116">+L218+N218</f>
        <v>3865053.7919241972</v>
      </c>
      <c r="R218" s="249">
        <f t="shared" ref="R218:T240" si="117">+H218/$L$24</f>
        <v>1.0351281172485329</v>
      </c>
      <c r="S218" s="249">
        <f t="shared" si="117"/>
        <v>0.9638213414041078</v>
      </c>
      <c r="T218" s="250">
        <f t="shared" si="117"/>
        <v>0.80318445117008963</v>
      </c>
      <c r="V218" s="252"/>
      <c r="X218" s="258">
        <f t="shared" ref="X218:X220" si="118">+HARMEAN(H218:I218)</f>
        <v>3664445.9233144121</v>
      </c>
    </row>
    <row r="219" spans="1:24" ht="105.6" x14ac:dyDescent="0.3">
      <c r="C219" s="8" t="s">
        <v>18</v>
      </c>
      <c r="D219" s="9" t="s">
        <v>67</v>
      </c>
      <c r="E219" s="10" t="s">
        <v>68</v>
      </c>
      <c r="F219" s="9" t="s">
        <v>16</v>
      </c>
      <c r="G219" s="11">
        <v>1</v>
      </c>
      <c r="H219" s="237">
        <v>1500000</v>
      </c>
      <c r="I219" s="171">
        <v>2475680.6722689075</v>
      </c>
      <c r="J219" s="179">
        <v>2063067.2268907563</v>
      </c>
      <c r="L219" s="219">
        <f t="shared" si="113"/>
        <v>2012915.9663865548</v>
      </c>
      <c r="N219" s="225">
        <f t="shared" si="114"/>
        <v>489769.90031789057</v>
      </c>
      <c r="O219" s="226">
        <f t="shared" si="115"/>
        <v>1523146.0660686642</v>
      </c>
      <c r="P219" s="226">
        <f t="shared" si="116"/>
        <v>2502685.8667044453</v>
      </c>
      <c r="R219" s="250">
        <f t="shared" si="117"/>
        <v>0.40860320417705254</v>
      </c>
      <c r="S219" s="249">
        <f t="shared" si="117"/>
        <v>0.67438070347218337</v>
      </c>
      <c r="T219" s="249">
        <f t="shared" si="117"/>
        <v>0.56198391956015281</v>
      </c>
      <c r="V219" s="252"/>
      <c r="X219" s="257">
        <f t="shared" ref="X219" si="119">+HARMEAN(I219,J219)</f>
        <v>2250618.7929717344</v>
      </c>
    </row>
    <row r="220" spans="1:24" ht="66" x14ac:dyDescent="0.3">
      <c r="C220" s="8" t="s">
        <v>21</v>
      </c>
      <c r="D220" s="9" t="s">
        <v>65</v>
      </c>
      <c r="E220" s="10" t="s">
        <v>66</v>
      </c>
      <c r="F220" s="9" t="s">
        <v>16</v>
      </c>
      <c r="G220" s="11">
        <v>1</v>
      </c>
      <c r="H220" s="210">
        <v>3200000</v>
      </c>
      <c r="I220" s="171">
        <v>2984743.3613445382</v>
      </c>
      <c r="J220" s="232">
        <v>2487286.1344537814</v>
      </c>
      <c r="L220" s="219">
        <f t="shared" si="113"/>
        <v>2890676.4985994399</v>
      </c>
      <c r="N220" s="225">
        <f t="shared" si="114"/>
        <v>365549.85232589865</v>
      </c>
      <c r="O220" s="226">
        <f t="shared" si="115"/>
        <v>2525126.6462735413</v>
      </c>
      <c r="P220" s="226">
        <f t="shared" si="116"/>
        <v>3256226.3509253385</v>
      </c>
      <c r="R220" s="249">
        <f t="shared" si="117"/>
        <v>0.87168683557771198</v>
      </c>
      <c r="S220" s="249">
        <f t="shared" si="117"/>
        <v>0.81305046739437625</v>
      </c>
      <c r="T220" s="250">
        <f t="shared" si="117"/>
        <v>0.67754205616198004</v>
      </c>
      <c r="V220" s="252"/>
      <c r="X220" s="258">
        <f t="shared" si="118"/>
        <v>3088625.7353857714</v>
      </c>
    </row>
    <row r="221" spans="1:24" ht="66" x14ac:dyDescent="0.3">
      <c r="C221" s="8" t="s">
        <v>25</v>
      </c>
      <c r="D221" s="9" t="s">
        <v>26</v>
      </c>
      <c r="E221" s="10" t="s">
        <v>27</v>
      </c>
      <c r="F221" s="9" t="s">
        <v>16</v>
      </c>
      <c r="G221" s="11">
        <v>1</v>
      </c>
      <c r="H221" s="210">
        <v>3200000</v>
      </c>
      <c r="I221" s="230">
        <v>4159663.8655462186</v>
      </c>
      <c r="J221" s="179">
        <v>3466386.5546218487</v>
      </c>
      <c r="L221" s="219">
        <f t="shared" si="113"/>
        <v>3608683.4733893559</v>
      </c>
      <c r="N221" s="225">
        <f t="shared" si="114"/>
        <v>495403.86910764064</v>
      </c>
      <c r="O221" s="226">
        <f t="shared" si="115"/>
        <v>3113279.6042817151</v>
      </c>
      <c r="P221" s="226">
        <f t="shared" si="116"/>
        <v>4104087.3424969967</v>
      </c>
      <c r="R221" s="249">
        <f t="shared" si="117"/>
        <v>0.87168683557771198</v>
      </c>
      <c r="S221" s="250">
        <f t="shared" si="117"/>
        <v>1.1331013225077926</v>
      </c>
      <c r="T221" s="249">
        <f t="shared" si="117"/>
        <v>0.94425110208982721</v>
      </c>
      <c r="V221" s="252"/>
      <c r="X221" s="257">
        <f t="shared" ref="X221:X222" si="120">+HARMEAN(H221,J221)</f>
        <v>3327870.9189461735</v>
      </c>
    </row>
    <row r="222" spans="1:24" ht="92.4" x14ac:dyDescent="0.3">
      <c r="C222" s="8" t="s">
        <v>28</v>
      </c>
      <c r="D222" s="9" t="s">
        <v>22</v>
      </c>
      <c r="E222" s="10" t="s">
        <v>23</v>
      </c>
      <c r="F222" s="9" t="s">
        <v>16</v>
      </c>
      <c r="G222" s="11">
        <v>1</v>
      </c>
      <c r="H222" s="210">
        <v>3500000</v>
      </c>
      <c r="I222" s="230">
        <v>4011428.5714285718</v>
      </c>
      <c r="J222" s="179">
        <v>3342857.1428571432</v>
      </c>
      <c r="L222" s="219">
        <f t="shared" si="113"/>
        <v>3618095.2380952383</v>
      </c>
      <c r="N222" s="225">
        <f t="shared" si="114"/>
        <v>349580.89581824763</v>
      </c>
      <c r="O222" s="226">
        <f t="shared" si="115"/>
        <v>3268514.3422769909</v>
      </c>
      <c r="P222" s="226">
        <f t="shared" si="116"/>
        <v>3967676.1339134858</v>
      </c>
      <c r="R222" s="249">
        <f t="shared" si="117"/>
        <v>0.95340747641312251</v>
      </c>
      <c r="S222" s="250">
        <f t="shared" si="117"/>
        <v>1.0927217117420605</v>
      </c>
      <c r="T222" s="249">
        <f t="shared" si="117"/>
        <v>0.91060142645171716</v>
      </c>
      <c r="V222" s="252"/>
      <c r="X222" s="257">
        <f t="shared" si="120"/>
        <v>3419624.2171189985</v>
      </c>
    </row>
    <row r="223" spans="1:24" ht="66" x14ac:dyDescent="0.3">
      <c r="C223" s="8" t="s">
        <v>31</v>
      </c>
      <c r="D223" s="9" t="s">
        <v>69</v>
      </c>
      <c r="E223" s="10" t="s">
        <v>70</v>
      </c>
      <c r="F223" s="9" t="s">
        <v>16</v>
      </c>
      <c r="G223" s="11">
        <v>1</v>
      </c>
      <c r="H223" s="210">
        <v>1800000</v>
      </c>
      <c r="I223" s="171">
        <v>1769747.8991596641</v>
      </c>
      <c r="J223" s="232">
        <v>1474789.9159663867</v>
      </c>
      <c r="L223" s="219">
        <f t="shared" si="113"/>
        <v>1681512.6050420171</v>
      </c>
      <c r="N223" s="225">
        <f t="shared" si="114"/>
        <v>179664.96607660671</v>
      </c>
      <c r="O223" s="226">
        <f t="shared" si="115"/>
        <v>1501847.6389654104</v>
      </c>
      <c r="P223" s="226">
        <f t="shared" si="116"/>
        <v>1861177.5711186237</v>
      </c>
      <c r="R223" s="249">
        <f t="shared" si="117"/>
        <v>0.49032384501246301</v>
      </c>
      <c r="S223" s="249">
        <f t="shared" si="117"/>
        <v>0.48208310812149729</v>
      </c>
      <c r="T223" s="250">
        <f t="shared" si="117"/>
        <v>0.40173592343458109</v>
      </c>
      <c r="V223" s="252"/>
      <c r="X223" s="258">
        <f t="shared" ref="X223" si="121">+HARMEAN(H223:I223)</f>
        <v>1784745.7627118647</v>
      </c>
    </row>
    <row r="224" spans="1:24" ht="105.6" x14ac:dyDescent="0.3">
      <c r="C224" s="8" t="s">
        <v>34</v>
      </c>
      <c r="D224" s="9" t="s">
        <v>71</v>
      </c>
      <c r="E224" s="10" t="s">
        <v>72</v>
      </c>
      <c r="F224" s="9" t="s">
        <v>16</v>
      </c>
      <c r="G224" s="11">
        <v>1</v>
      </c>
      <c r="H224" s="237">
        <v>300000</v>
      </c>
      <c r="I224" s="171">
        <v>993403.36134453781</v>
      </c>
      <c r="J224" s="179">
        <v>827836.13445378153</v>
      </c>
      <c r="L224" s="219">
        <f t="shared" si="113"/>
        <v>707079.831932773</v>
      </c>
      <c r="N224" s="225">
        <f t="shared" si="114"/>
        <v>362130.66540944186</v>
      </c>
      <c r="O224" s="226">
        <f t="shared" si="115"/>
        <v>344949.16652333114</v>
      </c>
      <c r="P224" s="226">
        <f t="shared" si="116"/>
        <v>1069210.4973422149</v>
      </c>
      <c r="R224" s="250">
        <f t="shared" si="117"/>
        <v>8.1720640835410502E-2</v>
      </c>
      <c r="S224" s="249">
        <f t="shared" si="117"/>
        <v>0.27060519765708829</v>
      </c>
      <c r="T224" s="249">
        <f t="shared" si="117"/>
        <v>0.22550433138090692</v>
      </c>
      <c r="V224" s="252"/>
      <c r="X224" s="257">
        <f t="shared" ref="X224:X228" si="122">+HARMEAN(I224,J224)</f>
        <v>903093.96485867072</v>
      </c>
    </row>
    <row r="225" spans="3:24" ht="26.4" x14ac:dyDescent="0.3">
      <c r="C225" s="8" t="s">
        <v>37</v>
      </c>
      <c r="D225" s="9" t="s">
        <v>19</v>
      </c>
      <c r="E225" s="10" t="s">
        <v>20</v>
      </c>
      <c r="F225" s="9" t="s">
        <v>16</v>
      </c>
      <c r="G225" s="11">
        <v>50</v>
      </c>
      <c r="H225" s="210">
        <v>65000</v>
      </c>
      <c r="I225" s="230">
        <v>88235.294117647063</v>
      </c>
      <c r="J225" s="179">
        <v>63025.210084033613</v>
      </c>
      <c r="L225" s="219">
        <f t="shared" si="113"/>
        <v>72086.834733893556</v>
      </c>
      <c r="N225" s="225">
        <f t="shared" si="114"/>
        <v>14019.789732895568</v>
      </c>
      <c r="O225" s="226">
        <f t="shared" si="115"/>
        <v>58067.04500099799</v>
      </c>
      <c r="P225" s="226">
        <f t="shared" si="116"/>
        <v>86106.62446678913</v>
      </c>
      <c r="R225" s="249">
        <f t="shared" si="117"/>
        <v>1.7706138847672276E-2</v>
      </c>
      <c r="S225" s="250">
        <f t="shared" si="117"/>
        <v>2.4035482598650151E-2</v>
      </c>
      <c r="T225" s="249">
        <f t="shared" si="117"/>
        <v>1.7168201856178678E-2</v>
      </c>
      <c r="V225" s="252"/>
      <c r="X225" s="257">
        <f t="shared" ref="X225" si="123">+HARMEAN(H225,J225)</f>
        <v>63997.374466688547</v>
      </c>
    </row>
    <row r="226" spans="3:24" ht="39.6" x14ac:dyDescent="0.3">
      <c r="C226" s="8" t="s">
        <v>40</v>
      </c>
      <c r="D226" s="9" t="s">
        <v>119</v>
      </c>
      <c r="E226" s="10" t="s">
        <v>180</v>
      </c>
      <c r="F226" s="9" t="s">
        <v>16</v>
      </c>
      <c r="G226" s="11">
        <v>10</v>
      </c>
      <c r="H226" s="237">
        <v>120000</v>
      </c>
      <c r="I226" s="171">
        <v>229613.44537815126</v>
      </c>
      <c r="J226" s="179">
        <v>191344.53781512607</v>
      </c>
      <c r="L226" s="219">
        <f t="shared" si="113"/>
        <v>180319.32773109246</v>
      </c>
      <c r="N226" s="225">
        <f t="shared" si="114"/>
        <v>55632.214543059868</v>
      </c>
      <c r="O226" s="226">
        <f t="shared" si="115"/>
        <v>124687.11318803258</v>
      </c>
      <c r="P226" s="226">
        <f t="shared" si="116"/>
        <v>235951.54227415234</v>
      </c>
      <c r="R226" s="250">
        <f t="shared" si="117"/>
        <v>3.2688256334164202E-2</v>
      </c>
      <c r="S226" s="249">
        <f t="shared" si="117"/>
        <v>6.2547193002430154E-2</v>
      </c>
      <c r="T226" s="249">
        <f t="shared" si="117"/>
        <v>5.2122660835358471E-2</v>
      </c>
      <c r="V226" s="252"/>
      <c r="X226" s="257">
        <f t="shared" si="122"/>
        <v>208739.49579831935</v>
      </c>
    </row>
    <row r="227" spans="3:24" ht="39.6" x14ac:dyDescent="0.3">
      <c r="C227" s="8" t="s">
        <v>43</v>
      </c>
      <c r="D227" s="9" t="s">
        <v>29</v>
      </c>
      <c r="E227" s="10" t="s">
        <v>30</v>
      </c>
      <c r="F227" s="9" t="s">
        <v>16</v>
      </c>
      <c r="G227" s="11">
        <v>1</v>
      </c>
      <c r="H227" s="237">
        <v>1600000</v>
      </c>
      <c r="I227" s="171">
        <v>3025210.0840336136</v>
      </c>
      <c r="J227" s="179">
        <v>2521008.4033613447</v>
      </c>
      <c r="L227" s="219">
        <f t="shared" si="113"/>
        <v>2382072.8291316531</v>
      </c>
      <c r="N227" s="225">
        <f t="shared" si="114"/>
        <v>722691.68131899426</v>
      </c>
      <c r="O227" s="226">
        <f t="shared" si="115"/>
        <v>1659381.1478126589</v>
      </c>
      <c r="P227" s="226">
        <f t="shared" si="116"/>
        <v>3104764.5104506472</v>
      </c>
      <c r="R227" s="250">
        <f t="shared" si="117"/>
        <v>0.43584341778885599</v>
      </c>
      <c r="S227" s="249">
        <f t="shared" si="117"/>
        <v>0.82407368909657652</v>
      </c>
      <c r="T227" s="249">
        <f t="shared" si="117"/>
        <v>0.6867280742471471</v>
      </c>
      <c r="V227" s="252"/>
      <c r="X227" s="257">
        <f t="shared" si="122"/>
        <v>2750190.9854851034</v>
      </c>
    </row>
    <row r="228" spans="3:24" s="2" customFormat="1" ht="39.6" x14ac:dyDescent="0.3">
      <c r="C228" s="8" t="s">
        <v>46</v>
      </c>
      <c r="D228" s="9" t="s">
        <v>14</v>
      </c>
      <c r="E228" s="10" t="s">
        <v>15</v>
      </c>
      <c r="F228" s="9" t="s">
        <v>16</v>
      </c>
      <c r="G228" s="11">
        <v>4</v>
      </c>
      <c r="H228" s="237">
        <v>200000</v>
      </c>
      <c r="I228" s="171">
        <v>335798.31932773109</v>
      </c>
      <c r="J228" s="180">
        <v>279831.93277310923</v>
      </c>
      <c r="L228" s="219">
        <f t="shared" si="113"/>
        <v>271876.75070028013</v>
      </c>
      <c r="N228" s="225">
        <f t="shared" si="114"/>
        <v>68247.780728885016</v>
      </c>
      <c r="O228" s="226">
        <f t="shared" si="115"/>
        <v>203628.9699713951</v>
      </c>
      <c r="P228" s="226">
        <f t="shared" si="116"/>
        <v>340124.53142916516</v>
      </c>
      <c r="R228" s="250">
        <f t="shared" si="117"/>
        <v>5.4480427223606999E-2</v>
      </c>
      <c r="S228" s="249">
        <f t="shared" si="117"/>
        <v>9.1472179489719987E-2</v>
      </c>
      <c r="T228" s="249">
        <f t="shared" si="117"/>
        <v>7.6226816241433321E-2</v>
      </c>
      <c r="V228" s="252"/>
      <c r="X228" s="257">
        <f t="shared" si="122"/>
        <v>305271.19938884646</v>
      </c>
    </row>
    <row r="229" spans="3:24" ht="51.75" customHeight="1" x14ac:dyDescent="0.3">
      <c r="C229" s="8" t="s">
        <v>49</v>
      </c>
      <c r="D229" s="9" t="s">
        <v>75</v>
      </c>
      <c r="E229" s="10" t="s">
        <v>76</v>
      </c>
      <c r="F229" s="9" t="s">
        <v>16</v>
      </c>
      <c r="G229" s="11">
        <v>1</v>
      </c>
      <c r="H229" s="210">
        <v>500000</v>
      </c>
      <c r="I229" s="230">
        <v>682184.87394957989</v>
      </c>
      <c r="J229" s="179">
        <v>568487.39495798317</v>
      </c>
      <c r="L229" s="219">
        <f t="shared" si="113"/>
        <v>583557.42296918773</v>
      </c>
      <c r="N229" s="225">
        <f t="shared" si="114"/>
        <v>92022.613428439494</v>
      </c>
      <c r="O229" s="226">
        <f t="shared" si="115"/>
        <v>491534.80954074825</v>
      </c>
      <c r="P229" s="226">
        <f t="shared" si="116"/>
        <v>675580.03639762721</v>
      </c>
      <c r="R229" s="249">
        <f t="shared" si="117"/>
        <v>0.13620106805901749</v>
      </c>
      <c r="S229" s="250">
        <f t="shared" si="117"/>
        <v>0.18582861689127803</v>
      </c>
      <c r="T229" s="249">
        <f t="shared" si="117"/>
        <v>0.15485718074273166</v>
      </c>
      <c r="V229" s="252"/>
      <c r="X229" s="257">
        <f t="shared" ref="X229" si="124">+HARMEAN(H229,J229)</f>
        <v>532048.76130554464</v>
      </c>
    </row>
    <row r="230" spans="3:24" ht="52.8" x14ac:dyDescent="0.3">
      <c r="C230" s="8" t="s">
        <v>52</v>
      </c>
      <c r="D230" s="9" t="s">
        <v>73</v>
      </c>
      <c r="E230" s="10" t="s">
        <v>74</v>
      </c>
      <c r="F230" s="9" t="s">
        <v>16</v>
      </c>
      <c r="G230" s="11">
        <v>3</v>
      </c>
      <c r="H230" s="210">
        <v>1600000</v>
      </c>
      <c r="I230" s="171">
        <v>1660336.1344537816</v>
      </c>
      <c r="J230" s="232">
        <v>1383613.4453781513</v>
      </c>
      <c r="L230" s="219">
        <f t="shared" si="113"/>
        <v>1547983.1932773113</v>
      </c>
      <c r="N230" s="225">
        <f t="shared" si="114"/>
        <v>145510.04363455877</v>
      </c>
      <c r="O230" s="226">
        <f t="shared" si="115"/>
        <v>1402473.1496427525</v>
      </c>
      <c r="P230" s="226">
        <f t="shared" si="116"/>
        <v>1693493.2369118701</v>
      </c>
      <c r="R230" s="249">
        <f t="shared" si="117"/>
        <v>0.43584341778885599</v>
      </c>
      <c r="S230" s="249">
        <f t="shared" si="117"/>
        <v>0.45227910969917112</v>
      </c>
      <c r="T230" s="250">
        <f t="shared" si="117"/>
        <v>0.37689925808264257</v>
      </c>
      <c r="V230" s="252"/>
      <c r="X230" s="258">
        <f t="shared" ref="X230" si="125">+HARMEAN(H230:I230)</f>
        <v>1629609.7736996755</v>
      </c>
    </row>
    <row r="231" spans="3:24" ht="39.6" x14ac:dyDescent="0.3">
      <c r="C231" s="8" t="s">
        <v>55</v>
      </c>
      <c r="D231" s="9" t="s">
        <v>87</v>
      </c>
      <c r="E231" s="10" t="s">
        <v>88</v>
      </c>
      <c r="F231" s="9" t="s">
        <v>16</v>
      </c>
      <c r="G231" s="11">
        <v>1</v>
      </c>
      <c r="H231" s="237">
        <v>1600000</v>
      </c>
      <c r="I231" s="171">
        <v>4326050.4201680673</v>
      </c>
      <c r="J231" s="179">
        <v>3605042.0168067226</v>
      </c>
      <c r="L231" s="219">
        <f t="shared" si="113"/>
        <v>3177030.81232493</v>
      </c>
      <c r="N231" s="225">
        <f t="shared" si="114"/>
        <v>1412527.1383927779</v>
      </c>
      <c r="O231" s="226">
        <f t="shared" si="115"/>
        <v>1764503.6739321521</v>
      </c>
      <c r="P231" s="226">
        <f t="shared" si="116"/>
        <v>4589557.9507177081</v>
      </c>
      <c r="R231" s="250">
        <f t="shared" si="117"/>
        <v>0.43584341778885599</v>
      </c>
      <c r="S231" s="249">
        <f t="shared" si="117"/>
        <v>1.1784253754081044</v>
      </c>
      <c r="T231" s="249">
        <f t="shared" si="117"/>
        <v>0.98202114617342029</v>
      </c>
      <c r="V231" s="252"/>
      <c r="X231" s="257">
        <f t="shared" ref="X231:X238" si="126">+HARMEAN(I231,J231)</f>
        <v>3932773.109243698</v>
      </c>
    </row>
    <row r="232" spans="3:24" s="2" customFormat="1" ht="39.6" x14ac:dyDescent="0.3">
      <c r="C232" s="8" t="s">
        <v>58</v>
      </c>
      <c r="D232" s="9" t="s">
        <v>56</v>
      </c>
      <c r="E232" s="10" t="s">
        <v>57</v>
      </c>
      <c r="F232" s="9" t="s">
        <v>16</v>
      </c>
      <c r="G232" s="11">
        <v>1</v>
      </c>
      <c r="H232" s="237">
        <v>3000000</v>
      </c>
      <c r="I232" s="171">
        <v>4638655.4621848743</v>
      </c>
      <c r="J232" s="180">
        <v>3865546.218487395</v>
      </c>
      <c r="L232" s="219">
        <f t="shared" si="113"/>
        <v>3834733.8935574233</v>
      </c>
      <c r="N232" s="225">
        <f t="shared" si="114"/>
        <v>819762.14871313097</v>
      </c>
      <c r="O232" s="226">
        <f t="shared" si="115"/>
        <v>3014971.7448442923</v>
      </c>
      <c r="P232" s="226">
        <f t="shared" si="116"/>
        <v>4654496.0422705542</v>
      </c>
      <c r="R232" s="250">
        <f t="shared" si="117"/>
        <v>0.81720640835410507</v>
      </c>
      <c r="S232" s="249">
        <f t="shared" si="117"/>
        <v>1.2635796566147508</v>
      </c>
      <c r="T232" s="249">
        <f t="shared" si="117"/>
        <v>1.052983047178959</v>
      </c>
      <c r="V232" s="252"/>
      <c r="X232" s="257">
        <f t="shared" si="126"/>
        <v>4216959.5110771591</v>
      </c>
    </row>
    <row r="233" spans="3:24" s="2" customFormat="1" ht="39.6" x14ac:dyDescent="0.3">
      <c r="C233" s="8" t="s">
        <v>83</v>
      </c>
      <c r="D233" s="9" t="s">
        <v>91</v>
      </c>
      <c r="E233" s="10" t="s">
        <v>92</v>
      </c>
      <c r="F233" s="9" t="s">
        <v>16</v>
      </c>
      <c r="G233" s="11">
        <v>1</v>
      </c>
      <c r="H233" s="237">
        <v>3200000</v>
      </c>
      <c r="I233" s="171">
        <v>5064201.6806722693</v>
      </c>
      <c r="J233" s="179">
        <v>4220168.0672268914</v>
      </c>
      <c r="L233" s="219">
        <f t="shared" si="113"/>
        <v>4161456.5826330534</v>
      </c>
      <c r="N233" s="225">
        <f t="shared" si="114"/>
        <v>933486.61231575371</v>
      </c>
      <c r="O233" s="226">
        <f t="shared" si="115"/>
        <v>3227969.9703172995</v>
      </c>
      <c r="P233" s="226">
        <f t="shared" si="116"/>
        <v>5094943.1949488074</v>
      </c>
      <c r="R233" s="250">
        <f t="shared" si="117"/>
        <v>0.87168683557771198</v>
      </c>
      <c r="S233" s="249">
        <f t="shared" si="117"/>
        <v>1.3794993555476691</v>
      </c>
      <c r="T233" s="249">
        <f t="shared" si="117"/>
        <v>1.1495827962897245</v>
      </c>
      <c r="V233" s="252"/>
      <c r="X233" s="257">
        <f t="shared" si="126"/>
        <v>4603819.7097020634</v>
      </c>
    </row>
    <row r="234" spans="3:24" s="2" customFormat="1" ht="52.8" x14ac:dyDescent="0.3">
      <c r="C234" s="8" t="s">
        <v>86</v>
      </c>
      <c r="D234" s="9" t="s">
        <v>59</v>
      </c>
      <c r="E234" s="10" t="s">
        <v>60</v>
      </c>
      <c r="F234" s="9" t="s">
        <v>16</v>
      </c>
      <c r="G234" s="11">
        <v>1</v>
      </c>
      <c r="H234" s="210">
        <v>3000000</v>
      </c>
      <c r="I234" s="230">
        <v>3826890.7563025211</v>
      </c>
      <c r="J234" s="179">
        <v>3189075.630252101</v>
      </c>
      <c r="L234" s="219">
        <f t="shared" si="113"/>
        <v>3338655.4621848739</v>
      </c>
      <c r="N234" s="225">
        <f t="shared" si="114"/>
        <v>433263.97877670365</v>
      </c>
      <c r="O234" s="226">
        <f t="shared" si="115"/>
        <v>2905391.4834081703</v>
      </c>
      <c r="P234" s="226">
        <f t="shared" si="116"/>
        <v>3771919.4409615775</v>
      </c>
      <c r="R234" s="249">
        <f t="shared" si="117"/>
        <v>0.81720640835410507</v>
      </c>
      <c r="S234" s="250">
        <f t="shared" si="117"/>
        <v>1.0424532167071694</v>
      </c>
      <c r="T234" s="249">
        <f t="shared" si="117"/>
        <v>0.86871101392264105</v>
      </c>
      <c r="V234" s="252"/>
      <c r="X234" s="257">
        <f t="shared" ref="X234:X236" si="127">+HARMEAN(H234,J234)</f>
        <v>3091649.6945010182</v>
      </c>
    </row>
    <row r="235" spans="3:24" s="2" customFormat="1" ht="39.6" x14ac:dyDescent="0.3">
      <c r="C235" s="8" t="s">
        <v>89</v>
      </c>
      <c r="D235" s="9" t="s">
        <v>134</v>
      </c>
      <c r="E235" s="10" t="s">
        <v>135</v>
      </c>
      <c r="F235" s="9" t="s">
        <v>16</v>
      </c>
      <c r="G235" s="11">
        <v>1</v>
      </c>
      <c r="H235" s="237">
        <v>1600000</v>
      </c>
      <c r="I235" s="171">
        <v>2944875.630252101</v>
      </c>
      <c r="J235" s="179">
        <v>2454063.0252100839</v>
      </c>
      <c r="L235" s="219">
        <f t="shared" si="113"/>
        <v>2332979.5518207285</v>
      </c>
      <c r="N235" s="225">
        <f t="shared" si="114"/>
        <v>680564.85426263278</v>
      </c>
      <c r="O235" s="226">
        <f t="shared" si="115"/>
        <v>1652414.6975580957</v>
      </c>
      <c r="P235" s="226">
        <f t="shared" si="116"/>
        <v>3013544.4060833612</v>
      </c>
      <c r="R235" s="250">
        <f t="shared" si="117"/>
        <v>0.43584341778885599</v>
      </c>
      <c r="S235" s="249">
        <f t="shared" si="117"/>
        <v>0.802190412282617</v>
      </c>
      <c r="T235" s="249">
        <f t="shared" si="117"/>
        <v>0.66849201023551408</v>
      </c>
      <c r="V235" s="252"/>
      <c r="X235" s="257">
        <f t="shared" si="126"/>
        <v>2677159.6638655462</v>
      </c>
    </row>
    <row r="236" spans="3:24" s="2" customFormat="1" ht="92.4" x14ac:dyDescent="0.3">
      <c r="C236" s="8" t="s">
        <v>90</v>
      </c>
      <c r="D236" s="9" t="s">
        <v>121</v>
      </c>
      <c r="E236" s="10" t="s">
        <v>122</v>
      </c>
      <c r="F236" s="9" t="s">
        <v>16</v>
      </c>
      <c r="G236" s="11">
        <v>1</v>
      </c>
      <c r="H236" s="210">
        <v>6000000</v>
      </c>
      <c r="I236" s="230">
        <v>8485714.2857142854</v>
      </c>
      <c r="J236" s="179">
        <v>7071428.5714285718</v>
      </c>
      <c r="L236" s="219">
        <f t="shared" si="113"/>
        <v>7185714.2857142864</v>
      </c>
      <c r="N236" s="225">
        <f t="shared" si="114"/>
        <v>1246791.8013519174</v>
      </c>
      <c r="O236" s="226">
        <f t="shared" si="115"/>
        <v>5938922.4843623694</v>
      </c>
      <c r="P236" s="226">
        <f t="shared" si="116"/>
        <v>8432506.0870662034</v>
      </c>
      <c r="R236" s="249">
        <f t="shared" si="117"/>
        <v>1.6344128167082101</v>
      </c>
      <c r="S236" s="250">
        <f t="shared" si="117"/>
        <v>2.3115266979158968</v>
      </c>
      <c r="T236" s="249">
        <f t="shared" si="117"/>
        <v>1.9262722482632477</v>
      </c>
      <c r="V236" s="252"/>
      <c r="X236" s="257">
        <f t="shared" si="127"/>
        <v>6491803.2786885239</v>
      </c>
    </row>
    <row r="237" spans="3:24" s="2" customFormat="1" ht="118.8" x14ac:dyDescent="0.3">
      <c r="C237" s="8" t="s">
        <v>93</v>
      </c>
      <c r="D237" s="35" t="s">
        <v>136</v>
      </c>
      <c r="E237" s="36" t="s">
        <v>137</v>
      </c>
      <c r="F237" s="35" t="s">
        <v>16</v>
      </c>
      <c r="G237" s="37">
        <v>1</v>
      </c>
      <c r="H237" s="237">
        <v>2000000</v>
      </c>
      <c r="I237" s="171">
        <v>3525731.0924369749</v>
      </c>
      <c r="J237" s="179">
        <v>2938109.2436974789</v>
      </c>
      <c r="L237" s="219">
        <f t="shared" si="113"/>
        <v>2821280.1120448182</v>
      </c>
      <c r="N237" s="225">
        <f t="shared" si="114"/>
        <v>769545.72710740566</v>
      </c>
      <c r="O237" s="226">
        <f t="shared" si="115"/>
        <v>2051734.3849374126</v>
      </c>
      <c r="P237" s="226">
        <f t="shared" si="116"/>
        <v>3590825.8391522239</v>
      </c>
      <c r="R237" s="250">
        <f t="shared" si="117"/>
        <v>0.54480427223606998</v>
      </c>
      <c r="S237" s="249">
        <f t="shared" si="117"/>
        <v>0.96041668095760513</v>
      </c>
      <c r="T237" s="249">
        <f t="shared" si="117"/>
        <v>0.80034723413133757</v>
      </c>
      <c r="V237" s="252"/>
      <c r="X237" s="257">
        <f t="shared" si="126"/>
        <v>3205210.0840336136</v>
      </c>
    </row>
    <row r="238" spans="3:24" ht="66" x14ac:dyDescent="0.3">
      <c r="C238" s="8" t="s">
        <v>96</v>
      </c>
      <c r="D238" s="9" t="s">
        <v>213</v>
      </c>
      <c r="E238" s="10" t="s">
        <v>214</v>
      </c>
      <c r="F238" s="9" t="s">
        <v>16</v>
      </c>
      <c r="G238" s="11">
        <v>1</v>
      </c>
      <c r="H238" s="237">
        <v>450000</v>
      </c>
      <c r="I238" s="171">
        <v>1417815.1260504203</v>
      </c>
      <c r="J238" s="179">
        <v>1181512.6050420168</v>
      </c>
      <c r="L238" s="219">
        <f t="shared" si="113"/>
        <v>1016442.5770308124</v>
      </c>
      <c r="N238" s="225">
        <f t="shared" si="114"/>
        <v>504581.62388627708</v>
      </c>
      <c r="O238" s="226">
        <f t="shared" si="115"/>
        <v>511860.95314453531</v>
      </c>
      <c r="P238" s="226">
        <f t="shared" si="116"/>
        <v>1521024.2009170894</v>
      </c>
      <c r="R238" s="250">
        <f t="shared" si="117"/>
        <v>0.12258096125311575</v>
      </c>
      <c r="S238" s="249">
        <f t="shared" si="117"/>
        <v>0.38621586895659554</v>
      </c>
      <c r="T238" s="249">
        <f t="shared" si="117"/>
        <v>0.32184655746382962</v>
      </c>
      <c r="V238" s="252"/>
      <c r="X238" s="257">
        <f t="shared" si="126"/>
        <v>1288922.8418640185</v>
      </c>
    </row>
    <row r="239" spans="3:24" x14ac:dyDescent="0.3">
      <c r="C239" s="8" t="s">
        <v>99</v>
      </c>
      <c r="D239" s="9" t="s">
        <v>176</v>
      </c>
      <c r="E239" s="10" t="s">
        <v>177</v>
      </c>
      <c r="F239" s="9" t="s">
        <v>16</v>
      </c>
      <c r="G239" s="11">
        <v>5</v>
      </c>
      <c r="H239" s="210">
        <v>20000</v>
      </c>
      <c r="I239" s="171">
        <v>21352.941176470587</v>
      </c>
      <c r="J239" s="232">
        <v>15252.100840336136</v>
      </c>
      <c r="L239" s="219">
        <f t="shared" si="113"/>
        <v>18868.347338935575</v>
      </c>
      <c r="N239" s="225">
        <f t="shared" si="114"/>
        <v>3203.9883755597461</v>
      </c>
      <c r="O239" s="226">
        <f t="shared" si="115"/>
        <v>15664.358963375829</v>
      </c>
      <c r="P239" s="226">
        <f t="shared" si="116"/>
        <v>22072.335714495322</v>
      </c>
      <c r="R239" s="249">
        <f t="shared" si="117"/>
        <v>5.4480427223607001E-3</v>
      </c>
      <c r="S239" s="249">
        <f t="shared" si="117"/>
        <v>5.8165867888733359E-3</v>
      </c>
      <c r="T239" s="250">
        <f t="shared" si="117"/>
        <v>4.1547048491952406E-3</v>
      </c>
      <c r="V239" s="252"/>
      <c r="X239" s="258">
        <f t="shared" ref="X239" si="128">+HARMEAN(H239:I239)</f>
        <v>20654.33854907539</v>
      </c>
    </row>
    <row r="240" spans="3:24" ht="13.8" thickBot="1" x14ac:dyDescent="0.35">
      <c r="C240" s="8" t="s">
        <v>102</v>
      </c>
      <c r="D240" s="9" t="s">
        <v>178</v>
      </c>
      <c r="E240" s="10" t="s">
        <v>179</v>
      </c>
      <c r="F240" s="9" t="s">
        <v>16</v>
      </c>
      <c r="G240" s="11">
        <v>5</v>
      </c>
      <c r="H240" s="210">
        <v>50000</v>
      </c>
      <c r="I240" s="230">
        <v>94804.411764705888</v>
      </c>
      <c r="J240" s="179">
        <v>67717.436974789918</v>
      </c>
      <c r="L240" s="219">
        <f t="shared" si="113"/>
        <v>70840.616246498612</v>
      </c>
      <c r="N240" s="225">
        <f t="shared" si="114"/>
        <v>22564.89563387676</v>
      </c>
      <c r="O240" s="226">
        <f t="shared" si="115"/>
        <v>48275.720612621852</v>
      </c>
      <c r="P240" s="226">
        <f t="shared" si="116"/>
        <v>93405.511880375372</v>
      </c>
      <c r="R240" s="249">
        <f t="shared" si="117"/>
        <v>1.362010680590175E-2</v>
      </c>
      <c r="S240" s="250">
        <f t="shared" si="117"/>
        <v>2.5824924278119651E-2</v>
      </c>
      <c r="T240" s="249">
        <f t="shared" si="117"/>
        <v>1.844637448437118E-2</v>
      </c>
      <c r="V240" s="252"/>
      <c r="X240" s="257">
        <f t="shared" ref="X240" si="129">+HARMEAN(H240,J240)</f>
        <v>57525.408907171601</v>
      </c>
    </row>
    <row r="241" spans="1:24" ht="13.2" customHeight="1" thickBot="1" x14ac:dyDescent="0.35">
      <c r="C241" s="280" t="s">
        <v>215</v>
      </c>
      <c r="D241" s="281"/>
      <c r="E241" s="282"/>
      <c r="F241" s="34"/>
      <c r="G241" s="34"/>
      <c r="H241" s="34"/>
      <c r="I241" s="181"/>
      <c r="J241" s="176"/>
      <c r="L241" s="219"/>
      <c r="N241" s="228"/>
      <c r="O241" s="228"/>
      <c r="P241" s="228"/>
      <c r="V241" s="252"/>
    </row>
    <row r="242" spans="1:24" ht="13.2" customHeight="1" thickBot="1" x14ac:dyDescent="0.35">
      <c r="C242" s="289" t="s">
        <v>216</v>
      </c>
      <c r="D242" s="290"/>
      <c r="E242" s="290"/>
      <c r="F242" s="290"/>
      <c r="G242" s="290"/>
      <c r="H242" s="290"/>
      <c r="I242" s="164"/>
      <c r="J242" s="183"/>
      <c r="L242" s="221"/>
      <c r="N242" s="229"/>
      <c r="O242" s="229"/>
      <c r="P242" s="229"/>
      <c r="R242" s="214"/>
      <c r="S242" s="215"/>
      <c r="T242" s="216"/>
      <c r="V242" s="252"/>
    </row>
    <row r="243" spans="1:24" ht="47.25" customHeight="1" x14ac:dyDescent="0.3">
      <c r="A243" s="3"/>
      <c r="B243" s="3"/>
      <c r="C243" s="4" t="s">
        <v>4</v>
      </c>
      <c r="D243" s="5" t="s">
        <v>5</v>
      </c>
      <c r="E243" s="5" t="s">
        <v>6</v>
      </c>
      <c r="F243" s="5" t="s">
        <v>7</v>
      </c>
      <c r="G243" s="6" t="s">
        <v>8</v>
      </c>
      <c r="H243" s="5" t="s">
        <v>9</v>
      </c>
      <c r="I243" s="170" t="s">
        <v>9</v>
      </c>
      <c r="J243" s="170" t="s">
        <v>9</v>
      </c>
      <c r="L243" s="170" t="s">
        <v>9</v>
      </c>
      <c r="N243" s="224" t="s">
        <v>939</v>
      </c>
      <c r="O243" s="224" t="s">
        <v>940</v>
      </c>
      <c r="P243" s="224" t="s">
        <v>941</v>
      </c>
      <c r="R243" s="224" t="s">
        <v>942</v>
      </c>
      <c r="S243" s="224" t="s">
        <v>942</v>
      </c>
      <c r="T243" s="224" t="s">
        <v>942</v>
      </c>
      <c r="V243" s="252"/>
      <c r="X243" s="170" t="s">
        <v>9</v>
      </c>
    </row>
    <row r="244" spans="1:24" s="2" customFormat="1" ht="39.6" x14ac:dyDescent="0.3">
      <c r="C244" s="8" t="s">
        <v>13</v>
      </c>
      <c r="D244" s="9" t="s">
        <v>14</v>
      </c>
      <c r="E244" s="10" t="s">
        <v>15</v>
      </c>
      <c r="F244" s="9" t="s">
        <v>16</v>
      </c>
      <c r="G244" s="11">
        <v>4</v>
      </c>
      <c r="H244" s="237">
        <v>200000</v>
      </c>
      <c r="I244" s="171">
        <v>335798.31932773109</v>
      </c>
      <c r="J244" s="180">
        <v>279831.93277310923</v>
      </c>
      <c r="L244" s="219">
        <f t="shared" si="113"/>
        <v>271876.75070028013</v>
      </c>
      <c r="N244" s="225">
        <f t="shared" ref="N244:N265" si="130">+STDEV(H244:J244)</f>
        <v>68247.780728885016</v>
      </c>
      <c r="O244" s="226">
        <f t="shared" ref="O244:O265" si="131">+L244-N244</f>
        <v>203628.9699713951</v>
      </c>
      <c r="P244" s="226">
        <f t="shared" ref="P244:P265" si="132">+L244+N244</f>
        <v>340124.53142916516</v>
      </c>
      <c r="R244" s="250">
        <f t="shared" ref="R244:T265" si="133">+H244/$L$24</f>
        <v>5.4480427223606999E-2</v>
      </c>
      <c r="S244" s="249">
        <f t="shared" si="133"/>
        <v>9.1472179489719987E-2</v>
      </c>
      <c r="T244" s="249">
        <f t="shared" si="133"/>
        <v>7.6226816241433321E-2</v>
      </c>
      <c r="V244" s="252"/>
      <c r="X244" s="257">
        <f t="shared" ref="X244" si="134">+HARMEAN(I244,J244)</f>
        <v>305271.19938884646</v>
      </c>
    </row>
    <row r="245" spans="1:24" ht="26.4" x14ac:dyDescent="0.3">
      <c r="C245" s="8" t="s">
        <v>18</v>
      </c>
      <c r="D245" s="9" t="s">
        <v>19</v>
      </c>
      <c r="E245" s="10" t="s">
        <v>20</v>
      </c>
      <c r="F245" s="9" t="s">
        <v>16</v>
      </c>
      <c r="G245" s="11">
        <v>30</v>
      </c>
      <c r="H245" s="210">
        <v>65000</v>
      </c>
      <c r="I245" s="230">
        <v>88235.294117647063</v>
      </c>
      <c r="J245" s="179">
        <v>63025.210084033613</v>
      </c>
      <c r="L245" s="219">
        <f t="shared" si="113"/>
        <v>72086.834733893556</v>
      </c>
      <c r="N245" s="225">
        <f t="shared" si="130"/>
        <v>14019.789732895568</v>
      </c>
      <c r="O245" s="226">
        <f t="shared" si="131"/>
        <v>58067.04500099799</v>
      </c>
      <c r="P245" s="226">
        <f t="shared" si="132"/>
        <v>86106.62446678913</v>
      </c>
      <c r="R245" s="249">
        <f t="shared" si="133"/>
        <v>1.7706138847672276E-2</v>
      </c>
      <c r="S245" s="250">
        <f t="shared" si="133"/>
        <v>2.4035482598650151E-2</v>
      </c>
      <c r="T245" s="249">
        <f t="shared" si="133"/>
        <v>1.7168201856178678E-2</v>
      </c>
      <c r="V245" s="252"/>
      <c r="X245" s="257">
        <f t="shared" ref="X245" si="135">+HARMEAN(H245,J245)</f>
        <v>63997.374466688547</v>
      </c>
    </row>
    <row r="246" spans="1:24" ht="52.8" x14ac:dyDescent="0.3">
      <c r="C246" s="8" t="s">
        <v>21</v>
      </c>
      <c r="D246" s="9" t="s">
        <v>73</v>
      </c>
      <c r="E246" s="10" t="s">
        <v>74</v>
      </c>
      <c r="F246" s="9" t="s">
        <v>16</v>
      </c>
      <c r="G246" s="11">
        <v>1</v>
      </c>
      <c r="H246" s="210">
        <v>1600000</v>
      </c>
      <c r="I246" s="171">
        <v>1660336.1344537816</v>
      </c>
      <c r="J246" s="232">
        <v>1383613.4453781513</v>
      </c>
      <c r="L246" s="219">
        <f t="shared" si="113"/>
        <v>1547983.1932773113</v>
      </c>
      <c r="N246" s="225">
        <f t="shared" si="130"/>
        <v>145510.04363455877</v>
      </c>
      <c r="O246" s="226">
        <f t="shared" si="131"/>
        <v>1402473.1496427525</v>
      </c>
      <c r="P246" s="226">
        <f t="shared" si="132"/>
        <v>1693493.2369118701</v>
      </c>
      <c r="R246" s="249">
        <f t="shared" si="133"/>
        <v>0.43584341778885599</v>
      </c>
      <c r="S246" s="249">
        <f t="shared" si="133"/>
        <v>0.45227910969917112</v>
      </c>
      <c r="T246" s="250">
        <f t="shared" si="133"/>
        <v>0.37689925808264257</v>
      </c>
      <c r="V246" s="252"/>
      <c r="X246" s="258">
        <f t="shared" ref="X246:X250" si="136">+HARMEAN(H246:I246)</f>
        <v>1629609.7736996755</v>
      </c>
    </row>
    <row r="247" spans="1:24" ht="145.19999999999999" x14ac:dyDescent="0.3">
      <c r="C247" s="8" t="s">
        <v>25</v>
      </c>
      <c r="D247" s="9" t="s">
        <v>63</v>
      </c>
      <c r="E247" s="10" t="s">
        <v>64</v>
      </c>
      <c r="F247" s="9" t="s">
        <v>16</v>
      </c>
      <c r="G247" s="11">
        <v>2</v>
      </c>
      <c r="H247" s="210">
        <v>4000000</v>
      </c>
      <c r="I247" s="171">
        <v>3825343.3613445377</v>
      </c>
      <c r="J247" s="232">
        <v>3187786.1344537819</v>
      </c>
      <c r="L247" s="219">
        <f t="shared" si="113"/>
        <v>3671043.1652661064</v>
      </c>
      <c r="N247" s="225">
        <f t="shared" si="130"/>
        <v>427526.90409933764</v>
      </c>
      <c r="O247" s="226">
        <f t="shared" si="131"/>
        <v>3243516.2611667686</v>
      </c>
      <c r="P247" s="226">
        <f t="shared" si="132"/>
        <v>4098570.0693654441</v>
      </c>
      <c r="R247" s="249">
        <f t="shared" si="133"/>
        <v>1.08960854447214</v>
      </c>
      <c r="S247" s="249">
        <f t="shared" si="133"/>
        <v>1.0420317030151964</v>
      </c>
      <c r="T247" s="250">
        <f t="shared" si="133"/>
        <v>0.86835975251266373</v>
      </c>
      <c r="V247" s="252"/>
      <c r="X247" s="258">
        <f t="shared" si="136"/>
        <v>3910722.568664155</v>
      </c>
    </row>
    <row r="248" spans="1:24" ht="66" x14ac:dyDescent="0.3">
      <c r="C248" s="8" t="s">
        <v>28</v>
      </c>
      <c r="D248" s="9" t="s">
        <v>69</v>
      </c>
      <c r="E248" s="10" t="s">
        <v>70</v>
      </c>
      <c r="F248" s="9" t="s">
        <v>16</v>
      </c>
      <c r="G248" s="11">
        <v>2</v>
      </c>
      <c r="H248" s="210">
        <v>1800000</v>
      </c>
      <c r="I248" s="171">
        <v>1769747.8991596641</v>
      </c>
      <c r="J248" s="232">
        <v>1474789.9159663867</v>
      </c>
      <c r="L248" s="219">
        <f t="shared" si="113"/>
        <v>1681512.6050420171</v>
      </c>
      <c r="N248" s="225">
        <f t="shared" si="130"/>
        <v>179664.96607660671</v>
      </c>
      <c r="O248" s="226">
        <f t="shared" si="131"/>
        <v>1501847.6389654104</v>
      </c>
      <c r="P248" s="226">
        <f t="shared" si="132"/>
        <v>1861177.5711186237</v>
      </c>
      <c r="R248" s="249">
        <f t="shared" si="133"/>
        <v>0.49032384501246301</v>
      </c>
      <c r="S248" s="249">
        <f t="shared" si="133"/>
        <v>0.48208310812149729</v>
      </c>
      <c r="T248" s="250">
        <f t="shared" si="133"/>
        <v>0.40173592343458109</v>
      </c>
      <c r="V248" s="252"/>
      <c r="X248" s="258">
        <f t="shared" si="136"/>
        <v>1784745.7627118647</v>
      </c>
    </row>
    <row r="249" spans="1:24" ht="105.6" x14ac:dyDescent="0.3">
      <c r="C249" s="8" t="s">
        <v>31</v>
      </c>
      <c r="D249" s="9" t="s">
        <v>71</v>
      </c>
      <c r="E249" s="10" t="s">
        <v>72</v>
      </c>
      <c r="F249" s="9" t="s">
        <v>16</v>
      </c>
      <c r="G249" s="11">
        <v>2</v>
      </c>
      <c r="H249" s="237">
        <v>300000</v>
      </c>
      <c r="I249" s="171">
        <v>993403.36134453781</v>
      </c>
      <c r="J249" s="179">
        <v>827836.13445378153</v>
      </c>
      <c r="L249" s="219">
        <f t="shared" si="113"/>
        <v>707079.831932773</v>
      </c>
      <c r="N249" s="225">
        <f t="shared" si="130"/>
        <v>362130.66540944186</v>
      </c>
      <c r="O249" s="226">
        <f t="shared" si="131"/>
        <v>344949.16652333114</v>
      </c>
      <c r="P249" s="226">
        <f t="shared" si="132"/>
        <v>1069210.4973422149</v>
      </c>
      <c r="R249" s="250">
        <f t="shared" si="133"/>
        <v>8.1720640835410502E-2</v>
      </c>
      <c r="S249" s="249">
        <f t="shared" si="133"/>
        <v>0.27060519765708829</v>
      </c>
      <c r="T249" s="249">
        <f t="shared" si="133"/>
        <v>0.22550433138090692</v>
      </c>
      <c r="V249" s="252"/>
      <c r="X249" s="257">
        <f t="shared" ref="X249" si="137">+HARMEAN(I249,J249)</f>
        <v>903093.96485867072</v>
      </c>
    </row>
    <row r="250" spans="1:24" ht="66" x14ac:dyDescent="0.3">
      <c r="C250" s="8" t="s">
        <v>34</v>
      </c>
      <c r="D250" s="9" t="s">
        <v>65</v>
      </c>
      <c r="E250" s="10" t="s">
        <v>66</v>
      </c>
      <c r="F250" s="9" t="s">
        <v>16</v>
      </c>
      <c r="G250" s="11">
        <v>1</v>
      </c>
      <c r="H250" s="210">
        <v>3200000</v>
      </c>
      <c r="I250" s="171">
        <v>2984743.3613445382</v>
      </c>
      <c r="J250" s="232">
        <v>2487286.1344537814</v>
      </c>
      <c r="L250" s="219">
        <f t="shared" si="113"/>
        <v>2890676.4985994399</v>
      </c>
      <c r="N250" s="225">
        <f t="shared" si="130"/>
        <v>365549.85232589865</v>
      </c>
      <c r="O250" s="226">
        <f t="shared" si="131"/>
        <v>2525126.6462735413</v>
      </c>
      <c r="P250" s="226">
        <f t="shared" si="132"/>
        <v>3256226.3509253385</v>
      </c>
      <c r="R250" s="249">
        <f t="shared" si="133"/>
        <v>0.87168683557771198</v>
      </c>
      <c r="S250" s="249">
        <f t="shared" si="133"/>
        <v>0.81305046739437625</v>
      </c>
      <c r="T250" s="250">
        <f t="shared" si="133"/>
        <v>0.67754205616198004</v>
      </c>
      <c r="V250" s="252"/>
      <c r="X250" s="258">
        <f t="shared" si="136"/>
        <v>3088625.7353857714</v>
      </c>
    </row>
    <row r="251" spans="1:24" ht="66" x14ac:dyDescent="0.3">
      <c r="C251" s="8" t="s">
        <v>37</v>
      </c>
      <c r="D251" s="9" t="s">
        <v>26</v>
      </c>
      <c r="E251" s="10" t="s">
        <v>27</v>
      </c>
      <c r="F251" s="9" t="s">
        <v>16</v>
      </c>
      <c r="G251" s="11">
        <v>1</v>
      </c>
      <c r="H251" s="210">
        <v>3200000</v>
      </c>
      <c r="I251" s="230">
        <v>4159663.8655462186</v>
      </c>
      <c r="J251" s="179">
        <v>3466386.5546218487</v>
      </c>
      <c r="L251" s="219">
        <f t="shared" si="113"/>
        <v>3608683.4733893559</v>
      </c>
      <c r="N251" s="225">
        <f t="shared" si="130"/>
        <v>495403.86910764064</v>
      </c>
      <c r="O251" s="226">
        <f t="shared" si="131"/>
        <v>3113279.6042817151</v>
      </c>
      <c r="P251" s="226">
        <f t="shared" si="132"/>
        <v>4104087.3424969967</v>
      </c>
      <c r="R251" s="249">
        <f t="shared" si="133"/>
        <v>0.87168683557771198</v>
      </c>
      <c r="S251" s="250">
        <f t="shared" si="133"/>
        <v>1.1331013225077926</v>
      </c>
      <c r="T251" s="249">
        <f t="shared" si="133"/>
        <v>0.94425110208982721</v>
      </c>
      <c r="V251" s="252"/>
      <c r="X251" s="257">
        <f t="shared" ref="X251" si="138">+HARMEAN(H251,J251)</f>
        <v>3327870.9189461735</v>
      </c>
    </row>
    <row r="252" spans="1:24" s="2" customFormat="1" ht="39.6" x14ac:dyDescent="0.3">
      <c r="C252" s="8" t="s">
        <v>40</v>
      </c>
      <c r="D252" s="9" t="s">
        <v>123</v>
      </c>
      <c r="E252" s="10" t="s">
        <v>124</v>
      </c>
      <c r="F252" s="9" t="s">
        <v>16</v>
      </c>
      <c r="G252" s="11">
        <v>2</v>
      </c>
      <c r="H252" s="237">
        <v>2000000</v>
      </c>
      <c r="I252" s="171">
        <v>4440000</v>
      </c>
      <c r="J252" s="179">
        <v>3700000</v>
      </c>
      <c r="L252" s="219">
        <f t="shared" si="113"/>
        <v>3380000</v>
      </c>
      <c r="N252" s="225">
        <f t="shared" si="130"/>
        <v>1251079.5338426731</v>
      </c>
      <c r="O252" s="226">
        <f t="shared" si="131"/>
        <v>2128920.4661573269</v>
      </c>
      <c r="P252" s="226">
        <f t="shared" si="132"/>
        <v>4631079.5338426735</v>
      </c>
      <c r="R252" s="250">
        <f t="shared" si="133"/>
        <v>0.54480427223606998</v>
      </c>
      <c r="S252" s="249">
        <f t="shared" si="133"/>
        <v>1.2094654843640755</v>
      </c>
      <c r="T252" s="249">
        <f t="shared" si="133"/>
        <v>1.0078879036367296</v>
      </c>
      <c r="V252" s="252"/>
      <c r="X252" s="257">
        <f t="shared" ref="X252:X260" si="139">+HARMEAN(I252,J252)</f>
        <v>4036363.6363636367</v>
      </c>
    </row>
    <row r="253" spans="1:24" ht="105.6" x14ac:dyDescent="0.3">
      <c r="C253" s="8" t="s">
        <v>43</v>
      </c>
      <c r="D253" s="9" t="s">
        <v>67</v>
      </c>
      <c r="E253" s="10" t="s">
        <v>68</v>
      </c>
      <c r="F253" s="9" t="s">
        <v>16</v>
      </c>
      <c r="G253" s="11">
        <v>1</v>
      </c>
      <c r="H253" s="237">
        <v>1500000</v>
      </c>
      <c r="I253" s="171">
        <v>2475680.6722689075</v>
      </c>
      <c r="J253" s="179">
        <v>2063067.2268907563</v>
      </c>
      <c r="L253" s="219">
        <f t="shared" si="113"/>
        <v>2012915.9663865548</v>
      </c>
      <c r="N253" s="225">
        <f t="shared" si="130"/>
        <v>489769.90031789057</v>
      </c>
      <c r="O253" s="226">
        <f t="shared" si="131"/>
        <v>1523146.0660686642</v>
      </c>
      <c r="P253" s="226">
        <f t="shared" si="132"/>
        <v>2502685.8667044453</v>
      </c>
      <c r="R253" s="250">
        <f t="shared" si="133"/>
        <v>0.40860320417705254</v>
      </c>
      <c r="S253" s="249">
        <f t="shared" si="133"/>
        <v>0.67438070347218337</v>
      </c>
      <c r="T253" s="249">
        <f t="shared" si="133"/>
        <v>0.56198391956015281</v>
      </c>
      <c r="V253" s="252"/>
      <c r="X253" s="257">
        <f t="shared" si="139"/>
        <v>2250618.7929717344</v>
      </c>
    </row>
    <row r="254" spans="1:24" ht="39.6" x14ac:dyDescent="0.3">
      <c r="C254" s="8" t="s">
        <v>46</v>
      </c>
      <c r="D254" s="9" t="s">
        <v>87</v>
      </c>
      <c r="E254" s="10" t="s">
        <v>88</v>
      </c>
      <c r="F254" s="9" t="s">
        <v>16</v>
      </c>
      <c r="G254" s="11">
        <v>1</v>
      </c>
      <c r="H254" s="237">
        <v>1600000</v>
      </c>
      <c r="I254" s="171">
        <v>4326050.4201680673</v>
      </c>
      <c r="J254" s="179">
        <v>3605042.0168067226</v>
      </c>
      <c r="L254" s="219">
        <f t="shared" si="113"/>
        <v>3177030.81232493</v>
      </c>
      <c r="N254" s="225">
        <f t="shared" si="130"/>
        <v>1412527.1383927779</v>
      </c>
      <c r="O254" s="226">
        <f t="shared" si="131"/>
        <v>1764503.6739321521</v>
      </c>
      <c r="P254" s="226">
        <f t="shared" si="132"/>
        <v>4589557.9507177081</v>
      </c>
      <c r="R254" s="250">
        <f t="shared" si="133"/>
        <v>0.43584341778885599</v>
      </c>
      <c r="S254" s="249">
        <f t="shared" si="133"/>
        <v>1.1784253754081044</v>
      </c>
      <c r="T254" s="249">
        <f t="shared" si="133"/>
        <v>0.98202114617342029</v>
      </c>
      <c r="V254" s="252"/>
      <c r="X254" s="257">
        <f t="shared" si="139"/>
        <v>3932773.109243698</v>
      </c>
    </row>
    <row r="255" spans="1:24" s="2" customFormat="1" ht="39.6" x14ac:dyDescent="0.3">
      <c r="C255" s="8" t="s">
        <v>49</v>
      </c>
      <c r="D255" s="9" t="s">
        <v>56</v>
      </c>
      <c r="E255" s="10" t="s">
        <v>57</v>
      </c>
      <c r="F255" s="9" t="s">
        <v>16</v>
      </c>
      <c r="G255" s="11">
        <v>1</v>
      </c>
      <c r="H255" s="237">
        <v>3000000</v>
      </c>
      <c r="I255" s="171">
        <v>4638655.4621848743</v>
      </c>
      <c r="J255" s="180">
        <v>3865546.218487395</v>
      </c>
      <c r="L255" s="219">
        <f t="shared" si="113"/>
        <v>3834733.8935574233</v>
      </c>
      <c r="N255" s="225">
        <f t="shared" si="130"/>
        <v>819762.14871313097</v>
      </c>
      <c r="O255" s="226">
        <f t="shared" si="131"/>
        <v>3014971.7448442923</v>
      </c>
      <c r="P255" s="226">
        <f t="shared" si="132"/>
        <v>4654496.0422705542</v>
      </c>
      <c r="R255" s="250">
        <f t="shared" si="133"/>
        <v>0.81720640835410507</v>
      </c>
      <c r="S255" s="249">
        <f t="shared" si="133"/>
        <v>1.2635796566147508</v>
      </c>
      <c r="T255" s="249">
        <f t="shared" si="133"/>
        <v>1.052983047178959</v>
      </c>
      <c r="V255" s="252"/>
      <c r="X255" s="257">
        <f t="shared" si="139"/>
        <v>4216959.5110771591</v>
      </c>
    </row>
    <row r="256" spans="1:24" s="2" customFormat="1" ht="39.6" x14ac:dyDescent="0.3">
      <c r="C256" s="8" t="s">
        <v>52</v>
      </c>
      <c r="D256" s="9" t="s">
        <v>91</v>
      </c>
      <c r="E256" s="10" t="s">
        <v>92</v>
      </c>
      <c r="F256" s="9" t="s">
        <v>16</v>
      </c>
      <c r="G256" s="11">
        <v>1</v>
      </c>
      <c r="H256" s="237">
        <v>3200000</v>
      </c>
      <c r="I256" s="171">
        <v>5064201.6806722693</v>
      </c>
      <c r="J256" s="179">
        <v>4220168.0672268914</v>
      </c>
      <c r="L256" s="219">
        <f t="shared" si="113"/>
        <v>4161456.5826330534</v>
      </c>
      <c r="N256" s="225">
        <f t="shared" si="130"/>
        <v>933486.61231575371</v>
      </c>
      <c r="O256" s="226">
        <f t="shared" si="131"/>
        <v>3227969.9703172995</v>
      </c>
      <c r="P256" s="226">
        <f t="shared" si="132"/>
        <v>5094943.1949488074</v>
      </c>
      <c r="R256" s="250">
        <f t="shared" si="133"/>
        <v>0.87168683557771198</v>
      </c>
      <c r="S256" s="249">
        <f t="shared" si="133"/>
        <v>1.3794993555476691</v>
      </c>
      <c r="T256" s="249">
        <f t="shared" si="133"/>
        <v>1.1495827962897245</v>
      </c>
      <c r="V256" s="252"/>
      <c r="X256" s="257">
        <f t="shared" si="139"/>
        <v>4603819.7097020634</v>
      </c>
    </row>
    <row r="257" spans="1:24" s="2" customFormat="1" ht="52.8" x14ac:dyDescent="0.3">
      <c r="C257" s="8" t="s">
        <v>55</v>
      </c>
      <c r="D257" s="9" t="s">
        <v>59</v>
      </c>
      <c r="E257" s="10" t="s">
        <v>60</v>
      </c>
      <c r="F257" s="9" t="s">
        <v>16</v>
      </c>
      <c r="G257" s="11">
        <v>1</v>
      </c>
      <c r="H257" s="210">
        <v>3000000</v>
      </c>
      <c r="I257" s="230">
        <v>3826890.7563025211</v>
      </c>
      <c r="J257" s="179">
        <v>3189075.630252101</v>
      </c>
      <c r="L257" s="219">
        <f t="shared" si="113"/>
        <v>3338655.4621848739</v>
      </c>
      <c r="N257" s="225">
        <f t="shared" si="130"/>
        <v>433263.97877670365</v>
      </c>
      <c r="O257" s="226">
        <f t="shared" si="131"/>
        <v>2905391.4834081703</v>
      </c>
      <c r="P257" s="226">
        <f t="shared" si="132"/>
        <v>3771919.4409615775</v>
      </c>
      <c r="R257" s="249">
        <f t="shared" si="133"/>
        <v>0.81720640835410507</v>
      </c>
      <c r="S257" s="250">
        <f t="shared" si="133"/>
        <v>1.0424532167071694</v>
      </c>
      <c r="T257" s="249">
        <f t="shared" si="133"/>
        <v>0.86871101392264105</v>
      </c>
      <c r="V257" s="252"/>
      <c r="X257" s="257">
        <f t="shared" ref="X257:X264" si="140">+HARMEAN(H257,J257)</f>
        <v>3091649.6945010182</v>
      </c>
    </row>
    <row r="258" spans="1:24" s="2" customFormat="1" ht="39.6" x14ac:dyDescent="0.3">
      <c r="C258" s="8" t="s">
        <v>58</v>
      </c>
      <c r="D258" s="9" t="s">
        <v>134</v>
      </c>
      <c r="E258" s="10" t="s">
        <v>135</v>
      </c>
      <c r="F258" s="9" t="s">
        <v>16</v>
      </c>
      <c r="G258" s="11">
        <v>1</v>
      </c>
      <c r="H258" s="237">
        <v>1600000</v>
      </c>
      <c r="I258" s="171">
        <v>2944875.630252101</v>
      </c>
      <c r="J258" s="179">
        <v>2454063.0252100839</v>
      </c>
      <c r="L258" s="219">
        <f t="shared" si="113"/>
        <v>2332979.5518207285</v>
      </c>
      <c r="N258" s="225">
        <f t="shared" si="130"/>
        <v>680564.85426263278</v>
      </c>
      <c r="O258" s="226">
        <f t="shared" si="131"/>
        <v>1652414.6975580957</v>
      </c>
      <c r="P258" s="226">
        <f t="shared" si="132"/>
        <v>3013544.4060833612</v>
      </c>
      <c r="R258" s="250">
        <f t="shared" si="133"/>
        <v>0.43584341778885599</v>
      </c>
      <c r="S258" s="249">
        <f t="shared" si="133"/>
        <v>0.802190412282617</v>
      </c>
      <c r="T258" s="249">
        <f t="shared" si="133"/>
        <v>0.66849201023551408</v>
      </c>
      <c r="V258" s="252"/>
      <c r="X258" s="257">
        <f t="shared" si="139"/>
        <v>2677159.6638655462</v>
      </c>
    </row>
    <row r="259" spans="1:24" s="2" customFormat="1" ht="92.4" x14ac:dyDescent="0.3">
      <c r="C259" s="8" t="s">
        <v>83</v>
      </c>
      <c r="D259" s="9" t="s">
        <v>121</v>
      </c>
      <c r="E259" s="10" t="s">
        <v>122</v>
      </c>
      <c r="F259" s="9" t="s">
        <v>16</v>
      </c>
      <c r="G259" s="11">
        <v>1</v>
      </c>
      <c r="H259" s="210">
        <v>6000000</v>
      </c>
      <c r="I259" s="230">
        <v>8485714.2857142854</v>
      </c>
      <c r="J259" s="179">
        <v>7071428.5714285718</v>
      </c>
      <c r="L259" s="219">
        <f t="shared" si="113"/>
        <v>7185714.2857142864</v>
      </c>
      <c r="N259" s="225">
        <f t="shared" si="130"/>
        <v>1246791.8013519174</v>
      </c>
      <c r="O259" s="226">
        <f t="shared" si="131"/>
        <v>5938922.4843623694</v>
      </c>
      <c r="P259" s="226">
        <f t="shared" si="132"/>
        <v>8432506.0870662034</v>
      </c>
      <c r="R259" s="249">
        <f t="shared" si="133"/>
        <v>1.6344128167082101</v>
      </c>
      <c r="S259" s="250">
        <f t="shared" si="133"/>
        <v>2.3115266979158968</v>
      </c>
      <c r="T259" s="249">
        <f t="shared" si="133"/>
        <v>1.9262722482632477</v>
      </c>
      <c r="V259" s="252"/>
      <c r="X259" s="257">
        <f t="shared" si="140"/>
        <v>6491803.2786885239</v>
      </c>
    </row>
    <row r="260" spans="1:24" s="2" customFormat="1" ht="118.8" x14ac:dyDescent="0.3">
      <c r="C260" s="8" t="s">
        <v>86</v>
      </c>
      <c r="D260" s="35" t="s">
        <v>136</v>
      </c>
      <c r="E260" s="36" t="s">
        <v>137</v>
      </c>
      <c r="F260" s="35" t="s">
        <v>16</v>
      </c>
      <c r="G260" s="37">
        <v>1</v>
      </c>
      <c r="H260" s="237">
        <v>2000000</v>
      </c>
      <c r="I260" s="171">
        <v>3525731.0924369749</v>
      </c>
      <c r="J260" s="179">
        <v>2938109.2436974789</v>
      </c>
      <c r="L260" s="219">
        <f t="shared" si="113"/>
        <v>2821280.1120448182</v>
      </c>
      <c r="N260" s="225">
        <f t="shared" si="130"/>
        <v>769545.72710740566</v>
      </c>
      <c r="O260" s="226">
        <f t="shared" si="131"/>
        <v>2051734.3849374126</v>
      </c>
      <c r="P260" s="226">
        <f t="shared" si="132"/>
        <v>3590825.8391522239</v>
      </c>
      <c r="R260" s="250">
        <f t="shared" si="133"/>
        <v>0.54480427223606998</v>
      </c>
      <c r="S260" s="249">
        <f t="shared" si="133"/>
        <v>0.96041668095760513</v>
      </c>
      <c r="T260" s="249">
        <f t="shared" si="133"/>
        <v>0.80034723413133757</v>
      </c>
      <c r="V260" s="252"/>
      <c r="X260" s="257">
        <f t="shared" si="139"/>
        <v>3205210.0840336136</v>
      </c>
    </row>
    <row r="261" spans="1:24" ht="66" x14ac:dyDescent="0.3">
      <c r="C261" s="8" t="s">
        <v>89</v>
      </c>
      <c r="D261" s="9" t="s">
        <v>77</v>
      </c>
      <c r="E261" s="10" t="s">
        <v>78</v>
      </c>
      <c r="F261" s="9" t="s">
        <v>16</v>
      </c>
      <c r="G261" s="11">
        <v>1</v>
      </c>
      <c r="H261" s="210">
        <v>2500000</v>
      </c>
      <c r="I261" s="230">
        <v>3403361.3445378151</v>
      </c>
      <c r="J261" s="179">
        <v>2836134.4537815126</v>
      </c>
      <c r="L261" s="219">
        <f t="shared" si="113"/>
        <v>2913165.266106443</v>
      </c>
      <c r="N261" s="225">
        <f t="shared" si="130"/>
        <v>456580.48494966055</v>
      </c>
      <c r="O261" s="226">
        <f t="shared" si="131"/>
        <v>2456584.7811567825</v>
      </c>
      <c r="P261" s="226">
        <f t="shared" si="132"/>
        <v>3369745.7510561035</v>
      </c>
      <c r="R261" s="249">
        <f t="shared" si="133"/>
        <v>0.68100534029508752</v>
      </c>
      <c r="S261" s="250">
        <f t="shared" si="133"/>
        <v>0.92708290023364859</v>
      </c>
      <c r="T261" s="249">
        <f t="shared" si="133"/>
        <v>0.77256908352804043</v>
      </c>
      <c r="V261" s="252"/>
      <c r="X261" s="257">
        <f t="shared" si="140"/>
        <v>2657480.3149606301</v>
      </c>
    </row>
    <row r="262" spans="1:24" ht="52.8" x14ac:dyDescent="0.3">
      <c r="C262" s="8" t="s">
        <v>90</v>
      </c>
      <c r="D262" s="9" t="s">
        <v>140</v>
      </c>
      <c r="E262" s="38" t="s">
        <v>141</v>
      </c>
      <c r="F262" s="9" t="s">
        <v>16</v>
      </c>
      <c r="G262" s="11">
        <v>1</v>
      </c>
      <c r="H262" s="210">
        <v>1100000</v>
      </c>
      <c r="I262" s="230">
        <v>1231094.1176470588</v>
      </c>
      <c r="J262" s="179">
        <v>1025911.7647058824</v>
      </c>
      <c r="L262" s="219">
        <f t="shared" si="113"/>
        <v>1119001.9607843137</v>
      </c>
      <c r="N262" s="225">
        <f t="shared" si="130"/>
        <v>103902.62448492731</v>
      </c>
      <c r="O262" s="226">
        <f t="shared" si="131"/>
        <v>1015099.3362993865</v>
      </c>
      <c r="P262" s="226">
        <f t="shared" si="132"/>
        <v>1222904.5852692411</v>
      </c>
      <c r="R262" s="249">
        <f t="shared" si="133"/>
        <v>0.2996423497298385</v>
      </c>
      <c r="S262" s="250">
        <f t="shared" si="133"/>
        <v>0.33535266740940634</v>
      </c>
      <c r="T262" s="249">
        <f t="shared" si="133"/>
        <v>0.27946055617450527</v>
      </c>
      <c r="V262" s="252"/>
      <c r="X262" s="257">
        <f t="shared" si="140"/>
        <v>1061664.8911885559</v>
      </c>
    </row>
    <row r="263" spans="1:24" ht="79.2" x14ac:dyDescent="0.3">
      <c r="C263" s="8" t="s">
        <v>93</v>
      </c>
      <c r="D263" s="9" t="s">
        <v>150</v>
      </c>
      <c r="E263" s="38" t="s">
        <v>151</v>
      </c>
      <c r="F263" s="9" t="s">
        <v>16</v>
      </c>
      <c r="G263" s="11">
        <v>1</v>
      </c>
      <c r="H263" s="210">
        <v>1000000</v>
      </c>
      <c r="I263" s="230">
        <v>1384235.2941176472</v>
      </c>
      <c r="J263" s="179">
        <v>1153529.411764706</v>
      </c>
      <c r="L263" s="219">
        <f t="shared" si="113"/>
        <v>1179254.9019607843</v>
      </c>
      <c r="N263" s="225">
        <f t="shared" si="130"/>
        <v>193405.12130186803</v>
      </c>
      <c r="O263" s="226">
        <f t="shared" si="131"/>
        <v>985849.78065891634</v>
      </c>
      <c r="P263" s="226">
        <f t="shared" si="132"/>
        <v>1372660.0232626523</v>
      </c>
      <c r="R263" s="249">
        <f t="shared" si="133"/>
        <v>0.27240213611803499</v>
      </c>
      <c r="S263" s="250">
        <f t="shared" si="133"/>
        <v>0.37706865100762355</v>
      </c>
      <c r="T263" s="249">
        <f t="shared" si="133"/>
        <v>0.31422387583968631</v>
      </c>
      <c r="V263" s="252"/>
      <c r="X263" s="257">
        <f t="shared" si="140"/>
        <v>1071291.9967222072</v>
      </c>
    </row>
    <row r="264" spans="1:24" ht="51.75" customHeight="1" x14ac:dyDescent="0.3">
      <c r="C264" s="8" t="s">
        <v>96</v>
      </c>
      <c r="D264" s="9" t="s">
        <v>75</v>
      </c>
      <c r="E264" s="10" t="s">
        <v>76</v>
      </c>
      <c r="F264" s="9" t="s">
        <v>16</v>
      </c>
      <c r="G264" s="11">
        <v>1</v>
      </c>
      <c r="H264" s="210">
        <v>500000</v>
      </c>
      <c r="I264" s="230">
        <v>682184.87394957989</v>
      </c>
      <c r="J264" s="179">
        <v>568487.39495798317</v>
      </c>
      <c r="L264" s="219">
        <f t="shared" si="113"/>
        <v>583557.42296918773</v>
      </c>
      <c r="N264" s="225">
        <f t="shared" si="130"/>
        <v>92022.613428439494</v>
      </c>
      <c r="O264" s="226">
        <f t="shared" si="131"/>
        <v>491534.80954074825</v>
      </c>
      <c r="P264" s="226">
        <f t="shared" si="132"/>
        <v>675580.03639762721</v>
      </c>
      <c r="R264" s="249">
        <f t="shared" si="133"/>
        <v>0.13620106805901749</v>
      </c>
      <c r="S264" s="250">
        <f t="shared" si="133"/>
        <v>0.18582861689127803</v>
      </c>
      <c r="T264" s="249">
        <f t="shared" si="133"/>
        <v>0.15485718074273166</v>
      </c>
      <c r="V264" s="252"/>
      <c r="X264" s="257">
        <f t="shared" si="140"/>
        <v>532048.76130554464</v>
      </c>
    </row>
    <row r="265" spans="1:24" ht="79.8" thickBot="1" x14ac:dyDescent="0.35">
      <c r="C265" s="8" t="s">
        <v>99</v>
      </c>
      <c r="D265" s="9" t="s">
        <v>217</v>
      </c>
      <c r="E265" s="10" t="s">
        <v>218</v>
      </c>
      <c r="F265" s="9" t="s">
        <v>16</v>
      </c>
      <c r="G265" s="11">
        <v>2</v>
      </c>
      <c r="H265" s="237">
        <v>1300000</v>
      </c>
      <c r="I265" s="171">
        <v>4663865.5462184874</v>
      </c>
      <c r="J265" s="179">
        <v>3886554.6218487397</v>
      </c>
      <c r="L265" s="219">
        <f t="shared" si="113"/>
        <v>3283473.3893557428</v>
      </c>
      <c r="N265" s="225">
        <f t="shared" si="130"/>
        <v>1761158.1652418117</v>
      </c>
      <c r="O265" s="226">
        <f t="shared" si="131"/>
        <v>1522315.2241139312</v>
      </c>
      <c r="P265" s="226">
        <f t="shared" si="132"/>
        <v>5044631.5545975547</v>
      </c>
      <c r="R265" s="250">
        <f t="shared" si="133"/>
        <v>0.35412277695344552</v>
      </c>
      <c r="S265" s="249">
        <f t="shared" si="133"/>
        <v>1.270446937357222</v>
      </c>
      <c r="T265" s="249">
        <f t="shared" si="133"/>
        <v>1.0587057811310185</v>
      </c>
      <c r="V265" s="252"/>
      <c r="X265" s="257">
        <f t="shared" ref="X265" si="141">+HARMEAN(I265,J265)</f>
        <v>4239877.7692895345</v>
      </c>
    </row>
    <row r="266" spans="1:24" ht="13.2" customHeight="1" thickBot="1" x14ac:dyDescent="0.35">
      <c r="C266" s="280" t="s">
        <v>219</v>
      </c>
      <c r="D266" s="281"/>
      <c r="E266" s="282"/>
      <c r="F266" s="34"/>
      <c r="G266" s="34"/>
      <c r="H266" s="34"/>
      <c r="I266" s="181"/>
      <c r="J266" s="176"/>
      <c r="L266" s="219"/>
      <c r="N266" s="228"/>
      <c r="O266" s="228"/>
      <c r="P266" s="228"/>
      <c r="V266" s="252"/>
    </row>
    <row r="267" spans="1:24" ht="13.2" customHeight="1" thickBot="1" x14ac:dyDescent="0.35">
      <c r="C267" s="289" t="s">
        <v>220</v>
      </c>
      <c r="D267" s="290"/>
      <c r="E267" s="290"/>
      <c r="F267" s="290"/>
      <c r="G267" s="290"/>
      <c r="H267" s="290"/>
      <c r="I267" s="164"/>
      <c r="J267" s="183"/>
      <c r="L267" s="221"/>
      <c r="N267" s="229"/>
      <c r="O267" s="229"/>
      <c r="P267" s="229"/>
      <c r="R267" s="214"/>
      <c r="S267" s="215"/>
      <c r="T267" s="216"/>
      <c r="V267" s="252"/>
    </row>
    <row r="268" spans="1:24" ht="47.25" customHeight="1" x14ac:dyDescent="0.3">
      <c r="A268" s="3"/>
      <c r="B268" s="3"/>
      <c r="C268" s="4" t="s">
        <v>4</v>
      </c>
      <c r="D268" s="5" t="s">
        <v>5</v>
      </c>
      <c r="E268" s="5" t="s">
        <v>6</v>
      </c>
      <c r="F268" s="5" t="s">
        <v>7</v>
      </c>
      <c r="G268" s="6" t="s">
        <v>8</v>
      </c>
      <c r="H268" s="5" t="s">
        <v>9</v>
      </c>
      <c r="I268" s="170" t="s">
        <v>9</v>
      </c>
      <c r="J268" s="170" t="s">
        <v>9</v>
      </c>
      <c r="L268" s="170" t="s">
        <v>9</v>
      </c>
      <c r="N268" s="224" t="s">
        <v>939</v>
      </c>
      <c r="O268" s="224" t="s">
        <v>940</v>
      </c>
      <c r="P268" s="224" t="s">
        <v>941</v>
      </c>
      <c r="R268" s="224" t="s">
        <v>942</v>
      </c>
      <c r="S268" s="224" t="s">
        <v>942</v>
      </c>
      <c r="T268" s="224" t="s">
        <v>942</v>
      </c>
      <c r="V268" s="252"/>
      <c r="X268" s="170" t="s">
        <v>9</v>
      </c>
    </row>
    <row r="269" spans="1:24" ht="39.6" x14ac:dyDescent="0.3">
      <c r="C269" s="8" t="s">
        <v>13</v>
      </c>
      <c r="D269" s="9" t="s">
        <v>221</v>
      </c>
      <c r="E269" s="10" t="s">
        <v>222</v>
      </c>
      <c r="F269" s="9" t="s">
        <v>223</v>
      </c>
      <c r="G269" s="11">
        <v>5</v>
      </c>
      <c r="H269" s="230">
        <v>800000</v>
      </c>
      <c r="I269" s="171">
        <v>545485.71428571432</v>
      </c>
      <c r="J269" s="179">
        <v>454571.42857142858</v>
      </c>
      <c r="L269" s="219">
        <f t="shared" si="113"/>
        <v>600019.04761904769</v>
      </c>
      <c r="N269" s="225">
        <f t="shared" ref="N269:N286" si="142">+STDEV(H269:J269)</f>
        <v>179054.84585212771</v>
      </c>
      <c r="O269" s="226">
        <f t="shared" ref="O269:O286" si="143">+L269-N269</f>
        <v>420964.20176691998</v>
      </c>
      <c r="P269" s="226">
        <f t="shared" ref="P269:P286" si="144">+L269+N269</f>
        <v>779073.89347117534</v>
      </c>
      <c r="R269" s="250">
        <f t="shared" ref="R269:T286" si="145">+H269/$L$24</f>
        <v>0.217921708894428</v>
      </c>
      <c r="S269" s="249">
        <f t="shared" si="145"/>
        <v>0.1485914737933007</v>
      </c>
      <c r="T269" s="249">
        <f t="shared" si="145"/>
        <v>0.12382622816108392</v>
      </c>
      <c r="V269" s="252"/>
      <c r="X269" s="257">
        <f t="shared" ref="X269:X272" si="146">+HARMEAN(I269,J269)</f>
        <v>495896.10389610392</v>
      </c>
    </row>
    <row r="270" spans="1:24" ht="39.6" x14ac:dyDescent="0.3">
      <c r="C270" s="8" t="s">
        <v>18</v>
      </c>
      <c r="D270" s="9" t="s">
        <v>84</v>
      </c>
      <c r="E270" s="10" t="s">
        <v>85</v>
      </c>
      <c r="F270" s="9" t="s">
        <v>223</v>
      </c>
      <c r="G270" s="11">
        <v>4</v>
      </c>
      <c r="H270" s="230">
        <v>650000</v>
      </c>
      <c r="I270" s="171">
        <v>1865542.4873949578</v>
      </c>
      <c r="J270" s="179">
        <v>1554618.7394957982</v>
      </c>
      <c r="L270" s="219">
        <f t="shared" si="113"/>
        <v>1356720.4089635853</v>
      </c>
      <c r="N270" s="225">
        <f t="shared" si="142"/>
        <v>631473.4330010711</v>
      </c>
      <c r="O270" s="226">
        <f t="shared" si="143"/>
        <v>725246.97596251417</v>
      </c>
      <c r="P270" s="226">
        <f t="shared" si="144"/>
        <v>1988193.8419646565</v>
      </c>
      <c r="R270" s="250">
        <f t="shared" si="145"/>
        <v>0.17706138847672276</v>
      </c>
      <c r="S270" s="249">
        <f t="shared" si="145"/>
        <v>0.50817775858533887</v>
      </c>
      <c r="T270" s="249">
        <f t="shared" si="145"/>
        <v>0.42348146548778243</v>
      </c>
      <c r="V270" s="252"/>
      <c r="X270" s="257">
        <f t="shared" si="146"/>
        <v>1695947.7158135979</v>
      </c>
    </row>
    <row r="271" spans="1:24" ht="26.4" x14ac:dyDescent="0.3">
      <c r="C271" s="8" t="s">
        <v>21</v>
      </c>
      <c r="D271" s="9" t="s">
        <v>224</v>
      </c>
      <c r="E271" s="10" t="s">
        <v>225</v>
      </c>
      <c r="F271" s="9" t="s">
        <v>223</v>
      </c>
      <c r="G271" s="11">
        <v>4</v>
      </c>
      <c r="H271" s="171">
        <v>300000</v>
      </c>
      <c r="I271" s="171">
        <v>316134.45378151262</v>
      </c>
      <c r="J271" s="232">
        <v>263445.37815126049</v>
      </c>
      <c r="L271" s="219">
        <f t="shared" si="113"/>
        <v>293193.27731092437</v>
      </c>
      <c r="N271" s="225">
        <f t="shared" si="142"/>
        <v>26995.98633162141</v>
      </c>
      <c r="O271" s="226">
        <f t="shared" si="143"/>
        <v>266197.29097930295</v>
      </c>
      <c r="P271" s="226">
        <f t="shared" si="144"/>
        <v>320189.26364254579</v>
      </c>
      <c r="R271" s="249">
        <f t="shared" si="145"/>
        <v>8.1720640835410502E-2</v>
      </c>
      <c r="S271" s="249">
        <f t="shared" si="145"/>
        <v>8.6115700510592252E-2</v>
      </c>
      <c r="T271" s="250">
        <f t="shared" si="145"/>
        <v>7.1763083758826868E-2</v>
      </c>
      <c r="V271" s="252"/>
      <c r="X271" s="258">
        <f t="shared" ref="X271" si="147">+HARMEAN(H271:I271)</f>
        <v>307855.97381342063</v>
      </c>
    </row>
    <row r="272" spans="1:24" ht="26.4" x14ac:dyDescent="0.3">
      <c r="C272" s="8" t="s">
        <v>25</v>
      </c>
      <c r="D272" s="9" t="s">
        <v>226</v>
      </c>
      <c r="E272" s="10" t="s">
        <v>227</v>
      </c>
      <c r="F272" s="9" t="s">
        <v>223</v>
      </c>
      <c r="G272" s="11">
        <v>4</v>
      </c>
      <c r="H272" s="230">
        <v>200000</v>
      </c>
      <c r="I272" s="171">
        <v>107268.90756302522</v>
      </c>
      <c r="J272" s="179">
        <v>89390.756302521011</v>
      </c>
      <c r="L272" s="219">
        <f t="shared" si="113"/>
        <v>132219.88795518209</v>
      </c>
      <c r="N272" s="225">
        <f t="shared" si="142"/>
        <v>59376.045377992457</v>
      </c>
      <c r="O272" s="226">
        <f t="shared" si="143"/>
        <v>72843.842577189629</v>
      </c>
      <c r="P272" s="226">
        <f t="shared" si="144"/>
        <v>191595.93333317456</v>
      </c>
      <c r="R272" s="250">
        <f t="shared" si="145"/>
        <v>5.4480427223606999E-2</v>
      </c>
      <c r="S272" s="249">
        <f t="shared" si="145"/>
        <v>2.9220279559216109E-2</v>
      </c>
      <c r="T272" s="249">
        <f t="shared" si="145"/>
        <v>2.4350232966013425E-2</v>
      </c>
      <c r="V272" s="252"/>
      <c r="X272" s="257">
        <f t="shared" si="146"/>
        <v>97517.188693659278</v>
      </c>
    </row>
    <row r="273" spans="3:24" ht="26.4" x14ac:dyDescent="0.3">
      <c r="C273" s="8" t="s">
        <v>28</v>
      </c>
      <c r="D273" s="9" t="s">
        <v>228</v>
      </c>
      <c r="E273" s="10" t="s">
        <v>229</v>
      </c>
      <c r="F273" s="9" t="s">
        <v>223</v>
      </c>
      <c r="G273" s="11">
        <v>4</v>
      </c>
      <c r="H273" s="171">
        <v>550000</v>
      </c>
      <c r="I273" s="230">
        <v>707899.15966386558</v>
      </c>
      <c r="J273" s="179">
        <v>589915.96638655465</v>
      </c>
      <c r="L273" s="219">
        <f t="shared" si="113"/>
        <v>615938.37535014004</v>
      </c>
      <c r="N273" s="225">
        <f t="shared" si="142"/>
        <v>82103.047944884267</v>
      </c>
      <c r="O273" s="226">
        <f t="shared" si="143"/>
        <v>533835.32740525575</v>
      </c>
      <c r="P273" s="226">
        <f t="shared" si="144"/>
        <v>698041.42329502432</v>
      </c>
      <c r="R273" s="249">
        <f t="shared" si="145"/>
        <v>0.14982117486491925</v>
      </c>
      <c r="S273" s="250">
        <f t="shared" si="145"/>
        <v>0.19283324324859891</v>
      </c>
      <c r="T273" s="249">
        <f t="shared" si="145"/>
        <v>0.16069436937383241</v>
      </c>
      <c r="V273" s="252"/>
      <c r="X273" s="257">
        <f t="shared" ref="X273:X274" si="148">+HARMEAN(H273,J273)</f>
        <v>569259.12274235161</v>
      </c>
    </row>
    <row r="274" spans="3:24" ht="79.2" x14ac:dyDescent="0.3">
      <c r="C274" s="8" t="s">
        <v>31</v>
      </c>
      <c r="D274" s="9" t="s">
        <v>230</v>
      </c>
      <c r="E274" s="10" t="s">
        <v>231</v>
      </c>
      <c r="F274" s="9" t="s">
        <v>223</v>
      </c>
      <c r="G274" s="11">
        <v>2</v>
      </c>
      <c r="H274" s="171">
        <v>250000</v>
      </c>
      <c r="I274" s="230">
        <v>289346.21848739497</v>
      </c>
      <c r="J274" s="179">
        <v>241121.84873949582</v>
      </c>
      <c r="L274" s="219">
        <f t="shared" si="113"/>
        <v>260156.02240896362</v>
      </c>
      <c r="N274" s="225">
        <f t="shared" si="142"/>
        <v>25666.243448819128</v>
      </c>
      <c r="O274" s="226">
        <f t="shared" si="143"/>
        <v>234489.7789601445</v>
      </c>
      <c r="P274" s="226">
        <f t="shared" si="144"/>
        <v>285822.26585778274</v>
      </c>
      <c r="R274" s="249">
        <f t="shared" si="145"/>
        <v>6.8100534029508747E-2</v>
      </c>
      <c r="S274" s="250">
        <f t="shared" si="145"/>
        <v>7.8818527993642057E-2</v>
      </c>
      <c r="T274" s="249">
        <f t="shared" si="145"/>
        <v>6.5682106661368395E-2</v>
      </c>
      <c r="V274" s="252"/>
      <c r="X274" s="257">
        <f t="shared" si="148"/>
        <v>245480.67791970022</v>
      </c>
    </row>
    <row r="275" spans="3:24" ht="52.8" x14ac:dyDescent="0.3">
      <c r="C275" s="8" t="s">
        <v>34</v>
      </c>
      <c r="D275" s="9" t="s">
        <v>232</v>
      </c>
      <c r="E275" s="10" t="s">
        <v>233</v>
      </c>
      <c r="F275" s="9" t="s">
        <v>223</v>
      </c>
      <c r="G275" s="11">
        <v>3</v>
      </c>
      <c r="H275" s="230">
        <v>200000</v>
      </c>
      <c r="I275" s="171">
        <v>598991.59663865552</v>
      </c>
      <c r="J275" s="179">
        <v>499159.66386554623</v>
      </c>
      <c r="L275" s="219">
        <f t="shared" si="113"/>
        <v>432717.0868347339</v>
      </c>
      <c r="N275" s="225">
        <f t="shared" si="142"/>
        <v>207628.35928393173</v>
      </c>
      <c r="O275" s="226">
        <f t="shared" si="143"/>
        <v>225088.72755080217</v>
      </c>
      <c r="P275" s="226">
        <f t="shared" si="144"/>
        <v>640345.44611866563</v>
      </c>
      <c r="R275" s="250">
        <f t="shared" si="145"/>
        <v>5.4480427223606999E-2</v>
      </c>
      <c r="S275" s="249">
        <f t="shared" si="145"/>
        <v>0.16316659044112217</v>
      </c>
      <c r="T275" s="249">
        <f t="shared" si="145"/>
        <v>0.13597215870093513</v>
      </c>
      <c r="V275" s="252"/>
      <c r="X275" s="257">
        <f t="shared" ref="X275:X282" si="149">+HARMEAN(I275,J275)</f>
        <v>544537.8151260505</v>
      </c>
    </row>
    <row r="276" spans="3:24" ht="158.4" x14ac:dyDescent="0.3">
      <c r="C276" s="8" t="s">
        <v>37</v>
      </c>
      <c r="D276" s="9" t="s">
        <v>234</v>
      </c>
      <c r="E276" s="10" t="s">
        <v>235</v>
      </c>
      <c r="F276" s="9" t="s">
        <v>223</v>
      </c>
      <c r="G276" s="11">
        <v>2</v>
      </c>
      <c r="H276" s="230">
        <v>500000</v>
      </c>
      <c r="I276" s="171">
        <v>884873.94957983203</v>
      </c>
      <c r="J276" s="179">
        <v>737394.95798319334</v>
      </c>
      <c r="L276" s="219">
        <f t="shared" si="113"/>
        <v>707422.96918767516</v>
      </c>
      <c r="N276" s="225">
        <f t="shared" si="142"/>
        <v>194179.63165729746</v>
      </c>
      <c r="O276" s="226">
        <f t="shared" si="143"/>
        <v>513243.33753037767</v>
      </c>
      <c r="P276" s="226">
        <f t="shared" si="144"/>
        <v>901602.60084497265</v>
      </c>
      <c r="R276" s="250">
        <f t="shared" si="145"/>
        <v>0.13620106805901749</v>
      </c>
      <c r="S276" s="249">
        <f t="shared" si="145"/>
        <v>0.24104155406074865</v>
      </c>
      <c r="T276" s="249">
        <f t="shared" si="145"/>
        <v>0.20086796171729054</v>
      </c>
      <c r="V276" s="252"/>
      <c r="X276" s="257">
        <f t="shared" si="149"/>
        <v>804430.86325439275</v>
      </c>
    </row>
    <row r="277" spans="3:24" ht="26.4" x14ac:dyDescent="0.3">
      <c r="C277" s="8" t="s">
        <v>40</v>
      </c>
      <c r="D277" s="9" t="s">
        <v>236</v>
      </c>
      <c r="E277" s="10" t="s">
        <v>237</v>
      </c>
      <c r="F277" s="9" t="s">
        <v>223</v>
      </c>
      <c r="G277" s="11">
        <v>4</v>
      </c>
      <c r="H277" s="230">
        <v>200000</v>
      </c>
      <c r="I277" s="171">
        <v>529442.01680672274</v>
      </c>
      <c r="J277" s="179">
        <v>441201.68067226891</v>
      </c>
      <c r="L277" s="219">
        <f t="shared" si="113"/>
        <v>390214.56582633057</v>
      </c>
      <c r="N277" s="225">
        <f t="shared" si="142"/>
        <v>170536.72630742879</v>
      </c>
      <c r="O277" s="226">
        <f t="shared" si="143"/>
        <v>219677.83951890178</v>
      </c>
      <c r="P277" s="226">
        <f t="shared" si="144"/>
        <v>560751.29213375936</v>
      </c>
      <c r="R277" s="250">
        <f t="shared" si="145"/>
        <v>5.4480427223606999E-2</v>
      </c>
      <c r="S277" s="249">
        <f t="shared" si="145"/>
        <v>0.14422113632879185</v>
      </c>
      <c r="T277" s="249">
        <f t="shared" si="145"/>
        <v>0.12018428027399321</v>
      </c>
      <c r="V277" s="252"/>
      <c r="X277" s="257">
        <f t="shared" si="149"/>
        <v>481310.92436974787</v>
      </c>
    </row>
    <row r="278" spans="3:24" x14ac:dyDescent="0.3">
      <c r="C278" s="8" t="s">
        <v>43</v>
      </c>
      <c r="D278" s="9" t="s">
        <v>238</v>
      </c>
      <c r="E278" s="10" t="s">
        <v>239</v>
      </c>
      <c r="F278" s="9" t="s">
        <v>223</v>
      </c>
      <c r="G278" s="11">
        <v>1</v>
      </c>
      <c r="H278" s="230">
        <v>600000</v>
      </c>
      <c r="I278" s="171">
        <v>6767924.3697478995</v>
      </c>
      <c r="J278" s="179">
        <v>5639936.9747899165</v>
      </c>
      <c r="L278" s="219">
        <f t="shared" si="113"/>
        <v>4335953.781512606</v>
      </c>
      <c r="N278" s="225">
        <f t="shared" si="142"/>
        <v>3284220.1333033037</v>
      </c>
      <c r="O278" s="226">
        <f t="shared" si="143"/>
        <v>1051733.6482093022</v>
      </c>
      <c r="P278" s="226">
        <f t="shared" si="144"/>
        <v>7620173.9148159102</v>
      </c>
      <c r="R278" s="250">
        <f t="shared" si="145"/>
        <v>0.163441281670821</v>
      </c>
      <c r="S278" s="249">
        <f t="shared" si="145"/>
        <v>1.8435970554046337</v>
      </c>
      <c r="T278" s="249">
        <f t="shared" si="145"/>
        <v>1.5363308795038615</v>
      </c>
      <c r="V278" s="252"/>
      <c r="X278" s="257">
        <f t="shared" si="149"/>
        <v>6152658.5179526359</v>
      </c>
    </row>
    <row r="279" spans="3:24" x14ac:dyDescent="0.3">
      <c r="C279" s="8" t="s">
        <v>46</v>
      </c>
      <c r="D279" s="9" t="s">
        <v>240</v>
      </c>
      <c r="E279" s="10" t="s">
        <v>241</v>
      </c>
      <c r="F279" s="9" t="s">
        <v>223</v>
      </c>
      <c r="G279" s="11">
        <v>2</v>
      </c>
      <c r="H279" s="230">
        <v>80000</v>
      </c>
      <c r="I279" s="171">
        <v>127274.82352941178</v>
      </c>
      <c r="J279" s="179">
        <v>106062.35294117648</v>
      </c>
      <c r="L279" s="219">
        <f t="shared" si="113"/>
        <v>104445.72549019608</v>
      </c>
      <c r="N279" s="225">
        <f t="shared" si="142"/>
        <v>23678.83755953201</v>
      </c>
      <c r="O279" s="226">
        <f t="shared" si="143"/>
        <v>80766.887930664074</v>
      </c>
      <c r="P279" s="226">
        <f t="shared" si="144"/>
        <v>128124.56304972809</v>
      </c>
      <c r="R279" s="250">
        <f t="shared" si="145"/>
        <v>2.17921708894428E-2</v>
      </c>
      <c r="S279" s="249">
        <f t="shared" si="145"/>
        <v>3.466993380345771E-2</v>
      </c>
      <c r="T279" s="249">
        <f t="shared" si="145"/>
        <v>2.8891611502881425E-2</v>
      </c>
      <c r="V279" s="252"/>
      <c r="X279" s="257">
        <f t="shared" si="149"/>
        <v>115704.38502673797</v>
      </c>
    </row>
    <row r="280" spans="3:24" ht="66" x14ac:dyDescent="0.3">
      <c r="C280" s="8" t="s">
        <v>49</v>
      </c>
      <c r="D280" s="9" t="s">
        <v>242</v>
      </c>
      <c r="E280" s="10" t="s">
        <v>243</v>
      </c>
      <c r="F280" s="9" t="s">
        <v>223</v>
      </c>
      <c r="G280" s="11">
        <v>2</v>
      </c>
      <c r="H280" s="230">
        <v>60000</v>
      </c>
      <c r="I280" s="171">
        <v>363594.95798319328</v>
      </c>
      <c r="J280" s="179">
        <v>302995.79831932776</v>
      </c>
      <c r="L280" s="219">
        <f t="shared" si="113"/>
        <v>242196.91876750704</v>
      </c>
      <c r="N280" s="225">
        <f t="shared" si="142"/>
        <v>160670.01102966236</v>
      </c>
      <c r="O280" s="226">
        <f t="shared" si="143"/>
        <v>81526.907737844682</v>
      </c>
      <c r="P280" s="226">
        <f t="shared" si="144"/>
        <v>402866.9297971694</v>
      </c>
      <c r="R280" s="250">
        <f t="shared" si="145"/>
        <v>1.6344128167082101E-2</v>
      </c>
      <c r="S280" s="249">
        <f t="shared" si="145"/>
        <v>9.9044043236369034E-2</v>
      </c>
      <c r="T280" s="249">
        <f t="shared" si="145"/>
        <v>8.2536702696974204E-2</v>
      </c>
      <c r="V280" s="252"/>
      <c r="X280" s="257">
        <f t="shared" si="149"/>
        <v>330540.8708938121</v>
      </c>
    </row>
    <row r="281" spans="3:24" ht="145.19999999999999" x14ac:dyDescent="0.3">
      <c r="C281" s="8" t="s">
        <v>52</v>
      </c>
      <c r="D281" s="9" t="s">
        <v>63</v>
      </c>
      <c r="E281" s="10" t="s">
        <v>64</v>
      </c>
      <c r="F281" s="9" t="s">
        <v>16</v>
      </c>
      <c r="G281" s="11">
        <v>4</v>
      </c>
      <c r="H281" s="171">
        <v>4000000</v>
      </c>
      <c r="I281" s="230">
        <v>3825343.3613445377</v>
      </c>
      <c r="J281" s="179">
        <v>3187786.1344537819</v>
      </c>
      <c r="L281" s="219">
        <f t="shared" si="113"/>
        <v>3671043.1652661064</v>
      </c>
      <c r="N281" s="225">
        <f t="shared" si="142"/>
        <v>427526.90409933764</v>
      </c>
      <c r="O281" s="226">
        <f t="shared" si="143"/>
        <v>3243516.2611667686</v>
      </c>
      <c r="P281" s="226">
        <f t="shared" si="144"/>
        <v>4098570.0693654441</v>
      </c>
      <c r="R281" s="249">
        <f t="shared" si="145"/>
        <v>1.08960854447214</v>
      </c>
      <c r="S281" s="250">
        <f t="shared" si="145"/>
        <v>1.0420317030151964</v>
      </c>
      <c r="T281" s="249">
        <f t="shared" si="145"/>
        <v>0.86835975251266373</v>
      </c>
      <c r="V281" s="252"/>
      <c r="X281" s="257">
        <f t="shared" ref="X281:X286" si="150">+HARMEAN(H281,J281)</f>
        <v>3548003.320993111</v>
      </c>
    </row>
    <row r="282" spans="3:24" ht="105.6" x14ac:dyDescent="0.3">
      <c r="C282" s="8" t="s">
        <v>55</v>
      </c>
      <c r="D282" s="9" t="s">
        <v>71</v>
      </c>
      <c r="E282" s="10" t="s">
        <v>72</v>
      </c>
      <c r="F282" s="9" t="s">
        <v>16</v>
      </c>
      <c r="G282" s="11">
        <v>6</v>
      </c>
      <c r="H282" s="230">
        <v>300000</v>
      </c>
      <c r="I282" s="171">
        <v>993403.36134453781</v>
      </c>
      <c r="J282" s="179">
        <v>827836.13445378153</v>
      </c>
      <c r="L282" s="219">
        <f t="shared" ref="L282:L342" si="151">+AVERAGE(H282:J282)</f>
        <v>707079.831932773</v>
      </c>
      <c r="N282" s="225">
        <f t="shared" si="142"/>
        <v>362130.66540944186</v>
      </c>
      <c r="O282" s="226">
        <f t="shared" si="143"/>
        <v>344949.16652333114</v>
      </c>
      <c r="P282" s="226">
        <f t="shared" si="144"/>
        <v>1069210.4973422149</v>
      </c>
      <c r="R282" s="250">
        <f t="shared" si="145"/>
        <v>8.1720640835410502E-2</v>
      </c>
      <c r="S282" s="249">
        <f t="shared" si="145"/>
        <v>0.27060519765708829</v>
      </c>
      <c r="T282" s="249">
        <f t="shared" si="145"/>
        <v>0.22550433138090692</v>
      </c>
      <c r="V282" s="252"/>
      <c r="X282" s="257">
        <f t="shared" si="149"/>
        <v>903093.96485867072</v>
      </c>
    </row>
    <row r="283" spans="3:24" ht="118.8" x14ac:dyDescent="0.3">
      <c r="C283" s="8" t="s">
        <v>58</v>
      </c>
      <c r="D283" s="9" t="s">
        <v>244</v>
      </c>
      <c r="E283" s="10" t="s">
        <v>245</v>
      </c>
      <c r="F283" s="9" t="s">
        <v>16</v>
      </c>
      <c r="G283" s="11">
        <v>22</v>
      </c>
      <c r="H283" s="171">
        <v>200000</v>
      </c>
      <c r="I283" s="230">
        <v>294957.98319327732</v>
      </c>
      <c r="J283" s="179">
        <v>245798.31932773109</v>
      </c>
      <c r="L283" s="219">
        <f t="shared" si="151"/>
        <v>246918.76750700281</v>
      </c>
      <c r="N283" s="225">
        <f t="shared" si="142"/>
        <v>47488.906032098734</v>
      </c>
      <c r="O283" s="226">
        <f t="shared" si="143"/>
        <v>199429.86147490406</v>
      </c>
      <c r="P283" s="226">
        <f t="shared" si="144"/>
        <v>294407.67353910155</v>
      </c>
      <c r="R283" s="249">
        <f t="shared" si="145"/>
        <v>5.4480427223606999E-2</v>
      </c>
      <c r="S283" s="250">
        <f t="shared" si="145"/>
        <v>8.0347184686916207E-2</v>
      </c>
      <c r="T283" s="249">
        <f t="shared" si="145"/>
        <v>6.6955987239096834E-2</v>
      </c>
      <c r="V283" s="252"/>
      <c r="X283" s="257">
        <f t="shared" si="150"/>
        <v>220546.65409990578</v>
      </c>
    </row>
    <row r="284" spans="3:24" ht="66" x14ac:dyDescent="0.3">
      <c r="C284" s="8" t="s">
        <v>83</v>
      </c>
      <c r="D284" s="9" t="s">
        <v>246</v>
      </c>
      <c r="E284" s="10" t="s">
        <v>247</v>
      </c>
      <c r="F284" s="9" t="s">
        <v>16</v>
      </c>
      <c r="G284" s="11">
        <v>1</v>
      </c>
      <c r="H284" s="171">
        <v>6000000</v>
      </c>
      <c r="I284" s="230">
        <v>7060905.8823529417</v>
      </c>
      <c r="J284" s="179">
        <v>5884088.2352941176</v>
      </c>
      <c r="L284" s="219">
        <f t="shared" si="151"/>
        <v>6314998.0392156867</v>
      </c>
      <c r="N284" s="225">
        <f t="shared" si="142"/>
        <v>648569.78586699686</v>
      </c>
      <c r="O284" s="226">
        <f t="shared" si="143"/>
        <v>5666428.2533486895</v>
      </c>
      <c r="P284" s="226">
        <f t="shared" si="144"/>
        <v>6963567.8250826839</v>
      </c>
      <c r="R284" s="249">
        <f t="shared" si="145"/>
        <v>1.6344128167082101</v>
      </c>
      <c r="S284" s="250">
        <f t="shared" si="145"/>
        <v>1.9234058452813401</v>
      </c>
      <c r="T284" s="249">
        <f t="shared" si="145"/>
        <v>1.6028382044011167</v>
      </c>
      <c r="V284" s="252"/>
      <c r="X284" s="257">
        <f t="shared" si="150"/>
        <v>5941478.8434362309</v>
      </c>
    </row>
    <row r="285" spans="3:24" ht="66" x14ac:dyDescent="0.3">
      <c r="C285" s="8" t="s">
        <v>86</v>
      </c>
      <c r="D285" s="9" t="s">
        <v>65</v>
      </c>
      <c r="E285" s="10" t="s">
        <v>66</v>
      </c>
      <c r="F285" s="9" t="s">
        <v>16</v>
      </c>
      <c r="G285" s="11">
        <v>1</v>
      </c>
      <c r="H285" s="171">
        <v>3200000</v>
      </c>
      <c r="I285" s="171">
        <v>2984743.3613445382</v>
      </c>
      <c r="J285" s="232">
        <v>2487286.1344537814</v>
      </c>
      <c r="L285" s="219">
        <f t="shared" si="151"/>
        <v>2890676.4985994399</v>
      </c>
      <c r="N285" s="225">
        <f t="shared" si="142"/>
        <v>365549.85232589865</v>
      </c>
      <c r="O285" s="226">
        <f t="shared" si="143"/>
        <v>2525126.6462735413</v>
      </c>
      <c r="P285" s="226">
        <f t="shared" si="144"/>
        <v>3256226.3509253385</v>
      </c>
      <c r="R285" s="249">
        <f t="shared" si="145"/>
        <v>0.87168683557771198</v>
      </c>
      <c r="S285" s="249">
        <f t="shared" si="145"/>
        <v>0.81305046739437625</v>
      </c>
      <c r="T285" s="250">
        <f t="shared" si="145"/>
        <v>0.67754205616198004</v>
      </c>
      <c r="V285" s="252"/>
      <c r="X285" s="258">
        <f t="shared" ref="X285" si="152">+HARMEAN(H285:I285)</f>
        <v>3088625.7353857714</v>
      </c>
    </row>
    <row r="286" spans="3:24" ht="66.599999999999994" thickBot="1" x14ac:dyDescent="0.35">
      <c r="C286" s="8" t="s">
        <v>89</v>
      </c>
      <c r="D286" s="9" t="s">
        <v>248</v>
      </c>
      <c r="E286" s="10" t="s">
        <v>249</v>
      </c>
      <c r="F286" s="9" t="s">
        <v>16</v>
      </c>
      <c r="G286" s="11">
        <v>1</v>
      </c>
      <c r="H286" s="171">
        <v>2500000</v>
      </c>
      <c r="I286" s="230">
        <v>2997000</v>
      </c>
      <c r="J286" s="179">
        <v>2497500</v>
      </c>
      <c r="L286" s="219">
        <f t="shared" si="151"/>
        <v>2664833.3333333335</v>
      </c>
      <c r="N286" s="225">
        <f t="shared" si="142"/>
        <v>287667.48744571977</v>
      </c>
      <c r="O286" s="226">
        <f t="shared" si="143"/>
        <v>2377165.8458876135</v>
      </c>
      <c r="P286" s="226">
        <f t="shared" si="144"/>
        <v>2952500.8207790535</v>
      </c>
      <c r="R286" s="249">
        <f t="shared" si="145"/>
        <v>0.68100534029508752</v>
      </c>
      <c r="S286" s="250">
        <f t="shared" si="145"/>
        <v>0.81638920194575093</v>
      </c>
      <c r="T286" s="249">
        <f t="shared" si="145"/>
        <v>0.68032433495479239</v>
      </c>
      <c r="V286" s="252"/>
      <c r="X286" s="257">
        <f t="shared" si="150"/>
        <v>2498749.3746873438</v>
      </c>
    </row>
    <row r="287" spans="3:24" ht="13.2" customHeight="1" thickBot="1" x14ac:dyDescent="0.35">
      <c r="C287" s="280" t="s">
        <v>250</v>
      </c>
      <c r="D287" s="281"/>
      <c r="E287" s="282"/>
      <c r="F287" s="34"/>
      <c r="G287" s="34"/>
      <c r="H287" s="34"/>
      <c r="I287" s="181"/>
      <c r="J287" s="176"/>
      <c r="L287" s="219"/>
      <c r="N287" s="228"/>
      <c r="O287" s="228"/>
      <c r="P287" s="228"/>
      <c r="V287" s="252"/>
    </row>
    <row r="288" spans="3:24" ht="13.2" customHeight="1" thickBot="1" x14ac:dyDescent="0.35">
      <c r="C288" s="289" t="s">
        <v>251</v>
      </c>
      <c r="D288" s="290"/>
      <c r="E288" s="290"/>
      <c r="F288" s="290"/>
      <c r="G288" s="290"/>
      <c r="H288" s="290"/>
      <c r="I288" s="164"/>
      <c r="J288" s="183"/>
      <c r="L288" s="221"/>
      <c r="N288" s="229"/>
      <c r="O288" s="229"/>
      <c r="P288" s="229"/>
      <c r="R288" s="214"/>
      <c r="S288" s="215"/>
      <c r="T288" s="216"/>
      <c r="V288" s="252"/>
    </row>
    <row r="289" spans="1:24" ht="47.25" customHeight="1" x14ac:dyDescent="0.3">
      <c r="A289" s="3"/>
      <c r="B289" s="3"/>
      <c r="C289" s="4" t="s">
        <v>4</v>
      </c>
      <c r="D289" s="5" t="s">
        <v>5</v>
      </c>
      <c r="E289" s="5" t="s">
        <v>6</v>
      </c>
      <c r="F289" s="5" t="s">
        <v>7</v>
      </c>
      <c r="G289" s="6" t="s">
        <v>8</v>
      </c>
      <c r="H289" s="5" t="s">
        <v>9</v>
      </c>
      <c r="I289" s="170" t="s">
        <v>9</v>
      </c>
      <c r="J289" s="170" t="s">
        <v>9</v>
      </c>
      <c r="L289" s="170" t="s">
        <v>9</v>
      </c>
      <c r="N289" s="224" t="s">
        <v>939</v>
      </c>
      <c r="O289" s="224" t="s">
        <v>940</v>
      </c>
      <c r="P289" s="224" t="s">
        <v>941</v>
      </c>
      <c r="R289" s="224" t="s">
        <v>942</v>
      </c>
      <c r="S289" s="224" t="s">
        <v>942</v>
      </c>
      <c r="T289" s="224" t="s">
        <v>942</v>
      </c>
      <c r="V289" s="252"/>
      <c r="X289" s="170" t="s">
        <v>9</v>
      </c>
    </row>
    <row r="290" spans="1:24" ht="26.4" x14ac:dyDescent="0.3">
      <c r="C290" s="8" t="s">
        <v>13</v>
      </c>
      <c r="D290" s="9" t="s">
        <v>252</v>
      </c>
      <c r="E290" s="10" t="s">
        <v>253</v>
      </c>
      <c r="F290" s="9" t="s">
        <v>16</v>
      </c>
      <c r="G290" s="11">
        <v>4</v>
      </c>
      <c r="H290" s="230">
        <v>800000</v>
      </c>
      <c r="I290" s="171">
        <v>484855.46218487399</v>
      </c>
      <c r="J290" s="179">
        <v>404046.21848739497</v>
      </c>
      <c r="L290" s="219">
        <f t="shared" si="151"/>
        <v>562967.22689075628</v>
      </c>
      <c r="N290" s="225">
        <f t="shared" ref="N290:N313" si="153">+STDEV(H290:J290)</f>
        <v>209215.04513928588</v>
      </c>
      <c r="O290" s="226">
        <f t="shared" ref="O290:O313" si="154">+L290-N290</f>
        <v>353752.18175147043</v>
      </c>
      <c r="P290" s="226">
        <f t="shared" ref="P290:P313" si="155">+L290+N290</f>
        <v>772182.27203004214</v>
      </c>
      <c r="R290" s="250">
        <f t="shared" ref="R290:T313" si="156">+H290/$L$24</f>
        <v>0.217921708894428</v>
      </c>
      <c r="S290" s="249">
        <f t="shared" si="156"/>
        <v>0.13207566360765682</v>
      </c>
      <c r="T290" s="249">
        <f t="shared" si="156"/>
        <v>0.11006305300638068</v>
      </c>
      <c r="V290" s="252"/>
      <c r="X290" s="257">
        <f t="shared" ref="X290:X294" si="157">+HARMEAN(I290,J290)</f>
        <v>440777.69289533998</v>
      </c>
    </row>
    <row r="291" spans="1:24" ht="66" x14ac:dyDescent="0.3">
      <c r="C291" s="8" t="s">
        <v>18</v>
      </c>
      <c r="D291" s="9" t="s">
        <v>254</v>
      </c>
      <c r="E291" s="10" t="s">
        <v>255</v>
      </c>
      <c r="F291" s="9" t="s">
        <v>16</v>
      </c>
      <c r="G291" s="11">
        <v>4</v>
      </c>
      <c r="H291" s="230">
        <v>3000000</v>
      </c>
      <c r="I291" s="171">
        <v>5969747.8991596643</v>
      </c>
      <c r="J291" s="179">
        <v>4974789.9159663869</v>
      </c>
      <c r="L291" s="219">
        <f t="shared" si="151"/>
        <v>4648179.2717086831</v>
      </c>
      <c r="N291" s="225">
        <f t="shared" si="153"/>
        <v>1511574.189660447</v>
      </c>
      <c r="O291" s="226">
        <f t="shared" si="154"/>
        <v>3136605.0820482364</v>
      </c>
      <c r="P291" s="226">
        <f t="shared" si="155"/>
        <v>6159753.4613691298</v>
      </c>
      <c r="R291" s="250">
        <f t="shared" si="156"/>
        <v>0.81720640835410507</v>
      </c>
      <c r="S291" s="249">
        <f t="shared" si="156"/>
        <v>1.6261720798172443</v>
      </c>
      <c r="T291" s="249">
        <f t="shared" si="156"/>
        <v>1.3551433998477036</v>
      </c>
      <c r="V291" s="252"/>
      <c r="X291" s="257">
        <f t="shared" si="157"/>
        <v>5427043.5446906043</v>
      </c>
    </row>
    <row r="292" spans="1:24" ht="39.6" x14ac:dyDescent="0.3">
      <c r="C292" s="8" t="s">
        <v>21</v>
      </c>
      <c r="D292" s="9" t="s">
        <v>256</v>
      </c>
      <c r="E292" s="10" t="s">
        <v>257</v>
      </c>
      <c r="F292" s="9" t="s">
        <v>16</v>
      </c>
      <c r="G292" s="11">
        <v>4</v>
      </c>
      <c r="H292" s="230">
        <v>150000</v>
      </c>
      <c r="I292" s="171">
        <v>410233.61344537814</v>
      </c>
      <c r="J292" s="179">
        <v>341861.34453781514</v>
      </c>
      <c r="L292" s="219">
        <f t="shared" si="151"/>
        <v>300698.31932773109</v>
      </c>
      <c r="N292" s="225">
        <f t="shared" si="153"/>
        <v>134911.74661623852</v>
      </c>
      <c r="O292" s="226">
        <f t="shared" si="154"/>
        <v>165786.57271149257</v>
      </c>
      <c r="P292" s="226">
        <f t="shared" si="155"/>
        <v>435610.06594396965</v>
      </c>
      <c r="R292" s="250">
        <f t="shared" si="156"/>
        <v>4.0860320417705251E-2</v>
      </c>
      <c r="S292" s="249">
        <f t="shared" si="156"/>
        <v>0.11174851260994126</v>
      </c>
      <c r="T292" s="249">
        <f t="shared" si="156"/>
        <v>9.3123760508284387E-2</v>
      </c>
      <c r="V292" s="252"/>
      <c r="X292" s="257">
        <f t="shared" si="157"/>
        <v>372939.64858670742</v>
      </c>
    </row>
    <row r="293" spans="1:24" ht="26.4" x14ac:dyDescent="0.3">
      <c r="C293" s="8" t="s">
        <v>25</v>
      </c>
      <c r="D293" s="9" t="s">
        <v>258</v>
      </c>
      <c r="E293" s="10" t="s">
        <v>259</v>
      </c>
      <c r="F293" s="9" t="s">
        <v>16</v>
      </c>
      <c r="G293" s="11">
        <v>4</v>
      </c>
      <c r="H293" s="230">
        <v>60000</v>
      </c>
      <c r="I293" s="171">
        <v>116304.20168067227</v>
      </c>
      <c r="J293" s="179">
        <v>96920.168067226899</v>
      </c>
      <c r="L293" s="219">
        <f t="shared" si="151"/>
        <v>91074.789915966394</v>
      </c>
      <c r="N293" s="225">
        <f t="shared" si="153"/>
        <v>28603.620680306867</v>
      </c>
      <c r="O293" s="226">
        <f t="shared" si="154"/>
        <v>62471.16923565953</v>
      </c>
      <c r="P293" s="226">
        <f t="shared" si="155"/>
        <v>119678.41059627326</v>
      </c>
      <c r="R293" s="250">
        <f t="shared" si="156"/>
        <v>1.6344128167082101E-2</v>
      </c>
      <c r="S293" s="249">
        <f t="shared" si="156"/>
        <v>3.1681512977317881E-2</v>
      </c>
      <c r="T293" s="249">
        <f t="shared" si="156"/>
        <v>2.6401260814431574E-2</v>
      </c>
      <c r="V293" s="252"/>
      <c r="X293" s="257">
        <f t="shared" si="157"/>
        <v>105731.09243697478</v>
      </c>
    </row>
    <row r="294" spans="1:24" ht="26.4" x14ac:dyDescent="0.3">
      <c r="C294" s="8" t="s">
        <v>28</v>
      </c>
      <c r="D294" s="9" t="s">
        <v>260</v>
      </c>
      <c r="E294" s="10" t="s">
        <v>261</v>
      </c>
      <c r="F294" s="9" t="s">
        <v>16</v>
      </c>
      <c r="G294" s="11">
        <v>4</v>
      </c>
      <c r="H294" s="230">
        <v>250000</v>
      </c>
      <c r="I294" s="171">
        <v>485042.01680672274</v>
      </c>
      <c r="J294" s="179">
        <v>404201.68067226891</v>
      </c>
      <c r="L294" s="219">
        <f t="shared" si="151"/>
        <v>379747.89915966388</v>
      </c>
      <c r="N294" s="225">
        <f t="shared" si="153"/>
        <v>119413.89361729489</v>
      </c>
      <c r="O294" s="226">
        <f t="shared" si="154"/>
        <v>260334.00554236898</v>
      </c>
      <c r="P294" s="226">
        <f t="shared" si="155"/>
        <v>499161.79277695878</v>
      </c>
      <c r="R294" s="250">
        <f t="shared" si="156"/>
        <v>6.8100534029508747E-2</v>
      </c>
      <c r="S294" s="249">
        <f t="shared" si="156"/>
        <v>0.1321264814851511</v>
      </c>
      <c r="T294" s="249">
        <f t="shared" si="156"/>
        <v>0.11010540123762591</v>
      </c>
      <c r="V294" s="252"/>
      <c r="X294" s="257">
        <f t="shared" si="157"/>
        <v>440947.28800611151</v>
      </c>
    </row>
    <row r="295" spans="1:24" ht="26.4" x14ac:dyDescent="0.3">
      <c r="C295" s="8" t="s">
        <v>31</v>
      </c>
      <c r="D295" s="9" t="s">
        <v>228</v>
      </c>
      <c r="E295" s="10" t="s">
        <v>229</v>
      </c>
      <c r="F295" s="9" t="s">
        <v>223</v>
      </c>
      <c r="G295" s="11">
        <v>4</v>
      </c>
      <c r="H295" s="171">
        <v>550000</v>
      </c>
      <c r="I295" s="230">
        <v>707899.15966386558</v>
      </c>
      <c r="J295" s="179">
        <v>589915.96638655465</v>
      </c>
      <c r="L295" s="219">
        <f t="shared" si="151"/>
        <v>615938.37535014004</v>
      </c>
      <c r="N295" s="225">
        <f t="shared" si="153"/>
        <v>82103.047944884267</v>
      </c>
      <c r="O295" s="226">
        <f t="shared" si="154"/>
        <v>533835.32740525575</v>
      </c>
      <c r="P295" s="226">
        <f t="shared" si="155"/>
        <v>698041.42329502432</v>
      </c>
      <c r="R295" s="249">
        <f t="shared" si="156"/>
        <v>0.14982117486491925</v>
      </c>
      <c r="S295" s="250">
        <f t="shared" si="156"/>
        <v>0.19283324324859891</v>
      </c>
      <c r="T295" s="249">
        <f t="shared" si="156"/>
        <v>0.16069436937383241</v>
      </c>
      <c r="V295" s="252"/>
      <c r="X295" s="257">
        <f t="shared" ref="X295:X306" si="158">+HARMEAN(H295,J295)</f>
        <v>569259.12274235161</v>
      </c>
    </row>
    <row r="296" spans="1:24" ht="26.4" x14ac:dyDescent="0.3">
      <c r="C296" s="8" t="s">
        <v>34</v>
      </c>
      <c r="D296" s="9" t="s">
        <v>224</v>
      </c>
      <c r="E296" s="10" t="s">
        <v>225</v>
      </c>
      <c r="F296" s="9" t="s">
        <v>223</v>
      </c>
      <c r="G296" s="11">
        <v>4</v>
      </c>
      <c r="H296" s="171">
        <v>300000</v>
      </c>
      <c r="I296" s="171">
        <v>316134.45378151262</v>
      </c>
      <c r="J296" s="232">
        <v>263445.37815126049</v>
      </c>
      <c r="L296" s="219">
        <f t="shared" si="151"/>
        <v>293193.27731092437</v>
      </c>
      <c r="N296" s="225">
        <f t="shared" si="153"/>
        <v>26995.98633162141</v>
      </c>
      <c r="O296" s="226">
        <f t="shared" si="154"/>
        <v>266197.29097930295</v>
      </c>
      <c r="P296" s="226">
        <f t="shared" si="155"/>
        <v>320189.26364254579</v>
      </c>
      <c r="R296" s="249">
        <f t="shared" si="156"/>
        <v>8.1720640835410502E-2</v>
      </c>
      <c r="S296" s="249">
        <f t="shared" si="156"/>
        <v>8.6115700510592252E-2</v>
      </c>
      <c r="T296" s="250">
        <f t="shared" si="156"/>
        <v>7.1763083758826868E-2</v>
      </c>
      <c r="V296" s="252"/>
      <c r="X296" s="258">
        <f t="shared" ref="X296" si="159">+HARMEAN(H296:I296)</f>
        <v>307855.97381342063</v>
      </c>
    </row>
    <row r="297" spans="1:24" ht="26.4" x14ac:dyDescent="0.3">
      <c r="C297" s="8" t="s">
        <v>37</v>
      </c>
      <c r="D297" s="9" t="s">
        <v>226</v>
      </c>
      <c r="E297" s="10" t="s">
        <v>227</v>
      </c>
      <c r="F297" s="9" t="s">
        <v>223</v>
      </c>
      <c r="G297" s="11">
        <v>4</v>
      </c>
      <c r="H297" s="230">
        <v>200000</v>
      </c>
      <c r="I297" s="171">
        <v>107268.90756302522</v>
      </c>
      <c r="J297" s="179">
        <v>89390.756302521011</v>
      </c>
      <c r="L297" s="219">
        <f t="shared" si="151"/>
        <v>132219.88795518209</v>
      </c>
      <c r="N297" s="225">
        <f t="shared" si="153"/>
        <v>59376.045377992457</v>
      </c>
      <c r="O297" s="226">
        <f t="shared" si="154"/>
        <v>72843.842577189629</v>
      </c>
      <c r="P297" s="226">
        <f t="shared" si="155"/>
        <v>191595.93333317456</v>
      </c>
      <c r="R297" s="250">
        <f t="shared" si="156"/>
        <v>5.4480427223606999E-2</v>
      </c>
      <c r="S297" s="249">
        <f t="shared" si="156"/>
        <v>2.9220279559216109E-2</v>
      </c>
      <c r="T297" s="249">
        <f t="shared" si="156"/>
        <v>2.4350232966013425E-2</v>
      </c>
      <c r="V297" s="252"/>
      <c r="X297" s="257">
        <f t="shared" ref="X297:X299" si="160">+HARMEAN(I297,J297)</f>
        <v>97517.188693659278</v>
      </c>
    </row>
    <row r="298" spans="1:24" ht="26.4" x14ac:dyDescent="0.3">
      <c r="C298" s="8" t="s">
        <v>40</v>
      </c>
      <c r="D298" s="9" t="s">
        <v>262</v>
      </c>
      <c r="E298" s="10" t="s">
        <v>263</v>
      </c>
      <c r="F298" s="9" t="s">
        <v>16</v>
      </c>
      <c r="G298" s="11">
        <v>2</v>
      </c>
      <c r="H298" s="230">
        <v>150000</v>
      </c>
      <c r="I298" s="171">
        <v>40208.999999999993</v>
      </c>
      <c r="J298" s="179">
        <v>28720.714285714283</v>
      </c>
      <c r="L298" s="219">
        <f t="shared" si="151"/>
        <v>72976.571428571435</v>
      </c>
      <c r="N298" s="225">
        <f t="shared" si="153"/>
        <v>66951.113424921714</v>
      </c>
      <c r="O298" s="226">
        <f t="shared" si="154"/>
        <v>6025.4580036497209</v>
      </c>
      <c r="P298" s="226">
        <f t="shared" si="155"/>
        <v>139927.68485349315</v>
      </c>
      <c r="R298" s="250">
        <f t="shared" si="156"/>
        <v>4.0860320417705251E-2</v>
      </c>
      <c r="S298" s="249">
        <f t="shared" si="156"/>
        <v>1.0953017491170067E-2</v>
      </c>
      <c r="T298" s="249">
        <f t="shared" si="156"/>
        <v>7.8235839222643346E-3</v>
      </c>
      <c r="V298" s="252"/>
      <c r="X298" s="257">
        <f t="shared" si="160"/>
        <v>33507.499999999993</v>
      </c>
    </row>
    <row r="299" spans="1:24" ht="39.6" x14ac:dyDescent="0.3">
      <c r="C299" s="8" t="s">
        <v>43</v>
      </c>
      <c r="D299" s="9" t="s">
        <v>264</v>
      </c>
      <c r="E299" s="10" t="s">
        <v>265</v>
      </c>
      <c r="F299" s="9" t="s">
        <v>16</v>
      </c>
      <c r="G299" s="11">
        <v>16</v>
      </c>
      <c r="H299" s="230">
        <v>10000</v>
      </c>
      <c r="I299" s="171">
        <v>23319.327731092439</v>
      </c>
      <c r="J299" s="179">
        <v>19432.773109243699</v>
      </c>
      <c r="L299" s="219">
        <f t="shared" si="151"/>
        <v>17584.033613445379</v>
      </c>
      <c r="N299" s="225">
        <f t="shared" si="153"/>
        <v>6849.4161134037959</v>
      </c>
      <c r="O299" s="226">
        <f t="shared" si="154"/>
        <v>10734.617500041582</v>
      </c>
      <c r="P299" s="226">
        <f t="shared" si="155"/>
        <v>24433.449726849176</v>
      </c>
      <c r="R299" s="250">
        <f t="shared" si="156"/>
        <v>2.72402136118035E-3</v>
      </c>
      <c r="S299" s="249">
        <f t="shared" si="156"/>
        <v>6.3522346867861106E-3</v>
      </c>
      <c r="T299" s="249">
        <f t="shared" si="156"/>
        <v>5.2935289056550922E-3</v>
      </c>
      <c r="V299" s="252"/>
      <c r="X299" s="257">
        <f t="shared" si="160"/>
        <v>21199.388846447673</v>
      </c>
    </row>
    <row r="300" spans="1:24" ht="92.4" x14ac:dyDescent="0.3">
      <c r="C300" s="8" t="s">
        <v>46</v>
      </c>
      <c r="D300" s="9" t="s">
        <v>266</v>
      </c>
      <c r="E300" s="10" t="s">
        <v>267</v>
      </c>
      <c r="F300" s="9" t="s">
        <v>16</v>
      </c>
      <c r="G300" s="11">
        <v>6</v>
      </c>
      <c r="H300" s="171">
        <v>450000</v>
      </c>
      <c r="I300" s="171">
        <v>417857.1428571429</v>
      </c>
      <c r="J300" s="232">
        <v>348214.28571428574</v>
      </c>
      <c r="L300" s="219">
        <f t="shared" si="151"/>
        <v>405357.1428571429</v>
      </c>
      <c r="N300" s="225">
        <f t="shared" si="153"/>
        <v>52031.436729762412</v>
      </c>
      <c r="O300" s="226">
        <f t="shared" si="154"/>
        <v>353325.70612738049</v>
      </c>
      <c r="P300" s="226">
        <f t="shared" si="155"/>
        <v>457388.57958690531</v>
      </c>
      <c r="R300" s="249">
        <f t="shared" si="156"/>
        <v>0.12258096125311575</v>
      </c>
      <c r="S300" s="249">
        <f t="shared" si="156"/>
        <v>0.11382517830646464</v>
      </c>
      <c r="T300" s="250">
        <f t="shared" si="156"/>
        <v>9.4854315255387192E-2</v>
      </c>
      <c r="V300" s="252"/>
      <c r="X300" s="258">
        <f t="shared" ref="X300" si="161">+HARMEAN(H300:I300)</f>
        <v>433333.33333333343</v>
      </c>
    </row>
    <row r="301" spans="1:24" ht="145.19999999999999" x14ac:dyDescent="0.3">
      <c r="C301" s="8" t="s">
        <v>49</v>
      </c>
      <c r="D301" s="9" t="s">
        <v>268</v>
      </c>
      <c r="E301" s="10" t="s">
        <v>269</v>
      </c>
      <c r="F301" s="9" t="s">
        <v>16</v>
      </c>
      <c r="G301" s="11">
        <v>6</v>
      </c>
      <c r="H301" s="171">
        <v>300000</v>
      </c>
      <c r="I301" s="230">
        <v>449243.69747899164</v>
      </c>
      <c r="J301" s="179">
        <v>374369.74789915967</v>
      </c>
      <c r="L301" s="219">
        <f t="shared" si="151"/>
        <v>374537.81512605044</v>
      </c>
      <c r="N301" s="225">
        <f t="shared" si="153"/>
        <v>74621.990688032311</v>
      </c>
      <c r="O301" s="226">
        <f t="shared" si="154"/>
        <v>299915.82443801814</v>
      </c>
      <c r="P301" s="226">
        <f t="shared" si="155"/>
        <v>449159.80581408273</v>
      </c>
      <c r="R301" s="249">
        <f t="shared" si="156"/>
        <v>8.1720640835410502E-2</v>
      </c>
      <c r="S301" s="250">
        <f t="shared" si="156"/>
        <v>0.12237494283084162</v>
      </c>
      <c r="T301" s="249">
        <f t="shared" si="156"/>
        <v>0.10197911902570135</v>
      </c>
      <c r="V301" s="252"/>
      <c r="X301" s="257">
        <f t="shared" si="158"/>
        <v>333084.11214953271</v>
      </c>
    </row>
    <row r="302" spans="1:24" ht="105.6" x14ac:dyDescent="0.3">
      <c r="C302" s="8" t="s">
        <v>52</v>
      </c>
      <c r="D302" s="9" t="s">
        <v>270</v>
      </c>
      <c r="E302" s="10" t="s">
        <v>271</v>
      </c>
      <c r="F302" s="9" t="s">
        <v>16</v>
      </c>
      <c r="G302" s="11">
        <v>6</v>
      </c>
      <c r="H302" s="230">
        <v>400000</v>
      </c>
      <c r="I302" s="171">
        <v>891952.9411764706</v>
      </c>
      <c r="J302" s="179">
        <v>743294.11764705891</v>
      </c>
      <c r="L302" s="219">
        <f t="shared" si="151"/>
        <v>678415.68627450988</v>
      </c>
      <c r="N302" s="225">
        <f t="shared" si="153"/>
        <v>252311.97400453824</v>
      </c>
      <c r="O302" s="226">
        <f t="shared" si="154"/>
        <v>426103.71226997161</v>
      </c>
      <c r="P302" s="226">
        <f t="shared" si="155"/>
        <v>930727.66027904814</v>
      </c>
      <c r="R302" s="250">
        <f t="shared" si="156"/>
        <v>0.108960854447214</v>
      </c>
      <c r="S302" s="249">
        <f t="shared" si="156"/>
        <v>0.24296988649323462</v>
      </c>
      <c r="T302" s="249">
        <f t="shared" si="156"/>
        <v>0.20247490541102886</v>
      </c>
      <c r="V302" s="252"/>
      <c r="X302" s="257">
        <f t="shared" si="158"/>
        <v>520107.0179049187</v>
      </c>
    </row>
    <row r="303" spans="1:24" ht="26.4" x14ac:dyDescent="0.3">
      <c r="C303" s="8" t="s">
        <v>55</v>
      </c>
      <c r="D303" s="9" t="s">
        <v>272</v>
      </c>
      <c r="E303" s="10" t="s">
        <v>273</v>
      </c>
      <c r="F303" s="9" t="s">
        <v>16</v>
      </c>
      <c r="G303" s="11">
        <v>4</v>
      </c>
      <c r="H303" s="171">
        <v>80000</v>
      </c>
      <c r="I303" s="230">
        <v>182470.58823529413</v>
      </c>
      <c r="J303" s="179">
        <v>130336.13445378152</v>
      </c>
      <c r="L303" s="219">
        <f t="shared" si="151"/>
        <v>130935.57422969188</v>
      </c>
      <c r="N303" s="225">
        <f t="shared" si="153"/>
        <v>51237.924034405485</v>
      </c>
      <c r="O303" s="226">
        <f t="shared" si="154"/>
        <v>79697.650195286391</v>
      </c>
      <c r="P303" s="226">
        <f t="shared" si="155"/>
        <v>182173.49826409738</v>
      </c>
      <c r="R303" s="249">
        <f t="shared" si="156"/>
        <v>2.17921708894428E-2</v>
      </c>
      <c r="S303" s="250">
        <f t="shared" si="156"/>
        <v>4.9705378014008511E-2</v>
      </c>
      <c r="T303" s="249">
        <f t="shared" si="156"/>
        <v>3.5503841438577502E-2</v>
      </c>
      <c r="V303" s="252"/>
      <c r="X303" s="257">
        <f t="shared" si="158"/>
        <v>99145.025968837406</v>
      </c>
    </row>
    <row r="304" spans="1:24" ht="26.4" x14ac:dyDescent="0.3">
      <c r="C304" s="8" t="s">
        <v>58</v>
      </c>
      <c r="D304" s="9" t="s">
        <v>274</v>
      </c>
      <c r="E304" s="10" t="s">
        <v>275</v>
      </c>
      <c r="F304" s="9" t="s">
        <v>16</v>
      </c>
      <c r="G304" s="11">
        <v>4</v>
      </c>
      <c r="H304" s="171">
        <v>18000</v>
      </c>
      <c r="I304" s="171">
        <v>16288.235294117649</v>
      </c>
      <c r="J304" s="232">
        <v>11634.453781512606</v>
      </c>
      <c r="L304" s="219">
        <f t="shared" si="151"/>
        <v>15307.563025210087</v>
      </c>
      <c r="N304" s="225">
        <f t="shared" si="153"/>
        <v>3294.1361901381583</v>
      </c>
      <c r="O304" s="226">
        <f t="shared" si="154"/>
        <v>12013.426835071929</v>
      </c>
      <c r="P304" s="226">
        <f t="shared" si="155"/>
        <v>18601.699215348246</v>
      </c>
      <c r="R304" s="249">
        <f t="shared" si="156"/>
        <v>4.9032384501246301E-3</v>
      </c>
      <c r="S304" s="249">
        <f t="shared" si="156"/>
        <v>4.436950087710818E-3</v>
      </c>
      <c r="T304" s="250">
        <f t="shared" si="156"/>
        <v>3.1692500626505841E-3</v>
      </c>
      <c r="V304" s="252"/>
      <c r="X304" s="258">
        <f t="shared" ref="X304" si="162">+HARMEAN(H304:I304)</f>
        <v>17101.389603705611</v>
      </c>
    </row>
    <row r="305" spans="1:24" ht="118.8" x14ac:dyDescent="0.3">
      <c r="C305" s="8" t="s">
        <v>83</v>
      </c>
      <c r="D305" s="9" t="s">
        <v>276</v>
      </c>
      <c r="E305" s="10" t="s">
        <v>277</v>
      </c>
      <c r="F305" s="9" t="s">
        <v>16</v>
      </c>
      <c r="G305" s="11">
        <v>4</v>
      </c>
      <c r="H305" s="171">
        <v>80000</v>
      </c>
      <c r="I305" s="230">
        <v>117311.76470588236</v>
      </c>
      <c r="J305" s="179">
        <v>83794.117647058825</v>
      </c>
      <c r="L305" s="219">
        <f t="shared" si="151"/>
        <v>93701.960784313735</v>
      </c>
      <c r="N305" s="225">
        <f t="shared" si="153"/>
        <v>20534.50664347989</v>
      </c>
      <c r="O305" s="226">
        <f t="shared" si="154"/>
        <v>73167.454140833841</v>
      </c>
      <c r="P305" s="226">
        <f t="shared" si="155"/>
        <v>114236.46742779363</v>
      </c>
      <c r="R305" s="249">
        <f t="shared" si="156"/>
        <v>2.17921708894428E-2</v>
      </c>
      <c r="S305" s="250">
        <f t="shared" si="156"/>
        <v>3.1955975297658666E-2</v>
      </c>
      <c r="T305" s="249">
        <f t="shared" si="156"/>
        <v>2.2825696641184758E-2</v>
      </c>
      <c r="V305" s="252"/>
      <c r="X305" s="257">
        <f t="shared" si="158"/>
        <v>81853.115460585381</v>
      </c>
    </row>
    <row r="306" spans="1:24" ht="343.2" x14ac:dyDescent="0.3">
      <c r="C306" s="8" t="s">
        <v>86</v>
      </c>
      <c r="D306" s="9" t="s">
        <v>278</v>
      </c>
      <c r="E306" s="10" t="s">
        <v>279</v>
      </c>
      <c r="F306" s="9" t="s">
        <v>16</v>
      </c>
      <c r="G306" s="11">
        <v>4</v>
      </c>
      <c r="H306" s="171">
        <v>2000000</v>
      </c>
      <c r="I306" s="230">
        <v>2922689.0756302522</v>
      </c>
      <c r="J306" s="179">
        <v>2435574.229691877</v>
      </c>
      <c r="L306" s="219">
        <f t="shared" si="151"/>
        <v>2452754.4351073764</v>
      </c>
      <c r="N306" s="225">
        <f t="shared" si="153"/>
        <v>461584.39332958538</v>
      </c>
      <c r="O306" s="226">
        <f t="shared" si="154"/>
        <v>1991170.041777791</v>
      </c>
      <c r="P306" s="226">
        <f t="shared" si="155"/>
        <v>2914338.8284369619</v>
      </c>
      <c r="R306" s="249">
        <f t="shared" si="156"/>
        <v>0.54480427223606998</v>
      </c>
      <c r="S306" s="250">
        <f t="shared" si="156"/>
        <v>0.79614674741052593</v>
      </c>
      <c r="T306" s="249">
        <f t="shared" si="156"/>
        <v>0.66345562284210491</v>
      </c>
      <c r="V306" s="252"/>
      <c r="X306" s="257">
        <f t="shared" si="158"/>
        <v>2196400.3789074835</v>
      </c>
    </row>
    <row r="307" spans="1:24" ht="66" x14ac:dyDescent="0.3">
      <c r="C307" s="8" t="s">
        <v>89</v>
      </c>
      <c r="D307" s="9" t="s">
        <v>242</v>
      </c>
      <c r="E307" s="10" t="s">
        <v>243</v>
      </c>
      <c r="F307" s="9" t="s">
        <v>223</v>
      </c>
      <c r="G307" s="11">
        <v>4</v>
      </c>
      <c r="H307" s="230">
        <v>60000</v>
      </c>
      <c r="I307" s="171">
        <v>363594.95798319328</v>
      </c>
      <c r="J307" s="179">
        <v>302995.79831932776</v>
      </c>
      <c r="L307" s="219">
        <f t="shared" si="151"/>
        <v>242196.91876750704</v>
      </c>
      <c r="N307" s="225">
        <f t="shared" si="153"/>
        <v>160670.01102966236</v>
      </c>
      <c r="O307" s="226">
        <f t="shared" si="154"/>
        <v>81526.907737844682</v>
      </c>
      <c r="P307" s="226">
        <f t="shared" si="155"/>
        <v>402866.9297971694</v>
      </c>
      <c r="R307" s="250">
        <f t="shared" si="156"/>
        <v>1.6344128167082101E-2</v>
      </c>
      <c r="S307" s="249">
        <f t="shared" si="156"/>
        <v>9.9044043236369034E-2</v>
      </c>
      <c r="T307" s="249">
        <f t="shared" si="156"/>
        <v>8.2536702696974204E-2</v>
      </c>
      <c r="V307" s="252"/>
      <c r="X307" s="257">
        <f t="shared" ref="X307:X309" si="163">+HARMEAN(I307,J307)</f>
        <v>330540.8708938121</v>
      </c>
    </row>
    <row r="308" spans="1:24" ht="39.6" x14ac:dyDescent="0.3">
      <c r="C308" s="8" t="s">
        <v>90</v>
      </c>
      <c r="D308" s="9" t="s">
        <v>84</v>
      </c>
      <c r="E308" s="10" t="s">
        <v>85</v>
      </c>
      <c r="F308" s="9" t="s">
        <v>223</v>
      </c>
      <c r="G308" s="11">
        <v>2</v>
      </c>
      <c r="H308" s="230">
        <v>650000</v>
      </c>
      <c r="I308" s="171">
        <v>1865542.4873949578</v>
      </c>
      <c r="J308" s="179">
        <v>1554618.7394957982</v>
      </c>
      <c r="L308" s="219">
        <f t="shared" si="151"/>
        <v>1356720.4089635853</v>
      </c>
      <c r="N308" s="225">
        <f t="shared" si="153"/>
        <v>631473.4330010711</v>
      </c>
      <c r="O308" s="226">
        <f t="shared" si="154"/>
        <v>725246.97596251417</v>
      </c>
      <c r="P308" s="226">
        <f t="shared" si="155"/>
        <v>1988193.8419646565</v>
      </c>
      <c r="R308" s="250">
        <f t="shared" si="156"/>
        <v>0.17706138847672276</v>
      </c>
      <c r="S308" s="249">
        <f t="shared" si="156"/>
        <v>0.50817775858533887</v>
      </c>
      <c r="T308" s="249">
        <f t="shared" si="156"/>
        <v>0.42348146548778243</v>
      </c>
      <c r="V308" s="252"/>
      <c r="X308" s="257">
        <f t="shared" si="163"/>
        <v>1695947.7158135979</v>
      </c>
    </row>
    <row r="309" spans="1:24" ht="184.8" x14ac:dyDescent="0.3">
      <c r="C309" s="8" t="s">
        <v>93</v>
      </c>
      <c r="D309" s="9" t="s">
        <v>280</v>
      </c>
      <c r="E309" s="10" t="s">
        <v>281</v>
      </c>
      <c r="F309" s="9" t="s">
        <v>16</v>
      </c>
      <c r="G309" s="11">
        <v>2</v>
      </c>
      <c r="H309" s="230">
        <v>300000</v>
      </c>
      <c r="I309" s="171">
        <v>932773.10924369749</v>
      </c>
      <c r="J309" s="179">
        <v>777310.92436974798</v>
      </c>
      <c r="L309" s="219">
        <f t="shared" si="151"/>
        <v>670028.01120448182</v>
      </c>
      <c r="N309" s="225">
        <f t="shared" si="153"/>
        <v>329746.37153182394</v>
      </c>
      <c r="O309" s="226">
        <f t="shared" si="154"/>
        <v>340281.63967265788</v>
      </c>
      <c r="P309" s="226">
        <f t="shared" si="155"/>
        <v>999774.38273630571</v>
      </c>
      <c r="R309" s="250">
        <f t="shared" si="156"/>
        <v>8.1720640835410502E-2</v>
      </c>
      <c r="S309" s="249">
        <f t="shared" si="156"/>
        <v>0.25408938747144444</v>
      </c>
      <c r="T309" s="249">
        <f t="shared" si="156"/>
        <v>0.21174115622620371</v>
      </c>
      <c r="V309" s="252"/>
      <c r="X309" s="257">
        <f t="shared" si="163"/>
        <v>847975.55385790684</v>
      </c>
    </row>
    <row r="310" spans="1:24" ht="66" x14ac:dyDescent="0.3">
      <c r="C310" s="8" t="s">
        <v>96</v>
      </c>
      <c r="D310" s="9" t="s">
        <v>81</v>
      </c>
      <c r="E310" s="10" t="s">
        <v>82</v>
      </c>
      <c r="F310" s="9" t="s">
        <v>16</v>
      </c>
      <c r="G310" s="11">
        <v>6</v>
      </c>
      <c r="H310" s="171">
        <v>180000</v>
      </c>
      <c r="I310" s="171">
        <v>184689.0756302521</v>
      </c>
      <c r="J310" s="232">
        <v>153907.56302521008</v>
      </c>
      <c r="L310" s="219">
        <f t="shared" si="151"/>
        <v>172865.5462184874</v>
      </c>
      <c r="N310" s="225">
        <f t="shared" si="153"/>
        <v>16584.652623253671</v>
      </c>
      <c r="O310" s="226">
        <f t="shared" si="154"/>
        <v>156280.89359523373</v>
      </c>
      <c r="P310" s="226">
        <f t="shared" si="155"/>
        <v>189450.19884174108</v>
      </c>
      <c r="R310" s="249">
        <f t="shared" si="156"/>
        <v>4.90323845012463E-2</v>
      </c>
      <c r="S310" s="249">
        <f t="shared" si="156"/>
        <v>5.0309698719345999E-2</v>
      </c>
      <c r="T310" s="250">
        <f t="shared" si="156"/>
        <v>4.192474893278833E-2</v>
      </c>
      <c r="V310" s="252"/>
      <c r="X310" s="258">
        <f t="shared" ref="X310" si="164">+HARMEAN(H310:I310)</f>
        <v>182314.39236831191</v>
      </c>
    </row>
    <row r="311" spans="1:24" ht="39.6" x14ac:dyDescent="0.3">
      <c r="C311" s="8" t="s">
        <v>99</v>
      </c>
      <c r="D311" s="9" t="s">
        <v>221</v>
      </c>
      <c r="E311" s="10" t="s">
        <v>222</v>
      </c>
      <c r="F311" s="9" t="s">
        <v>223</v>
      </c>
      <c r="G311" s="11">
        <v>2</v>
      </c>
      <c r="H311" s="230">
        <v>800000</v>
      </c>
      <c r="I311" s="171">
        <v>545485.71428571432</v>
      </c>
      <c r="J311" s="179">
        <v>454571.42857142858</v>
      </c>
      <c r="L311" s="219">
        <f t="shared" si="151"/>
        <v>600019.04761904769</v>
      </c>
      <c r="N311" s="225">
        <f t="shared" si="153"/>
        <v>179054.84585212771</v>
      </c>
      <c r="O311" s="226">
        <f t="shared" si="154"/>
        <v>420964.20176691998</v>
      </c>
      <c r="P311" s="226">
        <f t="shared" si="155"/>
        <v>779073.89347117534</v>
      </c>
      <c r="R311" s="250">
        <f t="shared" si="156"/>
        <v>0.217921708894428</v>
      </c>
      <c r="S311" s="249">
        <f t="shared" si="156"/>
        <v>0.1485914737933007</v>
      </c>
      <c r="T311" s="249">
        <f t="shared" si="156"/>
        <v>0.12382622816108392</v>
      </c>
      <c r="V311" s="252"/>
      <c r="X311" s="257">
        <f t="shared" ref="X311:X313" si="165">+HARMEAN(I311,J311)</f>
        <v>495896.10389610392</v>
      </c>
    </row>
    <row r="312" spans="1:24" ht="171.6" x14ac:dyDescent="0.3">
      <c r="C312" s="8" t="s">
        <v>102</v>
      </c>
      <c r="D312" s="9" t="s">
        <v>282</v>
      </c>
      <c r="E312" s="10" t="s">
        <v>283</v>
      </c>
      <c r="F312" s="9" t="s">
        <v>16</v>
      </c>
      <c r="G312" s="11">
        <v>4</v>
      </c>
      <c r="H312" s="230">
        <v>200000</v>
      </c>
      <c r="I312" s="171">
        <v>2042773.1092436975</v>
      </c>
      <c r="J312" s="179">
        <v>1702310.924369748</v>
      </c>
      <c r="L312" s="219">
        <f t="shared" si="151"/>
        <v>1315028.0112044818</v>
      </c>
      <c r="N312" s="225">
        <f t="shared" si="153"/>
        <v>980532.62269047066</v>
      </c>
      <c r="O312" s="226">
        <f t="shared" si="154"/>
        <v>334495.38851401117</v>
      </c>
      <c r="P312" s="226">
        <f t="shared" si="155"/>
        <v>2295560.6338949525</v>
      </c>
      <c r="R312" s="250">
        <f t="shared" si="156"/>
        <v>5.4480427223606999E-2</v>
      </c>
      <c r="S312" s="249">
        <f t="shared" si="156"/>
        <v>0.55645575856246332</v>
      </c>
      <c r="T312" s="249">
        <f t="shared" si="156"/>
        <v>0.46371313213538606</v>
      </c>
      <c r="V312" s="252"/>
      <c r="X312" s="257">
        <f t="shared" si="165"/>
        <v>1857066.4629488161</v>
      </c>
    </row>
    <row r="313" spans="1:24" ht="132.6" thickBot="1" x14ac:dyDescent="0.35">
      <c r="C313" s="8" t="s">
        <v>105</v>
      </c>
      <c r="D313" s="9" t="s">
        <v>284</v>
      </c>
      <c r="E313" s="10" t="s">
        <v>285</v>
      </c>
      <c r="F313" s="9" t="s">
        <v>16</v>
      </c>
      <c r="G313" s="11">
        <v>4</v>
      </c>
      <c r="H313" s="230">
        <v>150000</v>
      </c>
      <c r="I313" s="171">
        <v>447731.09243697481</v>
      </c>
      <c r="J313" s="179">
        <v>373109.24369747902</v>
      </c>
      <c r="L313" s="219">
        <f t="shared" si="151"/>
        <v>323613.44537815131</v>
      </c>
      <c r="N313" s="225">
        <f t="shared" si="153"/>
        <v>154913.93219907384</v>
      </c>
      <c r="O313" s="226">
        <f t="shared" si="154"/>
        <v>168699.51317907748</v>
      </c>
      <c r="P313" s="226">
        <f t="shared" si="155"/>
        <v>478527.37757722515</v>
      </c>
      <c r="R313" s="250">
        <f t="shared" si="156"/>
        <v>4.0860320417705251E-2</v>
      </c>
      <c r="S313" s="249">
        <f t="shared" si="156"/>
        <v>0.12196290598629332</v>
      </c>
      <c r="T313" s="249">
        <f t="shared" si="156"/>
        <v>0.10163575498857777</v>
      </c>
      <c r="V313" s="252"/>
      <c r="X313" s="257">
        <f t="shared" si="165"/>
        <v>407028.26585179532</v>
      </c>
    </row>
    <row r="314" spans="1:24" ht="14.4" thickBot="1" x14ac:dyDescent="0.35">
      <c r="C314" s="280" t="s">
        <v>286</v>
      </c>
      <c r="D314" s="281"/>
      <c r="E314" s="282"/>
      <c r="F314" s="34"/>
      <c r="G314" s="34"/>
      <c r="H314" s="34"/>
      <c r="I314" s="181"/>
      <c r="J314" s="176"/>
      <c r="L314" s="219"/>
      <c r="N314" s="228"/>
      <c r="O314" s="228"/>
      <c r="P314" s="228"/>
      <c r="V314" s="252"/>
    </row>
    <row r="315" spans="1:24" ht="13.2" customHeight="1" thickBot="1" x14ac:dyDescent="0.35">
      <c r="C315" s="289" t="s">
        <v>287</v>
      </c>
      <c r="D315" s="290"/>
      <c r="E315" s="290"/>
      <c r="F315" s="290"/>
      <c r="G315" s="290"/>
      <c r="H315" s="290"/>
      <c r="I315" s="164"/>
      <c r="J315" s="183"/>
      <c r="L315" s="221"/>
      <c r="N315" s="229"/>
      <c r="O315" s="229"/>
      <c r="P315" s="229"/>
      <c r="R315" s="214"/>
      <c r="S315" s="215"/>
      <c r="T315" s="216"/>
      <c r="V315" s="252"/>
    </row>
    <row r="316" spans="1:24" ht="47.25" customHeight="1" x14ac:dyDescent="0.3">
      <c r="A316" s="3"/>
      <c r="B316" s="3"/>
      <c r="C316" s="4" t="s">
        <v>4</v>
      </c>
      <c r="D316" s="5" t="s">
        <v>5</v>
      </c>
      <c r="E316" s="5" t="s">
        <v>6</v>
      </c>
      <c r="F316" s="5" t="s">
        <v>7</v>
      </c>
      <c r="G316" s="6" t="s">
        <v>8</v>
      </c>
      <c r="H316" s="5" t="s">
        <v>9</v>
      </c>
      <c r="I316" s="170" t="s">
        <v>9</v>
      </c>
      <c r="J316" s="170" t="s">
        <v>9</v>
      </c>
      <c r="L316" s="170" t="s">
        <v>9</v>
      </c>
      <c r="N316" s="224" t="s">
        <v>939</v>
      </c>
      <c r="O316" s="224" t="s">
        <v>940</v>
      </c>
      <c r="P316" s="224" t="s">
        <v>941</v>
      </c>
      <c r="R316" s="224" t="s">
        <v>942</v>
      </c>
      <c r="S316" s="224" t="s">
        <v>942</v>
      </c>
      <c r="T316" s="224" t="s">
        <v>942</v>
      </c>
      <c r="V316" s="252"/>
      <c r="X316" s="170" t="s">
        <v>9</v>
      </c>
    </row>
    <row r="317" spans="1:24" ht="66" x14ac:dyDescent="0.3">
      <c r="C317" s="8" t="s">
        <v>13</v>
      </c>
      <c r="D317" s="9" t="s">
        <v>69</v>
      </c>
      <c r="E317" s="10" t="s">
        <v>70</v>
      </c>
      <c r="F317" s="9" t="s">
        <v>16</v>
      </c>
      <c r="G317" s="11">
        <v>2</v>
      </c>
      <c r="H317" s="171">
        <v>1800000</v>
      </c>
      <c r="I317" s="171">
        <v>1769747.8991596641</v>
      </c>
      <c r="J317" s="232">
        <v>1474789.9159663867</v>
      </c>
      <c r="L317" s="219">
        <f t="shared" si="151"/>
        <v>1681512.6050420171</v>
      </c>
      <c r="N317" s="225">
        <f t="shared" ref="N317:N332" si="166">+STDEV(H317:J317)</f>
        <v>179664.96607660671</v>
      </c>
      <c r="O317" s="226">
        <f t="shared" ref="O317:O332" si="167">+L317-N317</f>
        <v>1501847.6389654104</v>
      </c>
      <c r="P317" s="226">
        <f t="shared" ref="P317:P332" si="168">+L317+N317</f>
        <v>1861177.5711186237</v>
      </c>
      <c r="R317" s="249">
        <f t="shared" ref="R317:T332" si="169">+H317/$L$24</f>
        <v>0.49032384501246301</v>
      </c>
      <c r="S317" s="249">
        <f t="shared" si="169"/>
        <v>0.48208310812149729</v>
      </c>
      <c r="T317" s="250">
        <f t="shared" si="169"/>
        <v>0.40173592343458109</v>
      </c>
      <c r="V317" s="252"/>
      <c r="X317" s="258">
        <f t="shared" ref="X317" si="170">+HARMEAN(H317:I317)</f>
        <v>1784745.7627118647</v>
      </c>
    </row>
    <row r="318" spans="1:24" ht="105.6" x14ac:dyDescent="0.3">
      <c r="C318" s="8" t="s">
        <v>18</v>
      </c>
      <c r="D318" s="9" t="s">
        <v>71</v>
      </c>
      <c r="E318" s="10" t="s">
        <v>72</v>
      </c>
      <c r="F318" s="9" t="s">
        <v>16</v>
      </c>
      <c r="G318" s="11">
        <v>2</v>
      </c>
      <c r="H318" s="230">
        <v>300000</v>
      </c>
      <c r="I318" s="171">
        <v>993403.36134453781</v>
      </c>
      <c r="J318" s="179">
        <v>827836.13445378153</v>
      </c>
      <c r="L318" s="219">
        <f t="shared" si="151"/>
        <v>707079.831932773</v>
      </c>
      <c r="N318" s="225">
        <f t="shared" si="166"/>
        <v>362130.66540944186</v>
      </c>
      <c r="O318" s="226">
        <f t="shared" si="167"/>
        <v>344949.16652333114</v>
      </c>
      <c r="P318" s="226">
        <f t="shared" si="168"/>
        <v>1069210.4973422149</v>
      </c>
      <c r="R318" s="250">
        <f t="shared" si="169"/>
        <v>8.1720640835410502E-2</v>
      </c>
      <c r="S318" s="249">
        <f t="shared" si="169"/>
        <v>0.27060519765708829</v>
      </c>
      <c r="T318" s="249">
        <f t="shared" si="169"/>
        <v>0.22550433138090692</v>
      </c>
      <c r="V318" s="252"/>
      <c r="X318" s="257">
        <f>+HARMEAN(I318,J318)</f>
        <v>903093.96485867072</v>
      </c>
    </row>
    <row r="319" spans="1:24" ht="79.2" x14ac:dyDescent="0.3">
      <c r="C319" s="8" t="s">
        <v>21</v>
      </c>
      <c r="D319" s="9" t="s">
        <v>166</v>
      </c>
      <c r="E319" s="10" t="s">
        <v>167</v>
      </c>
      <c r="F319" s="9" t="s">
        <v>16</v>
      </c>
      <c r="G319" s="11">
        <v>1</v>
      </c>
      <c r="H319" s="230">
        <v>2600000</v>
      </c>
      <c r="I319" s="171">
        <v>13613445.37815126</v>
      </c>
      <c r="J319" s="179">
        <v>11344537.81512605</v>
      </c>
      <c r="L319" s="219">
        <f t="shared" si="151"/>
        <v>9185994.3977591041</v>
      </c>
      <c r="N319" s="225">
        <f t="shared" si="166"/>
        <v>5815365.5979546104</v>
      </c>
      <c r="O319" s="226">
        <f t="shared" si="167"/>
        <v>3370628.7998044938</v>
      </c>
      <c r="P319" s="226">
        <f t="shared" si="168"/>
        <v>15001359.995713715</v>
      </c>
      <c r="R319" s="250">
        <f t="shared" si="169"/>
        <v>0.70824555390689103</v>
      </c>
      <c r="S319" s="249">
        <f t="shared" si="169"/>
        <v>3.7083316009345944</v>
      </c>
      <c r="T319" s="249">
        <f t="shared" si="169"/>
        <v>3.0902763341121617</v>
      </c>
      <c r="V319" s="252"/>
      <c r="X319" s="257">
        <f>+HARMEAN(I319,J319)</f>
        <v>12375859.434682963</v>
      </c>
    </row>
    <row r="320" spans="1:24" ht="52.8" x14ac:dyDescent="0.3">
      <c r="C320" s="8" t="s">
        <v>25</v>
      </c>
      <c r="D320" s="9" t="s">
        <v>73</v>
      </c>
      <c r="E320" s="10" t="s">
        <v>74</v>
      </c>
      <c r="F320" s="9" t="s">
        <v>16</v>
      </c>
      <c r="G320" s="11">
        <v>3</v>
      </c>
      <c r="H320" s="171">
        <v>1600000</v>
      </c>
      <c r="I320" s="171">
        <v>1660336.1344537816</v>
      </c>
      <c r="J320" s="232">
        <v>1383613.4453781513</v>
      </c>
      <c r="L320" s="219">
        <f t="shared" si="151"/>
        <v>1547983.1932773113</v>
      </c>
      <c r="N320" s="225">
        <f t="shared" si="166"/>
        <v>145510.04363455877</v>
      </c>
      <c r="O320" s="226">
        <f t="shared" si="167"/>
        <v>1402473.1496427525</v>
      </c>
      <c r="P320" s="226">
        <f t="shared" si="168"/>
        <v>1693493.2369118701</v>
      </c>
      <c r="R320" s="249">
        <f t="shared" si="169"/>
        <v>0.43584341778885599</v>
      </c>
      <c r="S320" s="249">
        <f t="shared" si="169"/>
        <v>0.45227910969917112</v>
      </c>
      <c r="T320" s="250">
        <f t="shared" si="169"/>
        <v>0.37689925808264257</v>
      </c>
      <c r="V320" s="252"/>
      <c r="X320" s="258">
        <f t="shared" ref="X320:X322" si="171">+HARMEAN(H320:I320)</f>
        <v>1629609.7736996755</v>
      </c>
    </row>
    <row r="321" spans="1:24" ht="118.8" x14ac:dyDescent="0.3">
      <c r="C321" s="8" t="s">
        <v>28</v>
      </c>
      <c r="D321" s="9" t="s">
        <v>244</v>
      </c>
      <c r="E321" s="10" t="s">
        <v>245</v>
      </c>
      <c r="F321" s="9" t="s">
        <v>16</v>
      </c>
      <c r="G321" s="11">
        <v>16</v>
      </c>
      <c r="H321" s="171">
        <v>200000</v>
      </c>
      <c r="I321" s="230">
        <v>294957.98319327732</v>
      </c>
      <c r="J321" s="179">
        <v>245798.31932773109</v>
      </c>
      <c r="L321" s="219">
        <f t="shared" si="151"/>
        <v>246918.76750700281</v>
      </c>
      <c r="N321" s="225">
        <f t="shared" si="166"/>
        <v>47488.906032098734</v>
      </c>
      <c r="O321" s="226">
        <f t="shared" si="167"/>
        <v>199429.86147490406</v>
      </c>
      <c r="P321" s="226">
        <f t="shared" si="168"/>
        <v>294407.67353910155</v>
      </c>
      <c r="R321" s="249">
        <f t="shared" si="169"/>
        <v>5.4480427223606999E-2</v>
      </c>
      <c r="S321" s="250">
        <f t="shared" si="169"/>
        <v>8.0347184686916207E-2</v>
      </c>
      <c r="T321" s="249">
        <f t="shared" si="169"/>
        <v>6.6955987239096834E-2</v>
      </c>
      <c r="V321" s="252"/>
      <c r="X321" s="257">
        <f t="shared" ref="X321" si="172">+HARMEAN(H321,J321)</f>
        <v>220546.65409990578</v>
      </c>
    </row>
    <row r="322" spans="1:24" ht="145.19999999999999" x14ac:dyDescent="0.3">
      <c r="C322" s="8" t="s">
        <v>31</v>
      </c>
      <c r="D322" s="9" t="s">
        <v>63</v>
      </c>
      <c r="E322" s="10" t="s">
        <v>64</v>
      </c>
      <c r="F322" s="9" t="s">
        <v>16</v>
      </c>
      <c r="G322" s="11">
        <v>3</v>
      </c>
      <c r="H322" s="171">
        <v>4000000</v>
      </c>
      <c r="I322" s="171">
        <v>3825343.3613445377</v>
      </c>
      <c r="J322" s="232">
        <v>3187786.1344537819</v>
      </c>
      <c r="L322" s="219">
        <f t="shared" si="151"/>
        <v>3671043.1652661064</v>
      </c>
      <c r="N322" s="225">
        <f t="shared" si="166"/>
        <v>427526.90409933764</v>
      </c>
      <c r="O322" s="226">
        <f t="shared" si="167"/>
        <v>3243516.2611667686</v>
      </c>
      <c r="P322" s="226">
        <f t="shared" si="168"/>
        <v>4098570.0693654441</v>
      </c>
      <c r="R322" s="249">
        <f t="shared" si="169"/>
        <v>1.08960854447214</v>
      </c>
      <c r="S322" s="249">
        <f t="shared" si="169"/>
        <v>1.0420317030151964</v>
      </c>
      <c r="T322" s="250">
        <f t="shared" si="169"/>
        <v>0.86835975251266373</v>
      </c>
      <c r="V322" s="252"/>
      <c r="X322" s="258">
        <f t="shared" si="171"/>
        <v>3910722.568664155</v>
      </c>
    </row>
    <row r="323" spans="1:24" ht="105.6" x14ac:dyDescent="0.3">
      <c r="C323" s="8" t="s">
        <v>34</v>
      </c>
      <c r="D323" s="9" t="s">
        <v>67</v>
      </c>
      <c r="E323" s="10" t="s">
        <v>68</v>
      </c>
      <c r="F323" s="9" t="s">
        <v>16</v>
      </c>
      <c r="G323" s="11">
        <v>2</v>
      </c>
      <c r="H323" s="230">
        <v>1500000</v>
      </c>
      <c r="I323" s="171">
        <v>2475680.6722689075</v>
      </c>
      <c r="J323" s="179">
        <v>2063067.2268907563</v>
      </c>
      <c r="L323" s="219">
        <f t="shared" si="151"/>
        <v>2012915.9663865548</v>
      </c>
      <c r="N323" s="225">
        <f t="shared" si="166"/>
        <v>489769.90031789057</v>
      </c>
      <c r="O323" s="226">
        <f t="shared" si="167"/>
        <v>1523146.0660686642</v>
      </c>
      <c r="P323" s="226">
        <f t="shared" si="168"/>
        <v>2502685.8667044453</v>
      </c>
      <c r="R323" s="250">
        <f t="shared" si="169"/>
        <v>0.40860320417705254</v>
      </c>
      <c r="S323" s="249">
        <f t="shared" si="169"/>
        <v>0.67438070347218337</v>
      </c>
      <c r="T323" s="249">
        <f t="shared" si="169"/>
        <v>0.56198391956015281</v>
      </c>
      <c r="V323" s="252"/>
      <c r="X323" s="257">
        <f>+HARMEAN(I323,J323)</f>
        <v>2250618.7929717344</v>
      </c>
    </row>
    <row r="324" spans="1:24" ht="92.4" x14ac:dyDescent="0.3">
      <c r="C324" s="8" t="s">
        <v>37</v>
      </c>
      <c r="D324" s="9" t="s">
        <v>22</v>
      </c>
      <c r="E324" s="10" t="s">
        <v>23</v>
      </c>
      <c r="F324" s="9" t="s">
        <v>16</v>
      </c>
      <c r="G324" s="11">
        <v>1</v>
      </c>
      <c r="H324" s="171">
        <v>3500000</v>
      </c>
      <c r="I324" s="230">
        <v>4011428.5714285718</v>
      </c>
      <c r="J324" s="179">
        <v>3342857.1428571432</v>
      </c>
      <c r="L324" s="219">
        <f t="shared" si="151"/>
        <v>3618095.2380952383</v>
      </c>
      <c r="N324" s="225">
        <f t="shared" si="166"/>
        <v>349580.89581824763</v>
      </c>
      <c r="O324" s="226">
        <f t="shared" si="167"/>
        <v>3268514.3422769909</v>
      </c>
      <c r="P324" s="226">
        <f t="shared" si="168"/>
        <v>3967676.1339134858</v>
      </c>
      <c r="R324" s="249">
        <f t="shared" si="169"/>
        <v>0.95340747641312251</v>
      </c>
      <c r="S324" s="250">
        <f t="shared" si="169"/>
        <v>1.0927217117420605</v>
      </c>
      <c r="T324" s="249">
        <f t="shared" si="169"/>
        <v>0.91060142645171716</v>
      </c>
      <c r="V324" s="252"/>
      <c r="X324" s="257">
        <f t="shared" ref="X324:X330" si="173">+HARMEAN(H324,J324)</f>
        <v>3419624.2171189985</v>
      </c>
    </row>
    <row r="325" spans="1:24" ht="66" x14ac:dyDescent="0.3">
      <c r="C325" s="8" t="s">
        <v>40</v>
      </c>
      <c r="D325" s="9" t="s">
        <v>26</v>
      </c>
      <c r="E325" s="10" t="s">
        <v>27</v>
      </c>
      <c r="F325" s="9" t="s">
        <v>16</v>
      </c>
      <c r="G325" s="11">
        <v>1</v>
      </c>
      <c r="H325" s="171">
        <v>3200000</v>
      </c>
      <c r="I325" s="230">
        <v>4159663.8655462186</v>
      </c>
      <c r="J325" s="179">
        <v>3466386.5546218487</v>
      </c>
      <c r="L325" s="219">
        <f t="shared" si="151"/>
        <v>3608683.4733893559</v>
      </c>
      <c r="N325" s="225">
        <f t="shared" si="166"/>
        <v>495403.86910764064</v>
      </c>
      <c r="O325" s="226">
        <f t="shared" si="167"/>
        <v>3113279.6042817151</v>
      </c>
      <c r="P325" s="226">
        <f t="shared" si="168"/>
        <v>4104087.3424969967</v>
      </c>
      <c r="R325" s="249">
        <f t="shared" si="169"/>
        <v>0.87168683557771198</v>
      </c>
      <c r="S325" s="250">
        <f t="shared" si="169"/>
        <v>1.1331013225077926</v>
      </c>
      <c r="T325" s="249">
        <f t="shared" si="169"/>
        <v>0.94425110208982721</v>
      </c>
      <c r="V325" s="252"/>
      <c r="X325" s="257">
        <f t="shared" si="173"/>
        <v>3327870.9189461735</v>
      </c>
    </row>
    <row r="326" spans="1:24" ht="39.6" x14ac:dyDescent="0.3">
      <c r="C326" s="8" t="s">
        <v>43</v>
      </c>
      <c r="D326" s="9" t="s">
        <v>87</v>
      </c>
      <c r="E326" s="10" t="s">
        <v>88</v>
      </c>
      <c r="F326" s="9" t="s">
        <v>16</v>
      </c>
      <c r="G326" s="11">
        <v>6</v>
      </c>
      <c r="H326" s="230">
        <v>1600000</v>
      </c>
      <c r="I326" s="171">
        <v>4326050.4201680673</v>
      </c>
      <c r="J326" s="179">
        <v>3605042.0168067226</v>
      </c>
      <c r="L326" s="219">
        <f t="shared" si="151"/>
        <v>3177030.81232493</v>
      </c>
      <c r="N326" s="225">
        <f t="shared" si="166"/>
        <v>1412527.1383927779</v>
      </c>
      <c r="O326" s="226">
        <f t="shared" si="167"/>
        <v>1764503.6739321521</v>
      </c>
      <c r="P326" s="226">
        <f t="shared" si="168"/>
        <v>4589557.9507177081</v>
      </c>
      <c r="R326" s="250">
        <f t="shared" si="169"/>
        <v>0.43584341778885599</v>
      </c>
      <c r="S326" s="249">
        <f t="shared" si="169"/>
        <v>1.1784253754081044</v>
      </c>
      <c r="T326" s="249">
        <f t="shared" si="169"/>
        <v>0.98202114617342029</v>
      </c>
      <c r="V326" s="252"/>
      <c r="X326" s="257">
        <f>+HARMEAN(I326,J326)</f>
        <v>3932773.109243698</v>
      </c>
    </row>
    <row r="327" spans="1:24" s="2" customFormat="1" ht="52.8" x14ac:dyDescent="0.3">
      <c r="C327" s="8" t="s">
        <v>46</v>
      </c>
      <c r="D327" s="9" t="s">
        <v>59</v>
      </c>
      <c r="E327" s="10" t="s">
        <v>60</v>
      </c>
      <c r="F327" s="9" t="s">
        <v>16</v>
      </c>
      <c r="G327" s="11">
        <v>2</v>
      </c>
      <c r="H327" s="171">
        <v>3000000</v>
      </c>
      <c r="I327" s="230">
        <v>3826890.7563025211</v>
      </c>
      <c r="J327" s="179">
        <v>3189075.630252101</v>
      </c>
      <c r="L327" s="219">
        <f t="shared" si="151"/>
        <v>3338655.4621848739</v>
      </c>
      <c r="N327" s="225">
        <f t="shared" si="166"/>
        <v>433263.97877670365</v>
      </c>
      <c r="O327" s="226">
        <f t="shared" si="167"/>
        <v>2905391.4834081703</v>
      </c>
      <c r="P327" s="226">
        <f t="shared" si="168"/>
        <v>3771919.4409615775</v>
      </c>
      <c r="R327" s="249">
        <f t="shared" si="169"/>
        <v>0.81720640835410507</v>
      </c>
      <c r="S327" s="250">
        <f t="shared" si="169"/>
        <v>1.0424532167071694</v>
      </c>
      <c r="T327" s="249">
        <f t="shared" si="169"/>
        <v>0.86871101392264105</v>
      </c>
      <c r="V327" s="252"/>
      <c r="X327" s="257">
        <f t="shared" si="173"/>
        <v>3091649.6945010182</v>
      </c>
    </row>
    <row r="328" spans="1:24" ht="26.4" x14ac:dyDescent="0.3">
      <c r="C328" s="8" t="s">
        <v>49</v>
      </c>
      <c r="D328" s="9" t="s">
        <v>174</v>
      </c>
      <c r="E328" s="10" t="s">
        <v>175</v>
      </c>
      <c r="F328" s="9" t="s">
        <v>16</v>
      </c>
      <c r="G328" s="11">
        <v>12</v>
      </c>
      <c r="H328" s="171">
        <v>100000</v>
      </c>
      <c r="I328" s="230">
        <v>195882.35294117648</v>
      </c>
      <c r="J328" s="179">
        <v>139915.96638655462</v>
      </c>
      <c r="L328" s="219">
        <f t="shared" si="151"/>
        <v>145266.10644257706</v>
      </c>
      <c r="N328" s="225">
        <f t="shared" si="166"/>
        <v>48164.555436008806</v>
      </c>
      <c r="O328" s="226">
        <f t="shared" si="167"/>
        <v>97101.551006568247</v>
      </c>
      <c r="P328" s="226">
        <f t="shared" si="168"/>
        <v>193430.66187858587</v>
      </c>
      <c r="R328" s="249">
        <f t="shared" si="169"/>
        <v>2.7240213611803499E-2</v>
      </c>
      <c r="S328" s="250">
        <f t="shared" si="169"/>
        <v>5.3358771369003327E-2</v>
      </c>
      <c r="T328" s="249">
        <f t="shared" si="169"/>
        <v>3.811340812071666E-2</v>
      </c>
      <c r="V328" s="252"/>
      <c r="X328" s="257">
        <f t="shared" si="173"/>
        <v>116637.47810858142</v>
      </c>
    </row>
    <row r="329" spans="1:24" ht="26.4" x14ac:dyDescent="0.3">
      <c r="C329" s="8" t="s">
        <v>52</v>
      </c>
      <c r="D329" s="9" t="s">
        <v>288</v>
      </c>
      <c r="E329" s="10" t="s">
        <v>289</v>
      </c>
      <c r="F329" s="9" t="s">
        <v>16</v>
      </c>
      <c r="G329" s="11">
        <v>4</v>
      </c>
      <c r="H329" s="171">
        <v>25000</v>
      </c>
      <c r="I329" s="230">
        <v>28449.579831932773</v>
      </c>
      <c r="J329" s="179">
        <v>23707.983193277312</v>
      </c>
      <c r="L329" s="219">
        <f t="shared" si="151"/>
        <v>25719.187675070028</v>
      </c>
      <c r="N329" s="225">
        <f t="shared" si="166"/>
        <v>2451.246184067742</v>
      </c>
      <c r="O329" s="226">
        <f t="shared" si="167"/>
        <v>23267.941491002286</v>
      </c>
      <c r="P329" s="226">
        <f t="shared" si="168"/>
        <v>28170.433859137771</v>
      </c>
      <c r="R329" s="249">
        <f t="shared" si="169"/>
        <v>6.8100534029508749E-3</v>
      </c>
      <c r="S329" s="250">
        <f t="shared" si="169"/>
        <v>7.7497263178790549E-3</v>
      </c>
      <c r="T329" s="249">
        <f t="shared" si="169"/>
        <v>6.4581052648992124E-3</v>
      </c>
      <c r="V329" s="252"/>
      <c r="X329" s="257">
        <f t="shared" si="173"/>
        <v>24336.855725684713</v>
      </c>
    </row>
    <row r="330" spans="1:24" x14ac:dyDescent="0.3">
      <c r="C330" s="8" t="s">
        <v>55</v>
      </c>
      <c r="D330" s="9" t="s">
        <v>178</v>
      </c>
      <c r="E330" s="10" t="s">
        <v>179</v>
      </c>
      <c r="F330" s="9" t="s">
        <v>16</v>
      </c>
      <c r="G330" s="11">
        <v>12</v>
      </c>
      <c r="H330" s="171">
        <v>50000</v>
      </c>
      <c r="I330" s="230">
        <v>94804.411764705888</v>
      </c>
      <c r="J330" s="179">
        <v>67717.436974789918</v>
      </c>
      <c r="L330" s="219">
        <f t="shared" si="151"/>
        <v>70840.616246498612</v>
      </c>
      <c r="N330" s="225">
        <f t="shared" si="166"/>
        <v>22564.89563387676</v>
      </c>
      <c r="O330" s="226">
        <f t="shared" si="167"/>
        <v>48275.720612621852</v>
      </c>
      <c r="P330" s="226">
        <f t="shared" si="168"/>
        <v>93405.511880375372</v>
      </c>
      <c r="R330" s="249">
        <f t="shared" si="169"/>
        <v>1.362010680590175E-2</v>
      </c>
      <c r="S330" s="250">
        <f t="shared" si="169"/>
        <v>2.5824924278119651E-2</v>
      </c>
      <c r="T330" s="249">
        <f t="shared" si="169"/>
        <v>1.844637448437118E-2</v>
      </c>
      <c r="V330" s="252"/>
      <c r="X330" s="257">
        <f t="shared" si="173"/>
        <v>57525.408907171601</v>
      </c>
    </row>
    <row r="331" spans="1:24" ht="39.6" x14ac:dyDescent="0.3">
      <c r="C331" s="8" t="s">
        <v>58</v>
      </c>
      <c r="D331" s="9" t="s">
        <v>290</v>
      </c>
      <c r="E331" s="10" t="s">
        <v>291</v>
      </c>
      <c r="F331" s="9" t="s">
        <v>16</v>
      </c>
      <c r="G331" s="11">
        <v>12</v>
      </c>
      <c r="H331" s="171">
        <v>35000</v>
      </c>
      <c r="I331" s="171">
        <v>39176.470588235294</v>
      </c>
      <c r="J331" s="232">
        <v>27983.193277310926</v>
      </c>
      <c r="L331" s="219">
        <f t="shared" si="151"/>
        <v>34053.221288515408</v>
      </c>
      <c r="N331" s="225">
        <f t="shared" si="166"/>
        <v>5656.3819430978774</v>
      </c>
      <c r="O331" s="226">
        <f t="shared" si="167"/>
        <v>28396.839345417531</v>
      </c>
      <c r="P331" s="226">
        <f t="shared" si="168"/>
        <v>39709.603231613284</v>
      </c>
      <c r="R331" s="249">
        <f t="shared" si="169"/>
        <v>9.5340747641312253E-3</v>
      </c>
      <c r="S331" s="249">
        <f t="shared" si="169"/>
        <v>1.0671754273800665E-2</v>
      </c>
      <c r="T331" s="250">
        <f t="shared" si="169"/>
        <v>7.6226816241433326E-3</v>
      </c>
      <c r="V331" s="252"/>
      <c r="X331" s="258">
        <f t="shared" ref="X331:X332" si="174">+HARMEAN(H331:I331)</f>
        <v>36970.658207771608</v>
      </c>
    </row>
    <row r="332" spans="1:24" ht="13.8" thickBot="1" x14ac:dyDescent="0.35">
      <c r="C332" s="8" t="s">
        <v>83</v>
      </c>
      <c r="D332" s="9" t="s">
        <v>176</v>
      </c>
      <c r="E332" s="10" t="s">
        <v>177</v>
      </c>
      <c r="F332" s="9" t="s">
        <v>16</v>
      </c>
      <c r="G332" s="11">
        <v>10</v>
      </c>
      <c r="H332" s="171">
        <v>20000</v>
      </c>
      <c r="I332" s="171">
        <v>21352.941176470587</v>
      </c>
      <c r="J332" s="232">
        <v>15252.100840336136</v>
      </c>
      <c r="L332" s="219">
        <f t="shared" si="151"/>
        <v>18868.347338935575</v>
      </c>
      <c r="N332" s="225">
        <f t="shared" si="166"/>
        <v>3203.9883755597461</v>
      </c>
      <c r="O332" s="226">
        <f t="shared" si="167"/>
        <v>15664.358963375829</v>
      </c>
      <c r="P332" s="226">
        <f t="shared" si="168"/>
        <v>22072.335714495322</v>
      </c>
      <c r="R332" s="249">
        <f t="shared" si="169"/>
        <v>5.4480427223607001E-3</v>
      </c>
      <c r="S332" s="249">
        <f t="shared" si="169"/>
        <v>5.8165867888733359E-3</v>
      </c>
      <c r="T332" s="250">
        <f t="shared" si="169"/>
        <v>4.1547048491952406E-3</v>
      </c>
      <c r="V332" s="252"/>
      <c r="X332" s="258">
        <f t="shared" si="174"/>
        <v>20654.33854907539</v>
      </c>
    </row>
    <row r="333" spans="1:24" ht="13.2" customHeight="1" thickBot="1" x14ac:dyDescent="0.35">
      <c r="C333" s="280" t="s">
        <v>292</v>
      </c>
      <c r="D333" s="281"/>
      <c r="E333" s="282"/>
      <c r="F333" s="34"/>
      <c r="G333" s="34"/>
      <c r="H333" s="34"/>
      <c r="I333" s="181"/>
      <c r="J333" s="176"/>
      <c r="L333" s="219"/>
      <c r="N333" s="228"/>
      <c r="O333" s="228"/>
      <c r="P333" s="228"/>
      <c r="V333" s="252"/>
    </row>
    <row r="334" spans="1:24" ht="13.2" customHeight="1" thickBot="1" x14ac:dyDescent="0.35">
      <c r="C334" s="268" t="s">
        <v>293</v>
      </c>
      <c r="D334" s="269"/>
      <c r="E334" s="269"/>
      <c r="F334" s="269"/>
      <c r="G334" s="269"/>
      <c r="H334" s="269"/>
      <c r="I334" s="201"/>
      <c r="J334" s="186"/>
      <c r="L334" s="221"/>
      <c r="N334" s="229"/>
      <c r="O334" s="229"/>
      <c r="P334" s="229"/>
      <c r="R334" s="214"/>
      <c r="S334" s="215"/>
      <c r="T334" s="216"/>
      <c r="V334" s="252"/>
    </row>
    <row r="335" spans="1:24" ht="47.25" customHeight="1" x14ac:dyDescent="0.3">
      <c r="A335" s="3"/>
      <c r="B335" s="3"/>
      <c r="C335" s="4" t="s">
        <v>4</v>
      </c>
      <c r="D335" s="5" t="s">
        <v>5</v>
      </c>
      <c r="E335" s="5" t="s">
        <v>6</v>
      </c>
      <c r="F335" s="5" t="s">
        <v>7</v>
      </c>
      <c r="G335" s="6" t="s">
        <v>8</v>
      </c>
      <c r="H335" s="5" t="s">
        <v>9</v>
      </c>
      <c r="I335" s="197" t="s">
        <v>9</v>
      </c>
      <c r="J335" s="31" t="s">
        <v>9</v>
      </c>
      <c r="L335" s="170" t="s">
        <v>9</v>
      </c>
      <c r="N335" s="224" t="s">
        <v>939</v>
      </c>
      <c r="O335" s="224" t="s">
        <v>940</v>
      </c>
      <c r="P335" s="224" t="s">
        <v>941</v>
      </c>
      <c r="R335" s="224" t="s">
        <v>942</v>
      </c>
      <c r="S335" s="224" t="s">
        <v>942</v>
      </c>
      <c r="T335" s="224" t="s">
        <v>942</v>
      </c>
      <c r="V335" s="252"/>
      <c r="X335" s="170" t="s">
        <v>9</v>
      </c>
    </row>
    <row r="336" spans="1:24" ht="39.6" x14ac:dyDescent="0.3">
      <c r="C336" s="8" t="s">
        <v>13</v>
      </c>
      <c r="D336" s="9" t="s">
        <v>87</v>
      </c>
      <c r="E336" s="10" t="s">
        <v>88</v>
      </c>
      <c r="F336" s="9" t="s">
        <v>16</v>
      </c>
      <c r="G336" s="11">
        <v>10</v>
      </c>
      <c r="H336" s="230">
        <v>1600000</v>
      </c>
      <c r="I336" s="171">
        <v>4326050.4201680673</v>
      </c>
      <c r="J336" s="179">
        <v>3605042.0168067226</v>
      </c>
      <c r="L336" s="219">
        <f t="shared" si="151"/>
        <v>3177030.81232493</v>
      </c>
      <c r="N336" s="225">
        <f t="shared" ref="N336:N342" si="175">+STDEV(H336:J336)</f>
        <v>1412527.1383927779</v>
      </c>
      <c r="O336" s="226">
        <f t="shared" ref="O336:O342" si="176">+L336-N336</f>
        <v>1764503.6739321521</v>
      </c>
      <c r="P336" s="226">
        <f t="shared" ref="P336:P342" si="177">+L336+N336</f>
        <v>4589557.9507177081</v>
      </c>
      <c r="R336" s="250">
        <f t="shared" ref="R336:T342" si="178">+H336/$L$24</f>
        <v>0.43584341778885599</v>
      </c>
      <c r="S336" s="249">
        <f t="shared" si="178"/>
        <v>1.1784253754081044</v>
      </c>
      <c r="T336" s="249">
        <f t="shared" si="178"/>
        <v>0.98202114617342029</v>
      </c>
      <c r="V336" s="252"/>
      <c r="X336" s="257">
        <f>+HARMEAN(I336,J336)</f>
        <v>3932773.109243698</v>
      </c>
    </row>
    <row r="337" spans="1:24" s="2" customFormat="1" ht="92.4" x14ac:dyDescent="0.3">
      <c r="C337" s="8" t="s">
        <v>18</v>
      </c>
      <c r="D337" s="9" t="s">
        <v>121</v>
      </c>
      <c r="E337" s="10" t="s">
        <v>122</v>
      </c>
      <c r="F337" s="9" t="s">
        <v>16</v>
      </c>
      <c r="G337" s="11">
        <v>1</v>
      </c>
      <c r="H337" s="171">
        <v>6000000</v>
      </c>
      <c r="I337" s="230">
        <v>8485714.2857142854</v>
      </c>
      <c r="J337" s="179">
        <v>7071428.5714285718</v>
      </c>
      <c r="L337" s="219">
        <f t="shared" si="151"/>
        <v>7185714.2857142864</v>
      </c>
      <c r="N337" s="225">
        <f t="shared" si="175"/>
        <v>1246791.8013519174</v>
      </c>
      <c r="O337" s="226">
        <f t="shared" si="176"/>
        <v>5938922.4843623694</v>
      </c>
      <c r="P337" s="226">
        <f t="shared" si="177"/>
        <v>8432506.0870662034</v>
      </c>
      <c r="R337" s="249">
        <f t="shared" si="178"/>
        <v>1.6344128167082101</v>
      </c>
      <c r="S337" s="250">
        <f t="shared" si="178"/>
        <v>2.3115266979158968</v>
      </c>
      <c r="T337" s="249">
        <f t="shared" si="178"/>
        <v>1.9262722482632477</v>
      </c>
      <c r="V337" s="252"/>
      <c r="X337" s="257">
        <f t="shared" ref="X337:X340" si="179">+HARMEAN(H337,J337)</f>
        <v>6491803.2786885239</v>
      </c>
    </row>
    <row r="338" spans="1:24" ht="66" x14ac:dyDescent="0.3">
      <c r="C338" s="8" t="s">
        <v>86</v>
      </c>
      <c r="D338" s="9" t="s">
        <v>65</v>
      </c>
      <c r="E338" s="10" t="s">
        <v>66</v>
      </c>
      <c r="F338" s="9" t="s">
        <v>16</v>
      </c>
      <c r="G338" s="11">
        <v>1</v>
      </c>
      <c r="H338" s="171">
        <v>3200000</v>
      </c>
      <c r="I338" s="171">
        <v>2984743.3613445382</v>
      </c>
      <c r="J338" s="232">
        <v>2487286.1344537814</v>
      </c>
      <c r="L338" s="219">
        <f t="shared" si="151"/>
        <v>2890676.4985994399</v>
      </c>
      <c r="N338" s="225">
        <f t="shared" si="175"/>
        <v>365549.85232589865</v>
      </c>
      <c r="O338" s="226">
        <f t="shared" si="176"/>
        <v>2525126.6462735413</v>
      </c>
      <c r="P338" s="226">
        <f t="shared" si="177"/>
        <v>3256226.3509253385</v>
      </c>
      <c r="R338" s="249">
        <f t="shared" si="178"/>
        <v>0.87168683557771198</v>
      </c>
      <c r="S338" s="249">
        <f t="shared" si="178"/>
        <v>0.81305046739437625</v>
      </c>
      <c r="T338" s="250">
        <f t="shared" si="178"/>
        <v>0.67754205616198004</v>
      </c>
      <c r="V338" s="252"/>
      <c r="X338" s="258">
        <f t="shared" ref="X338" si="180">+HARMEAN(H338:I338)</f>
        <v>3088625.7353857714</v>
      </c>
    </row>
    <row r="339" spans="1:24" ht="66" x14ac:dyDescent="0.3">
      <c r="C339" s="8" t="s">
        <v>40</v>
      </c>
      <c r="D339" s="9" t="s">
        <v>26</v>
      </c>
      <c r="E339" s="10" t="s">
        <v>27</v>
      </c>
      <c r="F339" s="9" t="s">
        <v>16</v>
      </c>
      <c r="G339" s="11">
        <v>1</v>
      </c>
      <c r="H339" s="171">
        <v>3200000</v>
      </c>
      <c r="I339" s="230">
        <v>4159663.8655462186</v>
      </c>
      <c r="J339" s="179">
        <v>3466386.5546218487</v>
      </c>
      <c r="L339" s="219">
        <f t="shared" si="151"/>
        <v>3608683.4733893559</v>
      </c>
      <c r="N339" s="225">
        <f t="shared" si="175"/>
        <v>495403.86910764064</v>
      </c>
      <c r="O339" s="226">
        <f t="shared" si="176"/>
        <v>3113279.6042817151</v>
      </c>
      <c r="P339" s="226">
        <f t="shared" si="177"/>
        <v>4104087.3424969967</v>
      </c>
      <c r="R339" s="249">
        <f t="shared" si="178"/>
        <v>0.87168683557771198</v>
      </c>
      <c r="S339" s="250">
        <f t="shared" si="178"/>
        <v>1.1331013225077926</v>
      </c>
      <c r="T339" s="249">
        <f t="shared" si="178"/>
        <v>0.94425110208982721</v>
      </c>
      <c r="V339" s="252"/>
      <c r="X339" s="257">
        <f t="shared" si="179"/>
        <v>3327870.9189461735</v>
      </c>
    </row>
    <row r="340" spans="1:24" ht="26.4" x14ac:dyDescent="0.3">
      <c r="C340" s="8" t="s">
        <v>18</v>
      </c>
      <c r="D340" s="9" t="s">
        <v>19</v>
      </c>
      <c r="E340" s="10" t="s">
        <v>20</v>
      </c>
      <c r="F340" s="9" t="s">
        <v>16</v>
      </c>
      <c r="G340" s="11">
        <v>100</v>
      </c>
      <c r="H340" s="171">
        <v>65000</v>
      </c>
      <c r="I340" s="230">
        <v>88235.294117647063</v>
      </c>
      <c r="J340" s="179">
        <v>63025.210084033613</v>
      </c>
      <c r="L340" s="219">
        <f t="shared" si="151"/>
        <v>72086.834733893556</v>
      </c>
      <c r="N340" s="225">
        <f t="shared" si="175"/>
        <v>14019.789732895568</v>
      </c>
      <c r="O340" s="226">
        <f t="shared" si="176"/>
        <v>58067.04500099799</v>
      </c>
      <c r="P340" s="226">
        <f t="shared" si="177"/>
        <v>86106.62446678913</v>
      </c>
      <c r="R340" s="249">
        <f t="shared" si="178"/>
        <v>1.7706138847672276E-2</v>
      </c>
      <c r="S340" s="250">
        <f t="shared" si="178"/>
        <v>2.4035482598650151E-2</v>
      </c>
      <c r="T340" s="249">
        <f t="shared" si="178"/>
        <v>1.7168201856178678E-2</v>
      </c>
      <c r="V340" s="252"/>
      <c r="X340" s="257">
        <f t="shared" si="179"/>
        <v>63997.374466688547</v>
      </c>
    </row>
    <row r="341" spans="1:24" ht="39.6" x14ac:dyDescent="0.3">
      <c r="C341" s="8" t="s">
        <v>52</v>
      </c>
      <c r="D341" s="9" t="s">
        <v>119</v>
      </c>
      <c r="E341" s="10" t="s">
        <v>180</v>
      </c>
      <c r="F341" s="9" t="s">
        <v>16</v>
      </c>
      <c r="G341" s="11">
        <v>10</v>
      </c>
      <c r="H341" s="230">
        <v>120000</v>
      </c>
      <c r="I341" s="171">
        <v>229613.44537815126</v>
      </c>
      <c r="J341" s="179">
        <v>191344.53781512607</v>
      </c>
      <c r="L341" s="219">
        <f t="shared" si="151"/>
        <v>180319.32773109246</v>
      </c>
      <c r="N341" s="225">
        <f t="shared" si="175"/>
        <v>55632.214543059868</v>
      </c>
      <c r="O341" s="226">
        <f t="shared" si="176"/>
        <v>124687.11318803258</v>
      </c>
      <c r="P341" s="226">
        <f t="shared" si="177"/>
        <v>235951.54227415234</v>
      </c>
      <c r="R341" s="250">
        <f t="shared" si="178"/>
        <v>3.2688256334164202E-2</v>
      </c>
      <c r="S341" s="249">
        <f t="shared" si="178"/>
        <v>6.2547193002430154E-2</v>
      </c>
      <c r="T341" s="249">
        <f t="shared" si="178"/>
        <v>5.2122660835358471E-2</v>
      </c>
      <c r="V341" s="252"/>
      <c r="X341" s="257">
        <f>+HARMEAN(I341,J341)</f>
        <v>208739.49579831935</v>
      </c>
    </row>
    <row r="342" spans="1:24" ht="119.4" thickBot="1" x14ac:dyDescent="0.35">
      <c r="C342" s="8" t="s">
        <v>13</v>
      </c>
      <c r="D342" s="9" t="s">
        <v>146</v>
      </c>
      <c r="E342" s="10" t="s">
        <v>147</v>
      </c>
      <c r="F342" s="9" t="s">
        <v>16</v>
      </c>
      <c r="G342" s="39">
        <v>5</v>
      </c>
      <c r="H342" s="171">
        <v>3800000</v>
      </c>
      <c r="I342" s="171">
        <v>3538229.7478991603</v>
      </c>
      <c r="J342" s="232">
        <v>2948524.7899159663</v>
      </c>
      <c r="L342" s="219">
        <f t="shared" si="151"/>
        <v>3428918.1792717087</v>
      </c>
      <c r="N342" s="225">
        <f t="shared" si="175"/>
        <v>436135.61265248875</v>
      </c>
      <c r="O342" s="226">
        <f t="shared" si="176"/>
        <v>2992782.5666192202</v>
      </c>
      <c r="P342" s="226">
        <f t="shared" si="177"/>
        <v>3865053.7919241972</v>
      </c>
      <c r="R342" s="249">
        <f t="shared" si="178"/>
        <v>1.0351281172485329</v>
      </c>
      <c r="S342" s="249">
        <f t="shared" si="178"/>
        <v>0.9638213414041078</v>
      </c>
      <c r="T342" s="250">
        <f t="shared" si="178"/>
        <v>0.80318445117008963</v>
      </c>
      <c r="V342" s="252"/>
      <c r="X342" s="258">
        <f t="shared" ref="X342" si="181">+HARMEAN(H342:I342)</f>
        <v>3664445.9233144121</v>
      </c>
    </row>
    <row r="343" spans="1:24" ht="13.2" customHeight="1" thickBot="1" x14ac:dyDescent="0.35">
      <c r="C343" s="280" t="s">
        <v>294</v>
      </c>
      <c r="D343" s="281"/>
      <c r="E343" s="282"/>
      <c r="F343" s="34"/>
      <c r="G343" s="34"/>
      <c r="H343" s="34"/>
      <c r="I343" s="181"/>
      <c r="J343" s="176"/>
      <c r="L343" s="219"/>
      <c r="N343" s="228"/>
      <c r="O343" s="228"/>
      <c r="P343" s="228"/>
      <c r="V343" s="252"/>
    </row>
    <row r="344" spans="1:24" ht="13.2" customHeight="1" thickBot="1" x14ac:dyDescent="0.35">
      <c r="C344" s="268" t="s">
        <v>295</v>
      </c>
      <c r="D344" s="269"/>
      <c r="E344" s="269"/>
      <c r="F344" s="269"/>
      <c r="G344" s="269"/>
      <c r="H344" s="269"/>
      <c r="I344" s="201"/>
      <c r="J344" s="183"/>
      <c r="L344" s="221"/>
      <c r="N344" s="229"/>
      <c r="O344" s="229"/>
      <c r="P344" s="229"/>
      <c r="R344" s="214"/>
      <c r="S344" s="215"/>
      <c r="T344" s="216"/>
      <c r="V344" s="252"/>
    </row>
    <row r="345" spans="1:24" ht="47.25" customHeight="1" x14ac:dyDescent="0.3">
      <c r="A345" s="3"/>
      <c r="B345" s="3"/>
      <c r="C345" s="4" t="s">
        <v>4</v>
      </c>
      <c r="D345" s="5" t="s">
        <v>5</v>
      </c>
      <c r="E345" s="5" t="s">
        <v>6</v>
      </c>
      <c r="F345" s="5" t="s">
        <v>7</v>
      </c>
      <c r="G345" s="6" t="s">
        <v>8</v>
      </c>
      <c r="H345" s="5" t="s">
        <v>9</v>
      </c>
      <c r="I345" s="170" t="s">
        <v>9</v>
      </c>
      <c r="J345" s="170" t="s">
        <v>9</v>
      </c>
      <c r="L345" s="170" t="s">
        <v>9</v>
      </c>
      <c r="N345" s="224" t="s">
        <v>939</v>
      </c>
      <c r="O345" s="224" t="s">
        <v>940</v>
      </c>
      <c r="P345" s="224" t="s">
        <v>941</v>
      </c>
      <c r="R345" s="224" t="s">
        <v>942</v>
      </c>
      <c r="S345" s="224" t="s">
        <v>942</v>
      </c>
      <c r="T345" s="224" t="s">
        <v>942</v>
      </c>
      <c r="V345" s="252"/>
      <c r="X345" s="170" t="s">
        <v>9</v>
      </c>
    </row>
    <row r="346" spans="1:24" s="2" customFormat="1" ht="39.6" x14ac:dyDescent="0.3">
      <c r="C346" s="8" t="s">
        <v>13</v>
      </c>
      <c r="D346" s="9" t="s">
        <v>14</v>
      </c>
      <c r="E346" s="10" t="s">
        <v>15</v>
      </c>
      <c r="F346" s="9" t="s">
        <v>16</v>
      </c>
      <c r="G346" s="11">
        <v>4</v>
      </c>
      <c r="H346" s="230">
        <v>200000</v>
      </c>
      <c r="I346" s="171">
        <v>335798.31932773109</v>
      </c>
      <c r="J346" s="180">
        <v>279831.93277310923</v>
      </c>
      <c r="L346" s="219">
        <f t="shared" ref="L346:L409" si="182">+AVERAGE(H346:J346)</f>
        <v>271876.75070028013</v>
      </c>
      <c r="N346" s="225">
        <f t="shared" ref="N346:N367" si="183">+STDEV(H346:J346)</f>
        <v>68247.780728885016</v>
      </c>
      <c r="O346" s="226">
        <f t="shared" ref="O346:O367" si="184">+L346-N346</f>
        <v>203628.9699713951</v>
      </c>
      <c r="P346" s="226">
        <f t="shared" ref="P346:P367" si="185">+L346+N346</f>
        <v>340124.53142916516</v>
      </c>
      <c r="R346" s="250">
        <f t="shared" ref="R346:T367" si="186">+H346/$L$24</f>
        <v>5.4480427223606999E-2</v>
      </c>
      <c r="S346" s="249">
        <f t="shared" si="186"/>
        <v>9.1472179489719987E-2</v>
      </c>
      <c r="T346" s="249">
        <f t="shared" si="186"/>
        <v>7.6226816241433321E-2</v>
      </c>
      <c r="V346" s="252"/>
      <c r="X346" s="257">
        <f>+HARMEAN(I346,J346)</f>
        <v>305271.19938884646</v>
      </c>
    </row>
    <row r="347" spans="1:24" ht="26.4" x14ac:dyDescent="0.3">
      <c r="C347" s="8" t="s">
        <v>18</v>
      </c>
      <c r="D347" s="9" t="s">
        <v>19</v>
      </c>
      <c r="E347" s="10" t="s">
        <v>20</v>
      </c>
      <c r="F347" s="9" t="s">
        <v>16</v>
      </c>
      <c r="G347" s="11">
        <v>30</v>
      </c>
      <c r="H347" s="171">
        <v>65000</v>
      </c>
      <c r="I347" s="230">
        <v>88235.294117647063</v>
      </c>
      <c r="J347" s="179">
        <v>63025.210084033613</v>
      </c>
      <c r="L347" s="219">
        <f t="shared" si="182"/>
        <v>72086.834733893556</v>
      </c>
      <c r="N347" s="225">
        <f t="shared" si="183"/>
        <v>14019.789732895568</v>
      </c>
      <c r="O347" s="226">
        <f t="shared" si="184"/>
        <v>58067.04500099799</v>
      </c>
      <c r="P347" s="226">
        <f t="shared" si="185"/>
        <v>86106.62446678913</v>
      </c>
      <c r="R347" s="249">
        <f t="shared" si="186"/>
        <v>1.7706138847672276E-2</v>
      </c>
      <c r="S347" s="250">
        <f t="shared" si="186"/>
        <v>2.4035482598650151E-2</v>
      </c>
      <c r="T347" s="249">
        <f t="shared" si="186"/>
        <v>1.7168201856178678E-2</v>
      </c>
      <c r="V347" s="252"/>
      <c r="X347" s="257">
        <f t="shared" ref="X347" si="187">+HARMEAN(H347,J347)</f>
        <v>63997.374466688547</v>
      </c>
    </row>
    <row r="348" spans="1:24" ht="52.8" x14ac:dyDescent="0.3">
      <c r="C348" s="8" t="s">
        <v>21</v>
      </c>
      <c r="D348" s="9" t="s">
        <v>73</v>
      </c>
      <c r="E348" s="10" t="s">
        <v>74</v>
      </c>
      <c r="F348" s="9" t="s">
        <v>16</v>
      </c>
      <c r="G348" s="11">
        <v>1</v>
      </c>
      <c r="H348" s="171">
        <v>1600000</v>
      </c>
      <c r="I348" s="171">
        <v>1660336.1344537816</v>
      </c>
      <c r="J348" s="232">
        <v>1383613.4453781513</v>
      </c>
      <c r="L348" s="219">
        <f t="shared" si="182"/>
        <v>1547983.1932773113</v>
      </c>
      <c r="N348" s="225">
        <f t="shared" si="183"/>
        <v>145510.04363455877</v>
      </c>
      <c r="O348" s="226">
        <f t="shared" si="184"/>
        <v>1402473.1496427525</v>
      </c>
      <c r="P348" s="226">
        <f t="shared" si="185"/>
        <v>1693493.2369118701</v>
      </c>
      <c r="R348" s="249">
        <f t="shared" si="186"/>
        <v>0.43584341778885599</v>
      </c>
      <c r="S348" s="249">
        <f t="shared" si="186"/>
        <v>0.45227910969917112</v>
      </c>
      <c r="T348" s="250">
        <f t="shared" si="186"/>
        <v>0.37689925808264257</v>
      </c>
      <c r="V348" s="252"/>
      <c r="X348" s="258">
        <f t="shared" ref="X348:X352" si="188">+HARMEAN(H348:I348)</f>
        <v>1629609.7736996755</v>
      </c>
    </row>
    <row r="349" spans="1:24" ht="145.19999999999999" x14ac:dyDescent="0.3">
      <c r="C349" s="8" t="s">
        <v>25</v>
      </c>
      <c r="D349" s="9" t="s">
        <v>63</v>
      </c>
      <c r="E349" s="10" t="s">
        <v>64</v>
      </c>
      <c r="F349" s="9" t="s">
        <v>16</v>
      </c>
      <c r="G349" s="11">
        <v>2</v>
      </c>
      <c r="H349" s="171">
        <v>4000000</v>
      </c>
      <c r="I349" s="171">
        <v>3825343.3613445377</v>
      </c>
      <c r="J349" s="232">
        <v>3187786.1344537819</v>
      </c>
      <c r="L349" s="219">
        <f t="shared" si="182"/>
        <v>3671043.1652661064</v>
      </c>
      <c r="N349" s="225">
        <f t="shared" si="183"/>
        <v>427526.90409933764</v>
      </c>
      <c r="O349" s="226">
        <f t="shared" si="184"/>
        <v>3243516.2611667686</v>
      </c>
      <c r="P349" s="226">
        <f t="shared" si="185"/>
        <v>4098570.0693654441</v>
      </c>
      <c r="R349" s="249">
        <f t="shared" si="186"/>
        <v>1.08960854447214</v>
      </c>
      <c r="S349" s="249">
        <f t="shared" si="186"/>
        <v>1.0420317030151964</v>
      </c>
      <c r="T349" s="250">
        <f t="shared" si="186"/>
        <v>0.86835975251266373</v>
      </c>
      <c r="V349" s="252"/>
      <c r="X349" s="258">
        <f t="shared" si="188"/>
        <v>3910722.568664155</v>
      </c>
    </row>
    <row r="350" spans="1:24" ht="66" x14ac:dyDescent="0.3">
      <c r="C350" s="8" t="s">
        <v>28</v>
      </c>
      <c r="D350" s="9" t="s">
        <v>69</v>
      </c>
      <c r="E350" s="10" t="s">
        <v>70</v>
      </c>
      <c r="F350" s="9" t="s">
        <v>16</v>
      </c>
      <c r="G350" s="11">
        <v>2</v>
      </c>
      <c r="H350" s="171">
        <v>1800000</v>
      </c>
      <c r="I350" s="171">
        <v>1769747.8991596641</v>
      </c>
      <c r="J350" s="232">
        <v>1474789.9159663867</v>
      </c>
      <c r="L350" s="219">
        <f t="shared" si="182"/>
        <v>1681512.6050420171</v>
      </c>
      <c r="N350" s="225">
        <f t="shared" si="183"/>
        <v>179664.96607660671</v>
      </c>
      <c r="O350" s="226">
        <f t="shared" si="184"/>
        <v>1501847.6389654104</v>
      </c>
      <c r="P350" s="226">
        <f t="shared" si="185"/>
        <v>1861177.5711186237</v>
      </c>
      <c r="R350" s="249">
        <f t="shared" si="186"/>
        <v>0.49032384501246301</v>
      </c>
      <c r="S350" s="249">
        <f t="shared" si="186"/>
        <v>0.48208310812149729</v>
      </c>
      <c r="T350" s="250">
        <f t="shared" si="186"/>
        <v>0.40173592343458109</v>
      </c>
      <c r="V350" s="252"/>
      <c r="X350" s="258">
        <f t="shared" si="188"/>
        <v>1784745.7627118647</v>
      </c>
    </row>
    <row r="351" spans="1:24" ht="105.6" x14ac:dyDescent="0.3">
      <c r="C351" s="8" t="s">
        <v>31</v>
      </c>
      <c r="D351" s="9" t="s">
        <v>71</v>
      </c>
      <c r="E351" s="10" t="s">
        <v>72</v>
      </c>
      <c r="F351" s="9" t="s">
        <v>16</v>
      </c>
      <c r="G351" s="11">
        <v>2</v>
      </c>
      <c r="H351" s="230">
        <v>300000</v>
      </c>
      <c r="I351" s="171">
        <v>993403.36134453781</v>
      </c>
      <c r="J351" s="179">
        <v>827836.13445378153</v>
      </c>
      <c r="L351" s="219">
        <f t="shared" si="182"/>
        <v>707079.831932773</v>
      </c>
      <c r="N351" s="225">
        <f t="shared" si="183"/>
        <v>362130.66540944186</v>
      </c>
      <c r="O351" s="226">
        <f t="shared" si="184"/>
        <v>344949.16652333114</v>
      </c>
      <c r="P351" s="226">
        <f t="shared" si="185"/>
        <v>1069210.4973422149</v>
      </c>
      <c r="R351" s="250">
        <f t="shared" si="186"/>
        <v>8.1720640835410502E-2</v>
      </c>
      <c r="S351" s="249">
        <f t="shared" si="186"/>
        <v>0.27060519765708829</v>
      </c>
      <c r="T351" s="249">
        <f t="shared" si="186"/>
        <v>0.22550433138090692</v>
      </c>
      <c r="V351" s="252"/>
      <c r="X351" s="257">
        <f>+HARMEAN(I351,J351)</f>
        <v>903093.96485867072</v>
      </c>
    </row>
    <row r="352" spans="1:24" ht="66" x14ac:dyDescent="0.3">
      <c r="C352" s="8" t="s">
        <v>34</v>
      </c>
      <c r="D352" s="9" t="s">
        <v>65</v>
      </c>
      <c r="E352" s="10" t="s">
        <v>66</v>
      </c>
      <c r="F352" s="9" t="s">
        <v>16</v>
      </c>
      <c r="G352" s="11">
        <v>1</v>
      </c>
      <c r="H352" s="171">
        <v>3200000</v>
      </c>
      <c r="I352" s="171">
        <v>2984743.3613445382</v>
      </c>
      <c r="J352" s="232">
        <v>2487286.1344537814</v>
      </c>
      <c r="L352" s="219">
        <f t="shared" si="182"/>
        <v>2890676.4985994399</v>
      </c>
      <c r="N352" s="225">
        <f t="shared" si="183"/>
        <v>365549.85232589865</v>
      </c>
      <c r="O352" s="226">
        <f t="shared" si="184"/>
        <v>2525126.6462735413</v>
      </c>
      <c r="P352" s="226">
        <f t="shared" si="185"/>
        <v>3256226.3509253385</v>
      </c>
      <c r="R352" s="249">
        <f t="shared" si="186"/>
        <v>0.87168683557771198</v>
      </c>
      <c r="S352" s="249">
        <f t="shared" si="186"/>
        <v>0.81305046739437625</v>
      </c>
      <c r="T352" s="250">
        <f t="shared" si="186"/>
        <v>0.67754205616198004</v>
      </c>
      <c r="V352" s="252"/>
      <c r="X352" s="258">
        <f t="shared" si="188"/>
        <v>3088625.7353857714</v>
      </c>
    </row>
    <row r="353" spans="3:24" ht="66" x14ac:dyDescent="0.3">
      <c r="C353" s="8" t="s">
        <v>37</v>
      </c>
      <c r="D353" s="9" t="s">
        <v>26</v>
      </c>
      <c r="E353" s="10" t="s">
        <v>27</v>
      </c>
      <c r="F353" s="9" t="s">
        <v>16</v>
      </c>
      <c r="G353" s="11">
        <v>1</v>
      </c>
      <c r="H353" s="171">
        <v>3200000</v>
      </c>
      <c r="I353" s="230">
        <v>4159663.8655462186</v>
      </c>
      <c r="J353" s="179">
        <v>3466386.5546218487</v>
      </c>
      <c r="L353" s="219">
        <f t="shared" si="182"/>
        <v>3608683.4733893559</v>
      </c>
      <c r="N353" s="225">
        <f t="shared" si="183"/>
        <v>495403.86910764064</v>
      </c>
      <c r="O353" s="226">
        <f t="shared" si="184"/>
        <v>3113279.6042817151</v>
      </c>
      <c r="P353" s="226">
        <f t="shared" si="185"/>
        <v>4104087.3424969967</v>
      </c>
      <c r="R353" s="249">
        <f t="shared" si="186"/>
        <v>0.87168683557771198</v>
      </c>
      <c r="S353" s="250">
        <f t="shared" si="186"/>
        <v>1.1331013225077926</v>
      </c>
      <c r="T353" s="249">
        <f t="shared" si="186"/>
        <v>0.94425110208982721</v>
      </c>
      <c r="V353" s="252"/>
      <c r="X353" s="257">
        <f t="shared" ref="X353" si="189">+HARMEAN(H353,J353)</f>
        <v>3327870.9189461735</v>
      </c>
    </row>
    <row r="354" spans="3:24" s="2" customFormat="1" ht="39.6" x14ac:dyDescent="0.3">
      <c r="C354" s="8" t="s">
        <v>40</v>
      </c>
      <c r="D354" s="9" t="s">
        <v>123</v>
      </c>
      <c r="E354" s="10" t="s">
        <v>124</v>
      </c>
      <c r="F354" s="9" t="s">
        <v>16</v>
      </c>
      <c r="G354" s="11">
        <v>2</v>
      </c>
      <c r="H354" s="230">
        <v>2000000</v>
      </c>
      <c r="I354" s="171">
        <v>4440000</v>
      </c>
      <c r="J354" s="179">
        <v>3700000</v>
      </c>
      <c r="L354" s="219">
        <f t="shared" si="182"/>
        <v>3380000</v>
      </c>
      <c r="N354" s="225">
        <f t="shared" si="183"/>
        <v>1251079.5338426731</v>
      </c>
      <c r="O354" s="226">
        <f t="shared" si="184"/>
        <v>2128920.4661573269</v>
      </c>
      <c r="P354" s="226">
        <f t="shared" si="185"/>
        <v>4631079.5338426735</v>
      </c>
      <c r="R354" s="250">
        <f t="shared" si="186"/>
        <v>0.54480427223606998</v>
      </c>
      <c r="S354" s="249">
        <f t="shared" si="186"/>
        <v>1.2094654843640755</v>
      </c>
      <c r="T354" s="249">
        <f t="shared" si="186"/>
        <v>1.0078879036367296</v>
      </c>
      <c r="V354" s="252"/>
      <c r="X354" s="257">
        <f t="shared" ref="X354:X362" si="190">+HARMEAN(I354,J354)</f>
        <v>4036363.6363636367</v>
      </c>
    </row>
    <row r="355" spans="3:24" ht="105.6" x14ac:dyDescent="0.3">
      <c r="C355" s="8" t="s">
        <v>43</v>
      </c>
      <c r="D355" s="9" t="s">
        <v>67</v>
      </c>
      <c r="E355" s="10" t="s">
        <v>68</v>
      </c>
      <c r="F355" s="9" t="s">
        <v>16</v>
      </c>
      <c r="G355" s="11">
        <v>1</v>
      </c>
      <c r="H355" s="230">
        <v>1500000</v>
      </c>
      <c r="I355" s="171">
        <v>2475680.6722689075</v>
      </c>
      <c r="J355" s="179">
        <v>2063067.2268907563</v>
      </c>
      <c r="L355" s="219">
        <f t="shared" si="182"/>
        <v>2012915.9663865548</v>
      </c>
      <c r="N355" s="225">
        <f t="shared" si="183"/>
        <v>489769.90031789057</v>
      </c>
      <c r="O355" s="226">
        <f t="shared" si="184"/>
        <v>1523146.0660686642</v>
      </c>
      <c r="P355" s="226">
        <f t="shared" si="185"/>
        <v>2502685.8667044453</v>
      </c>
      <c r="R355" s="250">
        <f t="shared" si="186"/>
        <v>0.40860320417705254</v>
      </c>
      <c r="S355" s="249">
        <f t="shared" si="186"/>
        <v>0.67438070347218337</v>
      </c>
      <c r="T355" s="249">
        <f t="shared" si="186"/>
        <v>0.56198391956015281</v>
      </c>
      <c r="V355" s="252"/>
      <c r="X355" s="257">
        <f t="shared" si="190"/>
        <v>2250618.7929717344</v>
      </c>
    </row>
    <row r="356" spans="3:24" ht="39.6" x14ac:dyDescent="0.3">
      <c r="C356" s="8" t="s">
        <v>46</v>
      </c>
      <c r="D356" s="9" t="s">
        <v>87</v>
      </c>
      <c r="E356" s="10" t="s">
        <v>88</v>
      </c>
      <c r="F356" s="9" t="s">
        <v>16</v>
      </c>
      <c r="G356" s="11">
        <v>2</v>
      </c>
      <c r="H356" s="230">
        <v>1600000</v>
      </c>
      <c r="I356" s="171">
        <v>4326050.4201680673</v>
      </c>
      <c r="J356" s="179">
        <v>3605042.0168067226</v>
      </c>
      <c r="L356" s="219">
        <f t="shared" si="182"/>
        <v>3177030.81232493</v>
      </c>
      <c r="N356" s="225">
        <f t="shared" si="183"/>
        <v>1412527.1383927779</v>
      </c>
      <c r="O356" s="226">
        <f t="shared" si="184"/>
        <v>1764503.6739321521</v>
      </c>
      <c r="P356" s="226">
        <f t="shared" si="185"/>
        <v>4589557.9507177081</v>
      </c>
      <c r="R356" s="250">
        <f t="shared" si="186"/>
        <v>0.43584341778885599</v>
      </c>
      <c r="S356" s="249">
        <f t="shared" si="186"/>
        <v>1.1784253754081044</v>
      </c>
      <c r="T356" s="249">
        <f t="shared" si="186"/>
        <v>0.98202114617342029</v>
      </c>
      <c r="V356" s="252"/>
      <c r="X356" s="257">
        <f t="shared" si="190"/>
        <v>3932773.109243698</v>
      </c>
    </row>
    <row r="357" spans="3:24" s="2" customFormat="1" ht="39.6" x14ac:dyDescent="0.3">
      <c r="C357" s="8" t="s">
        <v>49</v>
      </c>
      <c r="D357" s="9" t="s">
        <v>56</v>
      </c>
      <c r="E357" s="10" t="s">
        <v>57</v>
      </c>
      <c r="F357" s="9" t="s">
        <v>16</v>
      </c>
      <c r="G357" s="11">
        <v>2</v>
      </c>
      <c r="H357" s="230">
        <v>3000000</v>
      </c>
      <c r="I357" s="171">
        <v>4638655.4621848743</v>
      </c>
      <c r="J357" s="180">
        <v>3865546.218487395</v>
      </c>
      <c r="L357" s="219">
        <f t="shared" si="182"/>
        <v>3834733.8935574233</v>
      </c>
      <c r="N357" s="225">
        <f t="shared" si="183"/>
        <v>819762.14871313097</v>
      </c>
      <c r="O357" s="226">
        <f t="shared" si="184"/>
        <v>3014971.7448442923</v>
      </c>
      <c r="P357" s="226">
        <f t="shared" si="185"/>
        <v>4654496.0422705542</v>
      </c>
      <c r="R357" s="250">
        <f t="shared" si="186"/>
        <v>0.81720640835410507</v>
      </c>
      <c r="S357" s="249">
        <f t="shared" si="186"/>
        <v>1.2635796566147508</v>
      </c>
      <c r="T357" s="249">
        <f t="shared" si="186"/>
        <v>1.052983047178959</v>
      </c>
      <c r="V357" s="252"/>
      <c r="X357" s="257">
        <f t="shared" si="190"/>
        <v>4216959.5110771591</v>
      </c>
    </row>
    <row r="358" spans="3:24" s="2" customFormat="1" ht="39.6" x14ac:dyDescent="0.3">
      <c r="C358" s="8" t="s">
        <v>52</v>
      </c>
      <c r="D358" s="9" t="s">
        <v>91</v>
      </c>
      <c r="E358" s="10" t="s">
        <v>92</v>
      </c>
      <c r="F358" s="9" t="s">
        <v>16</v>
      </c>
      <c r="G358" s="11">
        <v>1</v>
      </c>
      <c r="H358" s="230">
        <v>3200000</v>
      </c>
      <c r="I358" s="171">
        <v>5064201.6806722693</v>
      </c>
      <c r="J358" s="179">
        <v>4220168.0672268914</v>
      </c>
      <c r="L358" s="219">
        <f t="shared" si="182"/>
        <v>4161456.5826330534</v>
      </c>
      <c r="N358" s="225">
        <f t="shared" si="183"/>
        <v>933486.61231575371</v>
      </c>
      <c r="O358" s="226">
        <f t="shared" si="184"/>
        <v>3227969.9703172995</v>
      </c>
      <c r="P358" s="226">
        <f t="shared" si="185"/>
        <v>5094943.1949488074</v>
      </c>
      <c r="R358" s="250">
        <f t="shared" si="186"/>
        <v>0.87168683557771198</v>
      </c>
      <c r="S358" s="249">
        <f t="shared" si="186"/>
        <v>1.3794993555476691</v>
      </c>
      <c r="T358" s="249">
        <f t="shared" si="186"/>
        <v>1.1495827962897245</v>
      </c>
      <c r="V358" s="252"/>
      <c r="X358" s="257">
        <f t="shared" si="190"/>
        <v>4603819.7097020634</v>
      </c>
    </row>
    <row r="359" spans="3:24" s="2" customFormat="1" ht="52.8" x14ac:dyDescent="0.3">
      <c r="C359" s="8" t="s">
        <v>55</v>
      </c>
      <c r="D359" s="9" t="s">
        <v>59</v>
      </c>
      <c r="E359" s="10" t="s">
        <v>60</v>
      </c>
      <c r="F359" s="9" t="s">
        <v>16</v>
      </c>
      <c r="G359" s="11">
        <v>1</v>
      </c>
      <c r="H359" s="171">
        <v>3000000</v>
      </c>
      <c r="I359" s="230">
        <v>3826890.7563025211</v>
      </c>
      <c r="J359" s="179">
        <v>3189075.630252101</v>
      </c>
      <c r="L359" s="219">
        <f t="shared" si="182"/>
        <v>3338655.4621848739</v>
      </c>
      <c r="N359" s="225">
        <f t="shared" si="183"/>
        <v>433263.97877670365</v>
      </c>
      <c r="O359" s="226">
        <f t="shared" si="184"/>
        <v>2905391.4834081703</v>
      </c>
      <c r="P359" s="226">
        <f t="shared" si="185"/>
        <v>3771919.4409615775</v>
      </c>
      <c r="R359" s="249">
        <f t="shared" si="186"/>
        <v>0.81720640835410507</v>
      </c>
      <c r="S359" s="250">
        <f t="shared" si="186"/>
        <v>1.0424532167071694</v>
      </c>
      <c r="T359" s="249">
        <f t="shared" si="186"/>
        <v>0.86871101392264105</v>
      </c>
      <c r="V359" s="252"/>
      <c r="X359" s="257">
        <f t="shared" ref="X359:X366" si="191">+HARMEAN(H359,J359)</f>
        <v>3091649.6945010182</v>
      </c>
    </row>
    <row r="360" spans="3:24" s="2" customFormat="1" ht="39.6" x14ac:dyDescent="0.3">
      <c r="C360" s="8" t="s">
        <v>58</v>
      </c>
      <c r="D360" s="9" t="s">
        <v>134</v>
      </c>
      <c r="E360" s="10" t="s">
        <v>135</v>
      </c>
      <c r="F360" s="9" t="s">
        <v>16</v>
      </c>
      <c r="G360" s="11">
        <v>1</v>
      </c>
      <c r="H360" s="230">
        <v>1600000</v>
      </c>
      <c r="I360" s="171">
        <v>2944875.630252101</v>
      </c>
      <c r="J360" s="179">
        <v>2454063.0252100839</v>
      </c>
      <c r="L360" s="219">
        <f t="shared" si="182"/>
        <v>2332979.5518207285</v>
      </c>
      <c r="N360" s="225">
        <f t="shared" si="183"/>
        <v>680564.85426263278</v>
      </c>
      <c r="O360" s="226">
        <f t="shared" si="184"/>
        <v>1652414.6975580957</v>
      </c>
      <c r="P360" s="226">
        <f t="shared" si="185"/>
        <v>3013544.4060833612</v>
      </c>
      <c r="R360" s="250">
        <f t="shared" si="186"/>
        <v>0.43584341778885599</v>
      </c>
      <c r="S360" s="249">
        <f t="shared" si="186"/>
        <v>0.802190412282617</v>
      </c>
      <c r="T360" s="249">
        <f t="shared" si="186"/>
        <v>0.66849201023551408</v>
      </c>
      <c r="V360" s="252"/>
      <c r="X360" s="257">
        <f t="shared" si="190"/>
        <v>2677159.6638655462</v>
      </c>
    </row>
    <row r="361" spans="3:24" s="2" customFormat="1" ht="92.4" x14ac:dyDescent="0.3">
      <c r="C361" s="8" t="s">
        <v>83</v>
      </c>
      <c r="D361" s="9" t="s">
        <v>121</v>
      </c>
      <c r="E361" s="10" t="s">
        <v>122</v>
      </c>
      <c r="F361" s="9" t="s">
        <v>16</v>
      </c>
      <c r="G361" s="11">
        <v>1</v>
      </c>
      <c r="H361" s="171">
        <v>6000000</v>
      </c>
      <c r="I361" s="230">
        <v>8485714.2857142854</v>
      </c>
      <c r="J361" s="179">
        <v>7071428.5714285718</v>
      </c>
      <c r="L361" s="219">
        <f t="shared" si="182"/>
        <v>7185714.2857142864</v>
      </c>
      <c r="N361" s="225">
        <f t="shared" si="183"/>
        <v>1246791.8013519174</v>
      </c>
      <c r="O361" s="226">
        <f t="shared" si="184"/>
        <v>5938922.4843623694</v>
      </c>
      <c r="P361" s="226">
        <f t="shared" si="185"/>
        <v>8432506.0870662034</v>
      </c>
      <c r="R361" s="249">
        <f t="shared" si="186"/>
        <v>1.6344128167082101</v>
      </c>
      <c r="S361" s="250">
        <f t="shared" si="186"/>
        <v>2.3115266979158968</v>
      </c>
      <c r="T361" s="249">
        <f t="shared" si="186"/>
        <v>1.9262722482632477</v>
      </c>
      <c r="V361" s="252"/>
      <c r="X361" s="257">
        <f t="shared" si="191"/>
        <v>6491803.2786885239</v>
      </c>
    </row>
    <row r="362" spans="3:24" s="2" customFormat="1" ht="118.8" x14ac:dyDescent="0.3">
      <c r="C362" s="8" t="s">
        <v>86</v>
      </c>
      <c r="D362" s="35" t="s">
        <v>136</v>
      </c>
      <c r="E362" s="36" t="s">
        <v>137</v>
      </c>
      <c r="F362" s="35" t="s">
        <v>16</v>
      </c>
      <c r="G362" s="37">
        <v>1</v>
      </c>
      <c r="H362" s="230">
        <v>2000000</v>
      </c>
      <c r="I362" s="171">
        <v>3525731.0924369749</v>
      </c>
      <c r="J362" s="179">
        <v>2938109.2436974789</v>
      </c>
      <c r="L362" s="219">
        <f t="shared" si="182"/>
        <v>2821280.1120448182</v>
      </c>
      <c r="N362" s="225">
        <f t="shared" si="183"/>
        <v>769545.72710740566</v>
      </c>
      <c r="O362" s="226">
        <f t="shared" si="184"/>
        <v>2051734.3849374126</v>
      </c>
      <c r="P362" s="226">
        <f t="shared" si="185"/>
        <v>3590825.8391522239</v>
      </c>
      <c r="R362" s="250">
        <f t="shared" si="186"/>
        <v>0.54480427223606998</v>
      </c>
      <c r="S362" s="249">
        <f t="shared" si="186"/>
        <v>0.96041668095760513</v>
      </c>
      <c r="T362" s="249">
        <f t="shared" si="186"/>
        <v>0.80034723413133757</v>
      </c>
      <c r="V362" s="252"/>
      <c r="X362" s="257">
        <f t="shared" si="190"/>
        <v>3205210.0840336136</v>
      </c>
    </row>
    <row r="363" spans="3:24" ht="66" x14ac:dyDescent="0.3">
      <c r="C363" s="8" t="s">
        <v>89</v>
      </c>
      <c r="D363" s="9" t="s">
        <v>77</v>
      </c>
      <c r="E363" s="10" t="s">
        <v>78</v>
      </c>
      <c r="F363" s="9" t="s">
        <v>16</v>
      </c>
      <c r="G363" s="11">
        <v>1</v>
      </c>
      <c r="H363" s="171">
        <v>2500000</v>
      </c>
      <c r="I363" s="230">
        <v>3403361.3445378151</v>
      </c>
      <c r="J363" s="179">
        <v>2836134.4537815126</v>
      </c>
      <c r="L363" s="219">
        <f t="shared" si="182"/>
        <v>2913165.266106443</v>
      </c>
      <c r="N363" s="225">
        <f t="shared" si="183"/>
        <v>456580.48494966055</v>
      </c>
      <c r="O363" s="226">
        <f t="shared" si="184"/>
        <v>2456584.7811567825</v>
      </c>
      <c r="P363" s="226">
        <f t="shared" si="185"/>
        <v>3369745.7510561035</v>
      </c>
      <c r="R363" s="249">
        <f t="shared" si="186"/>
        <v>0.68100534029508752</v>
      </c>
      <c r="S363" s="250">
        <f t="shared" si="186"/>
        <v>0.92708290023364859</v>
      </c>
      <c r="T363" s="249">
        <f t="shared" si="186"/>
        <v>0.77256908352804043</v>
      </c>
      <c r="V363" s="252"/>
      <c r="X363" s="257">
        <f t="shared" si="191"/>
        <v>2657480.3149606301</v>
      </c>
    </row>
    <row r="364" spans="3:24" ht="52.8" x14ac:dyDescent="0.3">
      <c r="C364" s="8" t="s">
        <v>90</v>
      </c>
      <c r="D364" s="9" t="s">
        <v>140</v>
      </c>
      <c r="E364" s="38" t="s">
        <v>141</v>
      </c>
      <c r="F364" s="9" t="s">
        <v>16</v>
      </c>
      <c r="G364" s="11">
        <v>1</v>
      </c>
      <c r="H364" s="171">
        <v>1100000</v>
      </c>
      <c r="I364" s="230">
        <v>1231094.1176470588</v>
      </c>
      <c r="J364" s="179">
        <v>1025911.7647058824</v>
      </c>
      <c r="L364" s="219">
        <f t="shared" si="182"/>
        <v>1119001.9607843137</v>
      </c>
      <c r="N364" s="225">
        <f t="shared" si="183"/>
        <v>103902.62448492731</v>
      </c>
      <c r="O364" s="226">
        <f t="shared" si="184"/>
        <v>1015099.3362993865</v>
      </c>
      <c r="P364" s="226">
        <f t="shared" si="185"/>
        <v>1222904.5852692411</v>
      </c>
      <c r="R364" s="249">
        <f t="shared" si="186"/>
        <v>0.2996423497298385</v>
      </c>
      <c r="S364" s="250">
        <f t="shared" si="186"/>
        <v>0.33535266740940634</v>
      </c>
      <c r="T364" s="249">
        <f t="shared" si="186"/>
        <v>0.27946055617450527</v>
      </c>
      <c r="V364" s="252"/>
      <c r="X364" s="257">
        <f t="shared" si="191"/>
        <v>1061664.8911885559</v>
      </c>
    </row>
    <row r="365" spans="3:24" ht="79.2" x14ac:dyDescent="0.3">
      <c r="C365" s="8" t="s">
        <v>93</v>
      </c>
      <c r="D365" s="9" t="s">
        <v>150</v>
      </c>
      <c r="E365" s="38" t="s">
        <v>151</v>
      </c>
      <c r="F365" s="9" t="s">
        <v>16</v>
      </c>
      <c r="G365" s="11">
        <v>1</v>
      </c>
      <c r="H365" s="171">
        <v>1000000</v>
      </c>
      <c r="I365" s="230">
        <v>1384235.2941176472</v>
      </c>
      <c r="J365" s="179">
        <v>1153529.411764706</v>
      </c>
      <c r="L365" s="219">
        <f t="shared" si="182"/>
        <v>1179254.9019607843</v>
      </c>
      <c r="N365" s="225">
        <f t="shared" si="183"/>
        <v>193405.12130186803</v>
      </c>
      <c r="O365" s="226">
        <f t="shared" si="184"/>
        <v>985849.78065891634</v>
      </c>
      <c r="P365" s="226">
        <f t="shared" si="185"/>
        <v>1372660.0232626523</v>
      </c>
      <c r="R365" s="249">
        <f t="shared" si="186"/>
        <v>0.27240213611803499</v>
      </c>
      <c r="S365" s="250">
        <f t="shared" si="186"/>
        <v>0.37706865100762355</v>
      </c>
      <c r="T365" s="249">
        <f t="shared" si="186"/>
        <v>0.31422387583968631</v>
      </c>
      <c r="V365" s="252"/>
      <c r="X365" s="257">
        <f t="shared" si="191"/>
        <v>1071291.9967222072</v>
      </c>
    </row>
    <row r="366" spans="3:24" ht="51.75" customHeight="1" x14ac:dyDescent="0.3">
      <c r="C366" s="8" t="s">
        <v>96</v>
      </c>
      <c r="D366" s="9" t="s">
        <v>75</v>
      </c>
      <c r="E366" s="10" t="s">
        <v>76</v>
      </c>
      <c r="F366" s="9" t="s">
        <v>16</v>
      </c>
      <c r="G366" s="11">
        <v>1</v>
      </c>
      <c r="H366" s="171">
        <v>500000</v>
      </c>
      <c r="I366" s="230">
        <v>682184.87394957989</v>
      </c>
      <c r="J366" s="179">
        <v>568487.39495798317</v>
      </c>
      <c r="L366" s="219">
        <f t="shared" si="182"/>
        <v>583557.42296918773</v>
      </c>
      <c r="N366" s="225">
        <f t="shared" si="183"/>
        <v>92022.613428439494</v>
      </c>
      <c r="O366" s="226">
        <f t="shared" si="184"/>
        <v>491534.80954074825</v>
      </c>
      <c r="P366" s="226">
        <f t="shared" si="185"/>
        <v>675580.03639762721</v>
      </c>
      <c r="R366" s="249">
        <f t="shared" si="186"/>
        <v>0.13620106805901749</v>
      </c>
      <c r="S366" s="250">
        <f t="shared" si="186"/>
        <v>0.18582861689127803</v>
      </c>
      <c r="T366" s="249">
        <f t="shared" si="186"/>
        <v>0.15485718074273166</v>
      </c>
      <c r="V366" s="252"/>
      <c r="X366" s="257">
        <f t="shared" si="191"/>
        <v>532048.76130554464</v>
      </c>
    </row>
    <row r="367" spans="3:24" ht="79.8" thickBot="1" x14ac:dyDescent="0.35">
      <c r="C367" s="8" t="s">
        <v>99</v>
      </c>
      <c r="D367" s="9" t="s">
        <v>217</v>
      </c>
      <c r="E367" s="10" t="s">
        <v>218</v>
      </c>
      <c r="F367" s="9" t="s">
        <v>16</v>
      </c>
      <c r="G367" s="11">
        <v>1</v>
      </c>
      <c r="H367" s="230">
        <v>1300000</v>
      </c>
      <c r="I367" s="171">
        <v>4663865.5462184874</v>
      </c>
      <c r="J367" s="179">
        <v>3886554.6218487397</v>
      </c>
      <c r="L367" s="219">
        <f t="shared" si="182"/>
        <v>3283473.3893557428</v>
      </c>
      <c r="N367" s="225">
        <f t="shared" si="183"/>
        <v>1761158.1652418117</v>
      </c>
      <c r="O367" s="226">
        <f t="shared" si="184"/>
        <v>1522315.2241139312</v>
      </c>
      <c r="P367" s="226">
        <f t="shared" si="185"/>
        <v>5044631.5545975547</v>
      </c>
      <c r="R367" s="250">
        <f t="shared" si="186"/>
        <v>0.35412277695344552</v>
      </c>
      <c r="S367" s="249">
        <f t="shared" si="186"/>
        <v>1.270446937357222</v>
      </c>
      <c r="T367" s="249">
        <f t="shared" si="186"/>
        <v>1.0587057811310185</v>
      </c>
      <c r="V367" s="252"/>
      <c r="X367" s="257">
        <f t="shared" ref="X367" si="192">+HARMEAN(I367,J367)</f>
        <v>4239877.7692895345</v>
      </c>
    </row>
    <row r="368" spans="3:24" ht="13.2" customHeight="1" thickBot="1" x14ac:dyDescent="0.35">
      <c r="C368" s="280" t="s">
        <v>296</v>
      </c>
      <c r="D368" s="281"/>
      <c r="E368" s="282"/>
      <c r="F368" s="34"/>
      <c r="G368" s="34"/>
      <c r="H368" s="34"/>
      <c r="I368" s="181"/>
      <c r="J368" s="176"/>
      <c r="L368" s="219"/>
      <c r="N368" s="228"/>
      <c r="O368" s="228"/>
      <c r="P368" s="228"/>
      <c r="V368" s="252"/>
    </row>
    <row r="369" spans="1:24" ht="13.2" customHeight="1" thickBot="1" x14ac:dyDescent="0.35">
      <c r="C369" s="268" t="s">
        <v>297</v>
      </c>
      <c r="D369" s="269"/>
      <c r="E369" s="269"/>
      <c r="F369" s="269"/>
      <c r="G369" s="269"/>
      <c r="H369" s="269"/>
      <c r="I369" s="201"/>
      <c r="J369" s="183"/>
      <c r="L369" s="221"/>
      <c r="N369" s="229"/>
      <c r="O369" s="229"/>
      <c r="P369" s="229"/>
      <c r="R369" s="214"/>
      <c r="S369" s="215"/>
      <c r="T369" s="216"/>
      <c r="V369" s="252"/>
    </row>
    <row r="370" spans="1:24" ht="47.25" customHeight="1" x14ac:dyDescent="0.3">
      <c r="A370" s="3"/>
      <c r="B370" s="3"/>
      <c r="C370" s="4" t="s">
        <v>4</v>
      </c>
      <c r="D370" s="5" t="s">
        <v>5</v>
      </c>
      <c r="E370" s="5" t="s">
        <v>6</v>
      </c>
      <c r="F370" s="5" t="s">
        <v>7</v>
      </c>
      <c r="G370" s="6" t="s">
        <v>8</v>
      </c>
      <c r="H370" s="5" t="s">
        <v>9</v>
      </c>
      <c r="I370" s="170" t="s">
        <v>9</v>
      </c>
      <c r="J370" s="170" t="s">
        <v>9</v>
      </c>
      <c r="L370" s="170" t="s">
        <v>9</v>
      </c>
      <c r="N370" s="224" t="s">
        <v>939</v>
      </c>
      <c r="O370" s="224" t="s">
        <v>940</v>
      </c>
      <c r="P370" s="224" t="s">
        <v>941</v>
      </c>
      <c r="R370" s="224" t="s">
        <v>942</v>
      </c>
      <c r="S370" s="224" t="s">
        <v>942</v>
      </c>
      <c r="T370" s="224" t="s">
        <v>942</v>
      </c>
      <c r="V370" s="252"/>
      <c r="X370" s="170" t="s">
        <v>9</v>
      </c>
    </row>
    <row r="371" spans="1:24" ht="66" x14ac:dyDescent="0.3">
      <c r="C371" s="8" t="s">
        <v>13</v>
      </c>
      <c r="D371" s="9" t="s">
        <v>69</v>
      </c>
      <c r="E371" s="10" t="s">
        <v>70</v>
      </c>
      <c r="F371" s="9" t="s">
        <v>16</v>
      </c>
      <c r="G371" s="11">
        <v>1</v>
      </c>
      <c r="H371" s="171">
        <v>1800000</v>
      </c>
      <c r="I371" s="171">
        <v>1769747.8991596641</v>
      </c>
      <c r="J371" s="232">
        <v>1474789.9159663867</v>
      </c>
      <c r="L371" s="219">
        <f t="shared" si="182"/>
        <v>1681512.6050420171</v>
      </c>
      <c r="N371" s="225">
        <f t="shared" ref="N371:N394" si="193">+STDEV(H371:J371)</f>
        <v>179664.96607660671</v>
      </c>
      <c r="O371" s="226">
        <f t="shared" ref="O371:O394" si="194">+L371-N371</f>
        <v>1501847.6389654104</v>
      </c>
      <c r="P371" s="226">
        <f t="shared" ref="P371:P394" si="195">+L371+N371</f>
        <v>1861177.5711186237</v>
      </c>
      <c r="R371" s="249">
        <f t="shared" ref="R371:T394" si="196">+H371/$L$24</f>
        <v>0.49032384501246301</v>
      </c>
      <c r="S371" s="249">
        <f t="shared" si="196"/>
        <v>0.48208310812149729</v>
      </c>
      <c r="T371" s="250">
        <f t="shared" si="196"/>
        <v>0.40173592343458109</v>
      </c>
      <c r="V371" s="252"/>
      <c r="X371" s="258">
        <f t="shared" ref="X371:X372" si="197">+HARMEAN(H371:I371)</f>
        <v>1784745.7627118647</v>
      </c>
    </row>
    <row r="372" spans="1:24" ht="145.19999999999999" x14ac:dyDescent="0.3">
      <c r="C372" s="8" t="s">
        <v>18</v>
      </c>
      <c r="D372" s="9" t="s">
        <v>63</v>
      </c>
      <c r="E372" s="10" t="s">
        <v>64</v>
      </c>
      <c r="F372" s="9" t="s">
        <v>16</v>
      </c>
      <c r="G372" s="11">
        <v>1</v>
      </c>
      <c r="H372" s="171">
        <v>4000000</v>
      </c>
      <c r="I372" s="171">
        <v>3825343.3613445377</v>
      </c>
      <c r="J372" s="232">
        <v>3187786.1344537819</v>
      </c>
      <c r="L372" s="219">
        <f t="shared" si="182"/>
        <v>3671043.1652661064</v>
      </c>
      <c r="N372" s="225">
        <f t="shared" si="193"/>
        <v>427526.90409933764</v>
      </c>
      <c r="O372" s="226">
        <f t="shared" si="194"/>
        <v>3243516.2611667686</v>
      </c>
      <c r="P372" s="226">
        <f t="shared" si="195"/>
        <v>4098570.0693654441</v>
      </c>
      <c r="R372" s="249">
        <f t="shared" si="196"/>
        <v>1.08960854447214</v>
      </c>
      <c r="S372" s="249">
        <f t="shared" si="196"/>
        <v>1.0420317030151964</v>
      </c>
      <c r="T372" s="250">
        <f t="shared" si="196"/>
        <v>0.86835975251266373</v>
      </c>
      <c r="V372" s="252"/>
      <c r="X372" s="258">
        <f t="shared" si="197"/>
        <v>3910722.568664155</v>
      </c>
    </row>
    <row r="373" spans="1:24" ht="26.4" x14ac:dyDescent="0.3">
      <c r="C373" s="8" t="s">
        <v>21</v>
      </c>
      <c r="D373" s="9" t="s">
        <v>298</v>
      </c>
      <c r="E373" s="10" t="s">
        <v>299</v>
      </c>
      <c r="F373" s="9" t="s">
        <v>16</v>
      </c>
      <c r="G373" s="11">
        <v>5</v>
      </c>
      <c r="H373" s="171">
        <v>500000</v>
      </c>
      <c r="I373" s="230">
        <v>746218.48739495804</v>
      </c>
      <c r="J373" s="179">
        <v>621848.73949579836</v>
      </c>
      <c r="L373" s="219">
        <f t="shared" si="182"/>
        <v>622689.07563025213</v>
      </c>
      <c r="N373" s="225">
        <f t="shared" si="193"/>
        <v>123111.39470974861</v>
      </c>
      <c r="O373" s="226">
        <f t="shared" si="194"/>
        <v>499577.68092050351</v>
      </c>
      <c r="P373" s="226">
        <f t="shared" si="195"/>
        <v>745800.4703400007</v>
      </c>
      <c r="R373" s="249">
        <f t="shared" si="196"/>
        <v>0.13620106805901749</v>
      </c>
      <c r="S373" s="250">
        <f t="shared" si="196"/>
        <v>0.20327150997715554</v>
      </c>
      <c r="T373" s="249">
        <f t="shared" si="196"/>
        <v>0.16939292498096295</v>
      </c>
      <c r="V373" s="252"/>
      <c r="X373" s="257">
        <f t="shared" ref="X373:X376" si="198">+HARMEAN(H373,J373)</f>
        <v>554307.11610486894</v>
      </c>
    </row>
    <row r="374" spans="1:24" ht="66" x14ac:dyDescent="0.3">
      <c r="C374" s="8" t="s">
        <v>25</v>
      </c>
      <c r="D374" s="9" t="s">
        <v>26</v>
      </c>
      <c r="E374" s="10" t="s">
        <v>27</v>
      </c>
      <c r="F374" s="9" t="s">
        <v>16</v>
      </c>
      <c r="G374" s="11">
        <v>1</v>
      </c>
      <c r="H374" s="171">
        <v>3200000</v>
      </c>
      <c r="I374" s="230">
        <v>4159663.8655462186</v>
      </c>
      <c r="J374" s="179">
        <v>3466386.5546218487</v>
      </c>
      <c r="L374" s="219">
        <f t="shared" si="182"/>
        <v>3608683.4733893559</v>
      </c>
      <c r="N374" s="225">
        <f t="shared" si="193"/>
        <v>495403.86910764064</v>
      </c>
      <c r="O374" s="226">
        <f t="shared" si="194"/>
        <v>3113279.6042817151</v>
      </c>
      <c r="P374" s="226">
        <f t="shared" si="195"/>
        <v>4104087.3424969967</v>
      </c>
      <c r="R374" s="249">
        <f t="shared" si="196"/>
        <v>0.87168683557771198</v>
      </c>
      <c r="S374" s="250">
        <f t="shared" si="196"/>
        <v>1.1331013225077926</v>
      </c>
      <c r="T374" s="249">
        <f t="shared" si="196"/>
        <v>0.94425110208982721</v>
      </c>
      <c r="V374" s="252"/>
      <c r="X374" s="257">
        <f t="shared" si="198"/>
        <v>3327870.9189461735</v>
      </c>
    </row>
    <row r="375" spans="1:24" ht="52.8" x14ac:dyDescent="0.3">
      <c r="C375" s="8" t="s">
        <v>28</v>
      </c>
      <c r="D375" s="9" t="s">
        <v>73</v>
      </c>
      <c r="E375" s="10" t="s">
        <v>74</v>
      </c>
      <c r="F375" s="9" t="s">
        <v>16</v>
      </c>
      <c r="G375" s="11">
        <v>1</v>
      </c>
      <c r="H375" s="171">
        <v>1600000</v>
      </c>
      <c r="I375" s="171">
        <v>1660336.1344537816</v>
      </c>
      <c r="J375" s="232">
        <v>1383613.4453781513</v>
      </c>
      <c r="L375" s="219">
        <f t="shared" si="182"/>
        <v>1547983.1932773113</v>
      </c>
      <c r="N375" s="225">
        <f t="shared" si="193"/>
        <v>145510.04363455877</v>
      </c>
      <c r="O375" s="226">
        <f t="shared" si="194"/>
        <v>1402473.1496427525</v>
      </c>
      <c r="P375" s="226">
        <f t="shared" si="195"/>
        <v>1693493.2369118701</v>
      </c>
      <c r="R375" s="249">
        <f t="shared" si="196"/>
        <v>0.43584341778885599</v>
      </c>
      <c r="S375" s="249">
        <f t="shared" si="196"/>
        <v>0.45227910969917112</v>
      </c>
      <c r="T375" s="250">
        <f t="shared" si="196"/>
        <v>0.37689925808264257</v>
      </c>
      <c r="V375" s="252"/>
      <c r="X375" s="258">
        <f t="shared" ref="X375" si="199">+HARMEAN(H375:I375)</f>
        <v>1629609.7736996755</v>
      </c>
    </row>
    <row r="376" spans="1:24" ht="26.4" x14ac:dyDescent="0.3">
      <c r="C376" s="8" t="s">
        <v>31</v>
      </c>
      <c r="D376" s="9" t="s">
        <v>19</v>
      </c>
      <c r="E376" s="10" t="s">
        <v>20</v>
      </c>
      <c r="F376" s="9" t="s">
        <v>16</v>
      </c>
      <c r="G376" s="11">
        <f>20+32</f>
        <v>52</v>
      </c>
      <c r="H376" s="171">
        <v>65000</v>
      </c>
      <c r="I376" s="230">
        <v>88235.294117647063</v>
      </c>
      <c r="J376" s="179">
        <v>63025.210084033613</v>
      </c>
      <c r="L376" s="219">
        <f t="shared" si="182"/>
        <v>72086.834733893556</v>
      </c>
      <c r="N376" s="225">
        <f t="shared" si="193"/>
        <v>14019.789732895568</v>
      </c>
      <c r="O376" s="226">
        <f t="shared" si="194"/>
        <v>58067.04500099799</v>
      </c>
      <c r="P376" s="226">
        <f t="shared" si="195"/>
        <v>86106.62446678913</v>
      </c>
      <c r="R376" s="249">
        <f t="shared" si="196"/>
        <v>1.7706138847672276E-2</v>
      </c>
      <c r="S376" s="250">
        <f t="shared" si="196"/>
        <v>2.4035482598650151E-2</v>
      </c>
      <c r="T376" s="249">
        <f t="shared" si="196"/>
        <v>1.7168201856178678E-2</v>
      </c>
      <c r="V376" s="252"/>
      <c r="X376" s="257">
        <f t="shared" si="198"/>
        <v>63997.374466688547</v>
      </c>
    </row>
    <row r="377" spans="1:24" ht="39.6" x14ac:dyDescent="0.3">
      <c r="C377" s="8" t="s">
        <v>34</v>
      </c>
      <c r="D377" s="9" t="s">
        <v>119</v>
      </c>
      <c r="E377" s="10" t="s">
        <v>180</v>
      </c>
      <c r="F377" s="9" t="s">
        <v>16</v>
      </c>
      <c r="G377" s="11">
        <f>5+8</f>
        <v>13</v>
      </c>
      <c r="H377" s="230">
        <v>120000</v>
      </c>
      <c r="I377" s="171">
        <v>229613.44537815126</v>
      </c>
      <c r="J377" s="179">
        <v>191344.53781512607</v>
      </c>
      <c r="L377" s="219">
        <f t="shared" si="182"/>
        <v>180319.32773109246</v>
      </c>
      <c r="N377" s="225">
        <f t="shared" si="193"/>
        <v>55632.214543059868</v>
      </c>
      <c r="O377" s="226">
        <f t="shared" si="194"/>
        <v>124687.11318803258</v>
      </c>
      <c r="P377" s="226">
        <f t="shared" si="195"/>
        <v>235951.54227415234</v>
      </c>
      <c r="R377" s="250">
        <f t="shared" si="196"/>
        <v>3.2688256334164202E-2</v>
      </c>
      <c r="S377" s="249">
        <f t="shared" si="196"/>
        <v>6.2547193002430154E-2</v>
      </c>
      <c r="T377" s="249">
        <f t="shared" si="196"/>
        <v>5.2122660835358471E-2</v>
      </c>
      <c r="V377" s="252"/>
      <c r="X377" s="257">
        <f t="shared" ref="X377:X393" si="200">+HARMEAN(I377,J377)</f>
        <v>208739.49579831935</v>
      </c>
    </row>
    <row r="378" spans="1:24" ht="105.6" x14ac:dyDescent="0.3">
      <c r="C378" s="8" t="s">
        <v>37</v>
      </c>
      <c r="D378" s="9" t="s">
        <v>67</v>
      </c>
      <c r="E378" s="10" t="s">
        <v>68</v>
      </c>
      <c r="F378" s="9" t="s">
        <v>16</v>
      </c>
      <c r="G378" s="11">
        <v>1</v>
      </c>
      <c r="H378" s="230">
        <v>1500000</v>
      </c>
      <c r="I378" s="171">
        <v>2475680.6722689075</v>
      </c>
      <c r="J378" s="179">
        <v>2063067.2268907563</v>
      </c>
      <c r="L378" s="219">
        <f t="shared" si="182"/>
        <v>2012915.9663865548</v>
      </c>
      <c r="N378" s="225">
        <f t="shared" si="193"/>
        <v>489769.90031789057</v>
      </c>
      <c r="O378" s="226">
        <f t="shared" si="194"/>
        <v>1523146.0660686642</v>
      </c>
      <c r="P378" s="226">
        <f t="shared" si="195"/>
        <v>2502685.8667044453</v>
      </c>
      <c r="R378" s="250">
        <f t="shared" si="196"/>
        <v>0.40860320417705254</v>
      </c>
      <c r="S378" s="249">
        <f t="shared" si="196"/>
        <v>0.67438070347218337</v>
      </c>
      <c r="T378" s="249">
        <f t="shared" si="196"/>
        <v>0.56198391956015281</v>
      </c>
      <c r="V378" s="252"/>
      <c r="X378" s="257">
        <f t="shared" si="200"/>
        <v>2250618.7929717344</v>
      </c>
    </row>
    <row r="379" spans="1:24" ht="105.6" x14ac:dyDescent="0.3">
      <c r="C379" s="8" t="s">
        <v>40</v>
      </c>
      <c r="D379" s="9" t="s">
        <v>71</v>
      </c>
      <c r="E379" s="10" t="s">
        <v>72</v>
      </c>
      <c r="F379" s="9" t="s">
        <v>16</v>
      </c>
      <c r="G379" s="11">
        <v>1</v>
      </c>
      <c r="H379" s="230">
        <v>300000</v>
      </c>
      <c r="I379" s="171">
        <v>993403.36134453781</v>
      </c>
      <c r="J379" s="179">
        <v>827836.13445378153</v>
      </c>
      <c r="L379" s="219">
        <f t="shared" si="182"/>
        <v>707079.831932773</v>
      </c>
      <c r="N379" s="225">
        <f t="shared" si="193"/>
        <v>362130.66540944186</v>
      </c>
      <c r="O379" s="226">
        <f t="shared" si="194"/>
        <v>344949.16652333114</v>
      </c>
      <c r="P379" s="226">
        <f t="shared" si="195"/>
        <v>1069210.4973422149</v>
      </c>
      <c r="R379" s="250">
        <f t="shared" si="196"/>
        <v>8.1720640835410502E-2</v>
      </c>
      <c r="S379" s="249">
        <f t="shared" si="196"/>
        <v>0.27060519765708829</v>
      </c>
      <c r="T379" s="249">
        <f t="shared" si="196"/>
        <v>0.22550433138090692</v>
      </c>
      <c r="V379" s="252"/>
      <c r="X379" s="257">
        <f t="shared" si="200"/>
        <v>903093.96485867072</v>
      </c>
    </row>
    <row r="380" spans="1:24" ht="79.2" x14ac:dyDescent="0.3">
      <c r="C380" s="8" t="s">
        <v>43</v>
      </c>
      <c r="D380" s="9" t="s">
        <v>300</v>
      </c>
      <c r="E380" s="10" t="s">
        <v>301</v>
      </c>
      <c r="F380" s="9" t="s">
        <v>16</v>
      </c>
      <c r="G380" s="11">
        <v>1</v>
      </c>
      <c r="H380" s="230">
        <v>1500000</v>
      </c>
      <c r="I380" s="171">
        <v>2611764.7058823532</v>
      </c>
      <c r="J380" s="179">
        <v>2176470.5882352944</v>
      </c>
      <c r="L380" s="219">
        <f t="shared" si="182"/>
        <v>2096078.4313725494</v>
      </c>
      <c r="N380" s="225">
        <f t="shared" si="193"/>
        <v>560225.28011077852</v>
      </c>
      <c r="O380" s="226">
        <f t="shared" si="194"/>
        <v>1535853.1512617709</v>
      </c>
      <c r="P380" s="226">
        <f t="shared" si="195"/>
        <v>2656303.7114833277</v>
      </c>
      <c r="R380" s="250">
        <f t="shared" si="196"/>
        <v>0.40860320417705254</v>
      </c>
      <c r="S380" s="249">
        <f t="shared" si="196"/>
        <v>0.71145028492004447</v>
      </c>
      <c r="T380" s="249">
        <f t="shared" si="196"/>
        <v>0.59287523743337045</v>
      </c>
      <c r="V380" s="252"/>
      <c r="X380" s="257">
        <f t="shared" si="200"/>
        <v>2374331.5508021396</v>
      </c>
    </row>
    <row r="381" spans="1:24" s="2" customFormat="1" ht="118.8" x14ac:dyDescent="0.3">
      <c r="C381" s="8" t="s">
        <v>46</v>
      </c>
      <c r="D381" s="35" t="s">
        <v>136</v>
      </c>
      <c r="E381" s="36" t="s">
        <v>137</v>
      </c>
      <c r="F381" s="35" t="s">
        <v>16</v>
      </c>
      <c r="G381" s="37">
        <v>1</v>
      </c>
      <c r="H381" s="230">
        <v>2000000</v>
      </c>
      <c r="I381" s="171">
        <v>3525731.0924369749</v>
      </c>
      <c r="J381" s="179">
        <v>2938109.2436974789</v>
      </c>
      <c r="L381" s="219">
        <f t="shared" si="182"/>
        <v>2821280.1120448182</v>
      </c>
      <c r="N381" s="225">
        <f t="shared" si="193"/>
        <v>769545.72710740566</v>
      </c>
      <c r="O381" s="226">
        <f t="shared" si="194"/>
        <v>2051734.3849374126</v>
      </c>
      <c r="P381" s="226">
        <f t="shared" si="195"/>
        <v>3590825.8391522239</v>
      </c>
      <c r="R381" s="250">
        <f t="shared" si="196"/>
        <v>0.54480427223606998</v>
      </c>
      <c r="S381" s="249">
        <f t="shared" si="196"/>
        <v>0.96041668095760513</v>
      </c>
      <c r="T381" s="249">
        <f t="shared" si="196"/>
        <v>0.80034723413133757</v>
      </c>
      <c r="V381" s="252"/>
      <c r="X381" s="257">
        <f t="shared" si="200"/>
        <v>3205210.0840336136</v>
      </c>
    </row>
    <row r="382" spans="1:24" s="2" customFormat="1" ht="26.4" x14ac:dyDescent="0.3">
      <c r="C382" s="8" t="s">
        <v>49</v>
      </c>
      <c r="D382" s="35" t="s">
        <v>302</v>
      </c>
      <c r="E382" s="36" t="s">
        <v>303</v>
      </c>
      <c r="F382" s="35" t="s">
        <v>16</v>
      </c>
      <c r="G382" s="37">
        <v>1</v>
      </c>
      <c r="H382" s="230">
        <v>1500000</v>
      </c>
      <c r="I382" s="171">
        <v>2577327.7310924372</v>
      </c>
      <c r="J382" s="179">
        <v>2147773.1092436975</v>
      </c>
      <c r="L382" s="219">
        <f t="shared" si="182"/>
        <v>2075033.6134453781</v>
      </c>
      <c r="N382" s="225">
        <f t="shared" si="193"/>
        <v>542334.80040648358</v>
      </c>
      <c r="O382" s="226">
        <f t="shared" si="194"/>
        <v>1532698.8130388944</v>
      </c>
      <c r="P382" s="226">
        <f t="shared" si="195"/>
        <v>2617368.4138518618</v>
      </c>
      <c r="R382" s="250">
        <f t="shared" si="196"/>
        <v>0.40860320417705254</v>
      </c>
      <c r="S382" s="249">
        <f t="shared" si="196"/>
        <v>0.70206957942582837</v>
      </c>
      <c r="T382" s="249">
        <f t="shared" si="196"/>
        <v>0.58505798285485699</v>
      </c>
      <c r="V382" s="252"/>
      <c r="X382" s="257">
        <f t="shared" si="200"/>
        <v>2343025.2100840337</v>
      </c>
    </row>
    <row r="383" spans="1:24" s="2" customFormat="1" ht="66" x14ac:dyDescent="0.3">
      <c r="C383" s="8" t="s">
        <v>52</v>
      </c>
      <c r="D383" s="9" t="s">
        <v>148</v>
      </c>
      <c r="E383" s="10" t="s">
        <v>149</v>
      </c>
      <c r="F383" s="9" t="s">
        <v>16</v>
      </c>
      <c r="G383" s="11">
        <v>2</v>
      </c>
      <c r="H383" s="171">
        <v>1200000</v>
      </c>
      <c r="I383" s="230">
        <v>1742521.0084033613</v>
      </c>
      <c r="J383" s="180">
        <v>1452100.8403361344</v>
      </c>
      <c r="L383" s="219">
        <f t="shared" si="182"/>
        <v>1464873.9495798319</v>
      </c>
      <c r="N383" s="225">
        <f t="shared" si="193"/>
        <v>271485.95797860977</v>
      </c>
      <c r="O383" s="226">
        <f t="shared" si="194"/>
        <v>1193387.9916012222</v>
      </c>
      <c r="P383" s="226">
        <f t="shared" si="195"/>
        <v>1736359.9075584416</v>
      </c>
      <c r="R383" s="249">
        <f t="shared" si="196"/>
        <v>0.32688256334164201</v>
      </c>
      <c r="S383" s="250">
        <f t="shared" si="196"/>
        <v>0.47466644491962806</v>
      </c>
      <c r="T383" s="249">
        <f t="shared" si="196"/>
        <v>0.39555537076635672</v>
      </c>
      <c r="V383" s="252"/>
      <c r="X383" s="257">
        <f t="shared" ref="X383" si="201">+HARMEAN(H383,J383)</f>
        <v>1314068.4410646388</v>
      </c>
    </row>
    <row r="384" spans="1:24" s="2" customFormat="1" ht="39.6" x14ac:dyDescent="0.3">
      <c r="C384" s="8" t="s">
        <v>55</v>
      </c>
      <c r="D384" s="9" t="s">
        <v>38</v>
      </c>
      <c r="E384" s="10" t="s">
        <v>39</v>
      </c>
      <c r="F384" s="9" t="s">
        <v>16</v>
      </c>
      <c r="G384" s="11">
        <v>1</v>
      </c>
      <c r="H384" s="230">
        <v>1100000</v>
      </c>
      <c r="I384" s="171">
        <v>2677242.8571428573</v>
      </c>
      <c r="J384" s="180">
        <v>2231035.7142857146</v>
      </c>
      <c r="L384" s="219">
        <f t="shared" si="182"/>
        <v>2002759.523809524</v>
      </c>
      <c r="N384" s="225">
        <f t="shared" si="193"/>
        <v>813022.9221588911</v>
      </c>
      <c r="O384" s="226">
        <f t="shared" si="194"/>
        <v>1189736.6016506329</v>
      </c>
      <c r="P384" s="226">
        <f t="shared" si="195"/>
        <v>2815782.4459684151</v>
      </c>
      <c r="R384" s="250">
        <f t="shared" si="196"/>
        <v>0.2996423497298385</v>
      </c>
      <c r="S384" s="249">
        <f t="shared" si="196"/>
        <v>0.72928667319246554</v>
      </c>
      <c r="T384" s="249">
        <f t="shared" si="196"/>
        <v>0.60773889432705464</v>
      </c>
      <c r="V384" s="252"/>
      <c r="X384" s="257">
        <f t="shared" si="200"/>
        <v>2433857.1428571427</v>
      </c>
    </row>
    <row r="385" spans="1:24" s="2" customFormat="1" ht="52.8" x14ac:dyDescent="0.3">
      <c r="C385" s="8" t="s">
        <v>58</v>
      </c>
      <c r="D385" s="9" t="s">
        <v>32</v>
      </c>
      <c r="E385" s="10" t="s">
        <v>33</v>
      </c>
      <c r="F385" s="9" t="s">
        <v>16</v>
      </c>
      <c r="G385" s="11">
        <v>1</v>
      </c>
      <c r="H385" s="230">
        <v>3500000</v>
      </c>
      <c r="I385" s="171">
        <v>10159507.56302521</v>
      </c>
      <c r="J385" s="180">
        <v>8466256.302521009</v>
      </c>
      <c r="L385" s="219">
        <f t="shared" si="182"/>
        <v>7375254.6218487397</v>
      </c>
      <c r="N385" s="225">
        <f t="shared" si="193"/>
        <v>3461209.8673613775</v>
      </c>
      <c r="O385" s="226">
        <f t="shared" si="194"/>
        <v>3914044.7544873622</v>
      </c>
      <c r="P385" s="226">
        <f t="shared" si="195"/>
        <v>10836464.489210118</v>
      </c>
      <c r="R385" s="250">
        <f t="shared" si="196"/>
        <v>0.95340747641312251</v>
      </c>
      <c r="S385" s="249">
        <f t="shared" si="196"/>
        <v>2.7674715620753996</v>
      </c>
      <c r="T385" s="249">
        <f t="shared" si="196"/>
        <v>2.3062263017294997</v>
      </c>
      <c r="V385" s="252"/>
      <c r="X385" s="257">
        <f t="shared" si="200"/>
        <v>9235915.9663865548</v>
      </c>
    </row>
    <row r="386" spans="1:24" s="2" customFormat="1" ht="39.6" x14ac:dyDescent="0.3">
      <c r="C386" s="8" t="s">
        <v>83</v>
      </c>
      <c r="D386" s="9" t="s">
        <v>103</v>
      </c>
      <c r="E386" s="10" t="s">
        <v>104</v>
      </c>
      <c r="F386" s="9" t="s">
        <v>16</v>
      </c>
      <c r="G386" s="11">
        <v>2</v>
      </c>
      <c r="H386" s="171">
        <v>2000000</v>
      </c>
      <c r="I386" s="230">
        <v>2607247.0588235296</v>
      </c>
      <c r="J386" s="179">
        <v>2172705.8823529412</v>
      </c>
      <c r="L386" s="219">
        <f t="shared" si="182"/>
        <v>2259984.3137254901</v>
      </c>
      <c r="N386" s="225">
        <f t="shared" si="193"/>
        <v>312890.38184258499</v>
      </c>
      <c r="O386" s="226">
        <f t="shared" si="194"/>
        <v>1947093.9318829051</v>
      </c>
      <c r="P386" s="226">
        <f t="shared" si="195"/>
        <v>2572874.6955680749</v>
      </c>
      <c r="R386" s="249">
        <f t="shared" si="196"/>
        <v>0.54480427223606998</v>
      </c>
      <c r="S386" s="250">
        <f t="shared" si="196"/>
        <v>0.71021966821099358</v>
      </c>
      <c r="T386" s="249">
        <f t="shared" si="196"/>
        <v>0.59184972350916121</v>
      </c>
      <c r="V386" s="252"/>
      <c r="X386" s="257">
        <f t="shared" ref="X386" si="202">+HARMEAN(H386,J386)</f>
        <v>2082778.8429006427</v>
      </c>
    </row>
    <row r="387" spans="1:24" s="2" customFormat="1" ht="52.8" x14ac:dyDescent="0.3">
      <c r="C387" s="8" t="s">
        <v>86</v>
      </c>
      <c r="D387" s="9" t="s">
        <v>94</v>
      </c>
      <c r="E387" s="10" t="s">
        <v>95</v>
      </c>
      <c r="F387" s="9" t="s">
        <v>16</v>
      </c>
      <c r="G387" s="11">
        <v>1</v>
      </c>
      <c r="H387" s="230">
        <v>3500000</v>
      </c>
      <c r="I387" s="171">
        <v>5673781.5126050422</v>
      </c>
      <c r="J387" s="179">
        <v>4728151.260504202</v>
      </c>
      <c r="L387" s="219">
        <f t="shared" si="182"/>
        <v>4633977.5910364138</v>
      </c>
      <c r="N387" s="225">
        <f t="shared" si="193"/>
        <v>1089946.3409506197</v>
      </c>
      <c r="O387" s="226">
        <f t="shared" si="194"/>
        <v>3544031.2500857944</v>
      </c>
      <c r="P387" s="226">
        <f t="shared" si="195"/>
        <v>5723923.9319870332</v>
      </c>
      <c r="R387" s="250">
        <f t="shared" si="196"/>
        <v>0.95340747641312251</v>
      </c>
      <c r="S387" s="249">
        <f t="shared" si="196"/>
        <v>1.5455502039006292</v>
      </c>
      <c r="T387" s="249">
        <f t="shared" si="196"/>
        <v>1.2879585032505245</v>
      </c>
      <c r="V387" s="252"/>
      <c r="X387" s="257">
        <f t="shared" si="200"/>
        <v>5157983.1932773115</v>
      </c>
    </row>
    <row r="388" spans="1:24" s="2" customFormat="1" ht="26.4" x14ac:dyDescent="0.3">
      <c r="C388" s="8" t="s">
        <v>89</v>
      </c>
      <c r="D388" s="9" t="s">
        <v>41</v>
      </c>
      <c r="E388" s="10" t="s">
        <v>42</v>
      </c>
      <c r="F388" s="9" t="s">
        <v>16</v>
      </c>
      <c r="G388" s="11">
        <v>1</v>
      </c>
      <c r="H388" s="230">
        <v>350000</v>
      </c>
      <c r="I388" s="171">
        <v>1063174.7899159663</v>
      </c>
      <c r="J388" s="180">
        <v>885978.99159663869</v>
      </c>
      <c r="L388" s="219">
        <f t="shared" si="182"/>
        <v>766384.59383753501</v>
      </c>
      <c r="N388" s="225">
        <f t="shared" si="193"/>
        <v>371324.2319381308</v>
      </c>
      <c r="O388" s="226">
        <f t="shared" si="194"/>
        <v>395060.3618994042</v>
      </c>
      <c r="P388" s="226">
        <f t="shared" si="195"/>
        <v>1137708.8257756657</v>
      </c>
      <c r="R388" s="250">
        <f t="shared" si="196"/>
        <v>9.5340747641312257E-2</v>
      </c>
      <c r="S388" s="249">
        <f t="shared" si="196"/>
        <v>0.28961108383995232</v>
      </c>
      <c r="T388" s="249">
        <f t="shared" si="196"/>
        <v>0.24134256986662697</v>
      </c>
      <c r="V388" s="252"/>
      <c r="X388" s="257">
        <f t="shared" si="200"/>
        <v>966522.53628724208</v>
      </c>
    </row>
    <row r="389" spans="1:24" ht="39.6" x14ac:dyDescent="0.3">
      <c r="C389" s="8" t="s">
        <v>90</v>
      </c>
      <c r="D389" s="9" t="s">
        <v>304</v>
      </c>
      <c r="E389" s="10" t="s">
        <v>305</v>
      </c>
      <c r="F389" s="9" t="s">
        <v>16</v>
      </c>
      <c r="G389" s="11">
        <v>1</v>
      </c>
      <c r="H389" s="171">
        <v>700000</v>
      </c>
      <c r="I389" s="209">
        <v>762262.18487394962</v>
      </c>
      <c r="J389" s="232">
        <v>635218.48739495804</v>
      </c>
      <c r="L389" s="219">
        <f t="shared" si="182"/>
        <v>699160.22408963589</v>
      </c>
      <c r="N389" s="225">
        <f t="shared" si="193"/>
        <v>63526.011876774573</v>
      </c>
      <c r="O389" s="226">
        <f t="shared" si="194"/>
        <v>635634.21221286128</v>
      </c>
      <c r="P389" s="226">
        <f t="shared" si="195"/>
        <v>762686.23596641049</v>
      </c>
      <c r="R389" s="249">
        <f t="shared" si="196"/>
        <v>0.19068149528262451</v>
      </c>
      <c r="S389" s="249">
        <f t="shared" si="196"/>
        <v>0.20764184744166439</v>
      </c>
      <c r="T389" s="250">
        <f t="shared" si="196"/>
        <v>0.17303487286805366</v>
      </c>
      <c r="V389" s="252"/>
      <c r="X389" s="258">
        <f t="shared" ref="X389" si="203">+HARMEAN(H389:I389)</f>
        <v>729805.55051112233</v>
      </c>
    </row>
    <row r="390" spans="1:24" ht="26.4" x14ac:dyDescent="0.3">
      <c r="C390" s="8" t="s">
        <v>93</v>
      </c>
      <c r="D390" s="9" t="s">
        <v>306</v>
      </c>
      <c r="E390" s="10" t="s">
        <v>307</v>
      </c>
      <c r="F390" s="9" t="s">
        <v>16</v>
      </c>
      <c r="G390" s="11">
        <v>1</v>
      </c>
      <c r="H390" s="230">
        <v>1600000</v>
      </c>
      <c r="I390" s="171">
        <v>2495798.3193277312</v>
      </c>
      <c r="J390" s="179">
        <v>2079831.9327731093</v>
      </c>
      <c r="L390" s="219">
        <f t="shared" si="182"/>
        <v>2058543.4173669468</v>
      </c>
      <c r="N390" s="225">
        <f t="shared" si="193"/>
        <v>448278.43790856935</v>
      </c>
      <c r="O390" s="226">
        <f t="shared" si="194"/>
        <v>1610264.9794583775</v>
      </c>
      <c r="P390" s="226">
        <f t="shared" si="195"/>
        <v>2506821.8552755164</v>
      </c>
      <c r="R390" s="250">
        <f t="shared" si="196"/>
        <v>0.43584341778885599</v>
      </c>
      <c r="S390" s="249">
        <f t="shared" si="196"/>
        <v>0.67986079350467565</v>
      </c>
      <c r="T390" s="249">
        <f t="shared" si="196"/>
        <v>0.5665506612538963</v>
      </c>
      <c r="V390" s="252"/>
      <c r="X390" s="257">
        <f t="shared" si="200"/>
        <v>2268907.5630252101</v>
      </c>
    </row>
    <row r="391" spans="1:24" ht="79.2" x14ac:dyDescent="0.3">
      <c r="C391" s="8" t="s">
        <v>96</v>
      </c>
      <c r="D391" s="9" t="s">
        <v>308</v>
      </c>
      <c r="E391" s="10" t="s">
        <v>309</v>
      </c>
      <c r="F391" s="9" t="s">
        <v>16</v>
      </c>
      <c r="G391" s="11">
        <v>1</v>
      </c>
      <c r="H391" s="230">
        <v>2000000</v>
      </c>
      <c r="I391" s="171">
        <v>11314285.714285715</v>
      </c>
      <c r="J391" s="179">
        <v>9428571.4285714291</v>
      </c>
      <c r="L391" s="219">
        <f t="shared" si="182"/>
        <v>7580952.3809523806</v>
      </c>
      <c r="N391" s="225">
        <f t="shared" si="193"/>
        <v>4924352.9220274501</v>
      </c>
      <c r="O391" s="226">
        <f t="shared" si="194"/>
        <v>2656599.4589249305</v>
      </c>
      <c r="P391" s="226">
        <f t="shared" si="195"/>
        <v>12505305.302979831</v>
      </c>
      <c r="R391" s="250">
        <f t="shared" si="196"/>
        <v>0.54480427223606998</v>
      </c>
      <c r="S391" s="249">
        <f t="shared" si="196"/>
        <v>3.0820355972211964</v>
      </c>
      <c r="T391" s="249">
        <f t="shared" si="196"/>
        <v>2.5683629976843303</v>
      </c>
      <c r="V391" s="252"/>
      <c r="X391" s="257">
        <f t="shared" si="200"/>
        <v>10285714.285714285</v>
      </c>
    </row>
    <row r="392" spans="1:24" ht="39.6" x14ac:dyDescent="0.3">
      <c r="C392" s="8" t="s">
        <v>99</v>
      </c>
      <c r="D392" s="9" t="s">
        <v>310</v>
      </c>
      <c r="E392" s="10" t="s">
        <v>311</v>
      </c>
      <c r="F392" s="9" t="s">
        <v>16</v>
      </c>
      <c r="G392" s="11">
        <v>1</v>
      </c>
      <c r="H392" s="230">
        <v>2000000</v>
      </c>
      <c r="I392" s="171">
        <v>5445242.0168067226</v>
      </c>
      <c r="J392" s="179">
        <v>4537701.6806722693</v>
      </c>
      <c r="L392" s="219">
        <f t="shared" si="182"/>
        <v>3994314.5658263303</v>
      </c>
      <c r="N392" s="225">
        <f t="shared" si="193"/>
        <v>1785742.2283263793</v>
      </c>
      <c r="O392" s="226">
        <f t="shared" si="194"/>
        <v>2208572.337499951</v>
      </c>
      <c r="P392" s="226">
        <f t="shared" si="195"/>
        <v>5780056.7941527097</v>
      </c>
      <c r="R392" s="250">
        <f t="shared" si="196"/>
        <v>0.54480427223606998</v>
      </c>
      <c r="S392" s="249">
        <f t="shared" si="196"/>
        <v>1.4832955570578283</v>
      </c>
      <c r="T392" s="249">
        <f t="shared" si="196"/>
        <v>1.2360796308815238</v>
      </c>
      <c r="V392" s="252"/>
      <c r="X392" s="257">
        <f t="shared" si="200"/>
        <v>4950220.0152788395</v>
      </c>
    </row>
    <row r="393" spans="1:24" s="2" customFormat="1" ht="26.4" x14ac:dyDescent="0.3">
      <c r="C393" s="8" t="s">
        <v>102</v>
      </c>
      <c r="D393" s="9" t="s">
        <v>156</v>
      </c>
      <c r="E393" s="10" t="s">
        <v>157</v>
      </c>
      <c r="F393" s="9" t="s">
        <v>16</v>
      </c>
      <c r="G393" s="11">
        <v>1</v>
      </c>
      <c r="H393" s="230">
        <v>1300000</v>
      </c>
      <c r="I393" s="171">
        <v>2163025.2100840337</v>
      </c>
      <c r="J393" s="179">
        <v>1802521.0084033613</v>
      </c>
      <c r="L393" s="219">
        <f t="shared" si="182"/>
        <v>1755182.0728291317</v>
      </c>
      <c r="N393" s="225">
        <f t="shared" si="193"/>
        <v>433455.71795296815</v>
      </c>
      <c r="O393" s="226">
        <f t="shared" si="194"/>
        <v>1321726.3548761636</v>
      </c>
      <c r="P393" s="226">
        <f t="shared" si="195"/>
        <v>2188637.7907821001</v>
      </c>
      <c r="R393" s="250">
        <f t="shared" si="196"/>
        <v>0.35412277695344552</v>
      </c>
      <c r="S393" s="249">
        <f t="shared" si="196"/>
        <v>0.58921268770405222</v>
      </c>
      <c r="T393" s="249">
        <f t="shared" si="196"/>
        <v>0.49101057308671014</v>
      </c>
      <c r="V393" s="252"/>
      <c r="X393" s="257">
        <f t="shared" si="200"/>
        <v>1966386.554621849</v>
      </c>
    </row>
    <row r="394" spans="1:24" ht="93" thickBot="1" x14ac:dyDescent="0.35">
      <c r="C394" s="8" t="s">
        <v>105</v>
      </c>
      <c r="D394" s="9" t="s">
        <v>22</v>
      </c>
      <c r="E394" s="10" t="s">
        <v>23</v>
      </c>
      <c r="F394" s="9" t="s">
        <v>16</v>
      </c>
      <c r="G394" s="11">
        <v>1</v>
      </c>
      <c r="H394" s="171">
        <v>3500000</v>
      </c>
      <c r="I394" s="230">
        <v>4011428.5714285718</v>
      </c>
      <c r="J394" s="179">
        <v>3342857.1428571432</v>
      </c>
      <c r="L394" s="219">
        <f t="shared" si="182"/>
        <v>3618095.2380952383</v>
      </c>
      <c r="N394" s="225">
        <f t="shared" si="193"/>
        <v>349580.89581824763</v>
      </c>
      <c r="O394" s="226">
        <f t="shared" si="194"/>
        <v>3268514.3422769909</v>
      </c>
      <c r="P394" s="226">
        <f t="shared" si="195"/>
        <v>3967676.1339134858</v>
      </c>
      <c r="R394" s="249">
        <f t="shared" si="196"/>
        <v>0.95340747641312251</v>
      </c>
      <c r="S394" s="250">
        <f t="shared" si="196"/>
        <v>1.0927217117420605</v>
      </c>
      <c r="T394" s="249">
        <f t="shared" si="196"/>
        <v>0.91060142645171716</v>
      </c>
      <c r="V394" s="252"/>
      <c r="X394" s="257">
        <f t="shared" ref="X394" si="204">+HARMEAN(H394,J394)</f>
        <v>3419624.2171189985</v>
      </c>
    </row>
    <row r="395" spans="1:24" ht="13.2" customHeight="1" thickBot="1" x14ac:dyDescent="0.35">
      <c r="C395" s="280" t="s">
        <v>312</v>
      </c>
      <c r="D395" s="281"/>
      <c r="E395" s="282"/>
      <c r="F395" s="34"/>
      <c r="G395" s="34"/>
      <c r="H395" s="34"/>
      <c r="I395" s="181"/>
      <c r="J395" s="176"/>
      <c r="L395" s="219"/>
      <c r="N395" s="228"/>
      <c r="O395" s="228"/>
      <c r="P395" s="228"/>
      <c r="V395" s="252"/>
    </row>
    <row r="396" spans="1:24" ht="13.2" customHeight="1" thickBot="1" x14ac:dyDescent="0.35">
      <c r="C396" s="268" t="s">
        <v>313</v>
      </c>
      <c r="D396" s="269"/>
      <c r="E396" s="269"/>
      <c r="F396" s="269"/>
      <c r="G396" s="269"/>
      <c r="H396" s="269"/>
      <c r="I396" s="201"/>
      <c r="J396" s="183"/>
      <c r="L396" s="221"/>
      <c r="N396" s="229"/>
      <c r="O396" s="229"/>
      <c r="P396" s="229"/>
      <c r="R396" s="214"/>
      <c r="S396" s="215"/>
      <c r="T396" s="216"/>
      <c r="V396" s="252"/>
    </row>
    <row r="397" spans="1:24" ht="47.25" customHeight="1" x14ac:dyDescent="0.3">
      <c r="A397" s="3"/>
      <c r="B397" s="3"/>
      <c r="C397" s="4" t="s">
        <v>4</v>
      </c>
      <c r="D397" s="5" t="s">
        <v>5</v>
      </c>
      <c r="E397" s="5" t="s">
        <v>6</v>
      </c>
      <c r="F397" s="5" t="s">
        <v>7</v>
      </c>
      <c r="G397" s="6" t="s">
        <v>8</v>
      </c>
      <c r="H397" s="5" t="s">
        <v>9</v>
      </c>
      <c r="I397" s="170" t="s">
        <v>9</v>
      </c>
      <c r="J397" s="170" t="s">
        <v>9</v>
      </c>
      <c r="L397" s="170" t="s">
        <v>9</v>
      </c>
      <c r="N397" s="224" t="s">
        <v>939</v>
      </c>
      <c r="O397" s="224" t="s">
        <v>940</v>
      </c>
      <c r="P397" s="224" t="s">
        <v>941</v>
      </c>
      <c r="R397" s="224" t="s">
        <v>942</v>
      </c>
      <c r="S397" s="224" t="s">
        <v>942</v>
      </c>
      <c r="T397" s="224" t="s">
        <v>942</v>
      </c>
      <c r="V397" s="252"/>
      <c r="X397" s="170" t="s">
        <v>9</v>
      </c>
    </row>
    <row r="398" spans="1:24" ht="52.8" x14ac:dyDescent="0.3">
      <c r="C398" s="8" t="s">
        <v>13</v>
      </c>
      <c r="D398" s="9" t="s">
        <v>140</v>
      </c>
      <c r="E398" s="38" t="s">
        <v>141</v>
      </c>
      <c r="F398" s="9" t="s">
        <v>16</v>
      </c>
      <c r="G398" s="11">
        <v>1</v>
      </c>
      <c r="H398" s="230">
        <v>1100000</v>
      </c>
      <c r="I398" s="171">
        <v>1231094.1176470588</v>
      </c>
      <c r="J398" s="179">
        <v>1025911.7647058824</v>
      </c>
      <c r="L398" s="219">
        <f t="shared" si="182"/>
        <v>1119001.9607843137</v>
      </c>
      <c r="N398" s="225">
        <f t="shared" ref="N398:N417" si="205">+STDEV(H398:J398)</f>
        <v>103902.62448492731</v>
      </c>
      <c r="O398" s="226">
        <f t="shared" ref="O398:O417" si="206">+L398-N398</f>
        <v>1015099.3362993865</v>
      </c>
      <c r="P398" s="226">
        <f t="shared" ref="P398:P417" si="207">+L398+N398</f>
        <v>1222904.5852692411</v>
      </c>
      <c r="R398" s="250">
        <f t="shared" ref="R398:T417" si="208">+H398/$L$24</f>
        <v>0.2996423497298385</v>
      </c>
      <c r="S398" s="249">
        <f t="shared" si="208"/>
        <v>0.33535266740940634</v>
      </c>
      <c r="T398" s="249">
        <f t="shared" si="208"/>
        <v>0.27946055617450527</v>
      </c>
      <c r="V398" s="252"/>
      <c r="X398" s="257">
        <f t="shared" ref="X398:X402" si="209">+HARMEAN(I398,J398)</f>
        <v>1119176.4705882354</v>
      </c>
    </row>
    <row r="399" spans="1:24" ht="51.75" customHeight="1" x14ac:dyDescent="0.3">
      <c r="C399" s="8" t="s">
        <v>18</v>
      </c>
      <c r="D399" s="9" t="s">
        <v>75</v>
      </c>
      <c r="E399" s="10" t="s">
        <v>76</v>
      </c>
      <c r="F399" s="9" t="s">
        <v>16</v>
      </c>
      <c r="G399" s="11">
        <v>1</v>
      </c>
      <c r="H399" s="171">
        <v>500000</v>
      </c>
      <c r="I399" s="230">
        <v>682184.87394957989</v>
      </c>
      <c r="J399" s="179">
        <v>568487.39495798317</v>
      </c>
      <c r="L399" s="219">
        <f t="shared" si="182"/>
        <v>583557.42296918773</v>
      </c>
      <c r="N399" s="225">
        <f t="shared" si="205"/>
        <v>92022.613428439494</v>
      </c>
      <c r="O399" s="226">
        <f t="shared" si="206"/>
        <v>491534.80954074825</v>
      </c>
      <c r="P399" s="226">
        <f t="shared" si="207"/>
        <v>675580.03639762721</v>
      </c>
      <c r="R399" s="249">
        <f t="shared" si="208"/>
        <v>0.13620106805901749</v>
      </c>
      <c r="S399" s="250">
        <f t="shared" si="208"/>
        <v>0.18582861689127803</v>
      </c>
      <c r="T399" s="249">
        <f t="shared" si="208"/>
        <v>0.15485718074273166</v>
      </c>
      <c r="V399" s="252"/>
      <c r="X399" s="257">
        <f t="shared" ref="X399:X404" si="210">+HARMEAN(H399,J399)</f>
        <v>532048.76130554464</v>
      </c>
    </row>
    <row r="400" spans="1:24" ht="105.6" x14ac:dyDescent="0.3">
      <c r="C400" s="8" t="s">
        <v>21</v>
      </c>
      <c r="D400" s="9" t="s">
        <v>314</v>
      </c>
      <c r="E400" s="10" t="s">
        <v>315</v>
      </c>
      <c r="F400" s="9" t="s">
        <v>16</v>
      </c>
      <c r="G400" s="11">
        <v>1</v>
      </c>
      <c r="H400" s="230">
        <v>100000</v>
      </c>
      <c r="I400" s="171">
        <v>3979210.0840336136</v>
      </c>
      <c r="J400" s="179">
        <v>3316008.4033613447</v>
      </c>
      <c r="L400" s="219">
        <f t="shared" si="182"/>
        <v>2465072.8291316531</v>
      </c>
      <c r="N400" s="225">
        <f t="shared" si="205"/>
        <v>2074882.2213885367</v>
      </c>
      <c r="O400" s="226">
        <f t="shared" si="206"/>
        <v>390190.60774311633</v>
      </c>
      <c r="P400" s="226">
        <f t="shared" si="207"/>
        <v>4539955.05052019</v>
      </c>
      <c r="R400" s="250">
        <f t="shared" si="208"/>
        <v>2.7240213611803499E-2</v>
      </c>
      <c r="S400" s="249">
        <f t="shared" si="208"/>
        <v>1.083945326953182</v>
      </c>
      <c r="T400" s="249">
        <f t="shared" si="208"/>
        <v>0.90328777246098502</v>
      </c>
      <c r="V400" s="252"/>
      <c r="X400" s="257">
        <f t="shared" si="209"/>
        <v>3617463.712757831</v>
      </c>
    </row>
    <row r="401" spans="3:24" ht="26.4" x14ac:dyDescent="0.3">
      <c r="C401" s="8" t="s">
        <v>25</v>
      </c>
      <c r="D401" s="9" t="s">
        <v>19</v>
      </c>
      <c r="E401" s="10" t="s">
        <v>20</v>
      </c>
      <c r="F401" s="9" t="s">
        <v>16</v>
      </c>
      <c r="G401" s="11">
        <v>20</v>
      </c>
      <c r="H401" s="171">
        <v>65000</v>
      </c>
      <c r="I401" s="230">
        <v>88235.294117647063</v>
      </c>
      <c r="J401" s="179">
        <v>63025.210084033613</v>
      </c>
      <c r="L401" s="219">
        <f t="shared" si="182"/>
        <v>72086.834733893556</v>
      </c>
      <c r="N401" s="225">
        <f t="shared" si="205"/>
        <v>14019.789732895568</v>
      </c>
      <c r="O401" s="226">
        <f t="shared" si="206"/>
        <v>58067.04500099799</v>
      </c>
      <c r="P401" s="226">
        <f t="shared" si="207"/>
        <v>86106.62446678913</v>
      </c>
      <c r="R401" s="249">
        <f t="shared" si="208"/>
        <v>1.7706138847672276E-2</v>
      </c>
      <c r="S401" s="250">
        <f t="shared" si="208"/>
        <v>2.4035482598650151E-2</v>
      </c>
      <c r="T401" s="249">
        <f t="shared" si="208"/>
        <v>1.7168201856178678E-2</v>
      </c>
      <c r="V401" s="252"/>
      <c r="X401" s="257">
        <f t="shared" si="210"/>
        <v>63997.374466688547</v>
      </c>
    </row>
    <row r="402" spans="3:24" ht="39.6" x14ac:dyDescent="0.3">
      <c r="C402" s="8" t="s">
        <v>28</v>
      </c>
      <c r="D402" s="9" t="s">
        <v>119</v>
      </c>
      <c r="E402" s="10" t="s">
        <v>180</v>
      </c>
      <c r="F402" s="9" t="s">
        <v>16</v>
      </c>
      <c r="G402" s="11">
        <v>10</v>
      </c>
      <c r="H402" s="230">
        <v>120000</v>
      </c>
      <c r="I402" s="171">
        <v>229613.44537815126</v>
      </c>
      <c r="J402" s="179">
        <v>191344.53781512607</v>
      </c>
      <c r="L402" s="219">
        <f t="shared" si="182"/>
        <v>180319.32773109246</v>
      </c>
      <c r="N402" s="225">
        <f t="shared" si="205"/>
        <v>55632.214543059868</v>
      </c>
      <c r="O402" s="226">
        <f t="shared" si="206"/>
        <v>124687.11318803258</v>
      </c>
      <c r="P402" s="226">
        <f t="shared" si="207"/>
        <v>235951.54227415234</v>
      </c>
      <c r="R402" s="250">
        <f t="shared" si="208"/>
        <v>3.2688256334164202E-2</v>
      </c>
      <c r="S402" s="249">
        <f t="shared" si="208"/>
        <v>6.2547193002430154E-2</v>
      </c>
      <c r="T402" s="249">
        <f t="shared" si="208"/>
        <v>5.2122660835358471E-2</v>
      </c>
      <c r="V402" s="252"/>
      <c r="X402" s="257">
        <f t="shared" si="209"/>
        <v>208739.49579831935</v>
      </c>
    </row>
    <row r="403" spans="3:24" ht="105.6" x14ac:dyDescent="0.3">
      <c r="C403" s="8" t="s">
        <v>31</v>
      </c>
      <c r="D403" s="9" t="s">
        <v>316</v>
      </c>
      <c r="E403" s="10" t="s">
        <v>317</v>
      </c>
      <c r="F403" s="9" t="s">
        <v>16</v>
      </c>
      <c r="G403" s="11">
        <v>1</v>
      </c>
      <c r="H403" s="209">
        <v>400000</v>
      </c>
      <c r="I403" s="230">
        <v>457563.02521008404</v>
      </c>
      <c r="J403" s="179">
        <v>381302.52100840339</v>
      </c>
      <c r="L403" s="219">
        <f t="shared" si="182"/>
        <v>412955.18207282916</v>
      </c>
      <c r="N403" s="225">
        <f t="shared" si="205"/>
        <v>39746.618499927179</v>
      </c>
      <c r="O403" s="226">
        <f t="shared" si="206"/>
        <v>373208.563572902</v>
      </c>
      <c r="P403" s="226">
        <f t="shared" si="207"/>
        <v>452701.80057275633</v>
      </c>
      <c r="R403" s="249">
        <f t="shared" si="208"/>
        <v>0.108960854447214</v>
      </c>
      <c r="S403" s="250">
        <f t="shared" si="208"/>
        <v>0.1246411454758572</v>
      </c>
      <c r="T403" s="249">
        <f t="shared" si="208"/>
        <v>0.10386762122988101</v>
      </c>
      <c r="V403" s="252"/>
      <c r="X403" s="257">
        <f t="shared" si="210"/>
        <v>390427.53428340954</v>
      </c>
    </row>
    <row r="404" spans="3:24" s="2" customFormat="1" ht="92.4" x14ac:dyDescent="0.3">
      <c r="C404" s="8" t="s">
        <v>34</v>
      </c>
      <c r="D404" s="9" t="s">
        <v>121</v>
      </c>
      <c r="E404" s="10" t="s">
        <v>122</v>
      </c>
      <c r="F404" s="9" t="s">
        <v>16</v>
      </c>
      <c r="G404" s="11">
        <v>1</v>
      </c>
      <c r="H404" s="171">
        <v>6000000</v>
      </c>
      <c r="I404" s="230">
        <v>8485714.2857142854</v>
      </c>
      <c r="J404" s="179">
        <v>7071428.5714285718</v>
      </c>
      <c r="L404" s="219">
        <f t="shared" si="182"/>
        <v>7185714.2857142864</v>
      </c>
      <c r="N404" s="225">
        <f t="shared" si="205"/>
        <v>1246791.8013519174</v>
      </c>
      <c r="O404" s="226">
        <f t="shared" si="206"/>
        <v>5938922.4843623694</v>
      </c>
      <c r="P404" s="226">
        <f t="shared" si="207"/>
        <v>8432506.0870662034</v>
      </c>
      <c r="R404" s="249">
        <f t="shared" si="208"/>
        <v>1.6344128167082101</v>
      </c>
      <c r="S404" s="250">
        <f t="shared" si="208"/>
        <v>2.3115266979158968</v>
      </c>
      <c r="T404" s="249">
        <f t="shared" si="208"/>
        <v>1.9262722482632477</v>
      </c>
      <c r="V404" s="252"/>
      <c r="X404" s="257">
        <f t="shared" si="210"/>
        <v>6491803.2786885239</v>
      </c>
    </row>
    <row r="405" spans="3:24" ht="66" x14ac:dyDescent="0.3">
      <c r="C405" s="8" t="s">
        <v>37</v>
      </c>
      <c r="D405" s="9" t="s">
        <v>213</v>
      </c>
      <c r="E405" s="10" t="s">
        <v>214</v>
      </c>
      <c r="F405" s="9" t="s">
        <v>16</v>
      </c>
      <c r="G405" s="11">
        <v>1</v>
      </c>
      <c r="H405" s="230">
        <v>450000</v>
      </c>
      <c r="I405" s="171">
        <v>1417815.1260504203</v>
      </c>
      <c r="J405" s="179">
        <v>1181512.6050420168</v>
      </c>
      <c r="L405" s="219">
        <f t="shared" si="182"/>
        <v>1016442.5770308124</v>
      </c>
      <c r="N405" s="225">
        <f t="shared" si="205"/>
        <v>504581.62388627708</v>
      </c>
      <c r="O405" s="226">
        <f t="shared" si="206"/>
        <v>511860.95314453531</v>
      </c>
      <c r="P405" s="226">
        <f t="shared" si="207"/>
        <v>1521024.2009170894</v>
      </c>
      <c r="R405" s="250">
        <f t="shared" si="208"/>
        <v>0.12258096125311575</v>
      </c>
      <c r="S405" s="249">
        <f t="shared" si="208"/>
        <v>0.38621586895659554</v>
      </c>
      <c r="T405" s="249">
        <f t="shared" si="208"/>
        <v>0.32184655746382962</v>
      </c>
      <c r="V405" s="252"/>
      <c r="X405" s="257">
        <f t="shared" ref="X405:X411" si="211">+HARMEAN(I405,J405)</f>
        <v>1288922.8418640185</v>
      </c>
    </row>
    <row r="406" spans="3:24" s="2" customFormat="1" ht="39.6" x14ac:dyDescent="0.3">
      <c r="C406" s="8" t="s">
        <v>40</v>
      </c>
      <c r="D406" s="9" t="s">
        <v>134</v>
      </c>
      <c r="E406" s="10" t="s">
        <v>135</v>
      </c>
      <c r="F406" s="9" t="s">
        <v>16</v>
      </c>
      <c r="G406" s="11">
        <v>1</v>
      </c>
      <c r="H406" s="230">
        <v>1600000</v>
      </c>
      <c r="I406" s="171">
        <v>2944875.630252101</v>
      </c>
      <c r="J406" s="179">
        <v>2454063.0252100839</v>
      </c>
      <c r="L406" s="219">
        <f t="shared" si="182"/>
        <v>2332979.5518207285</v>
      </c>
      <c r="N406" s="225">
        <f t="shared" si="205"/>
        <v>680564.85426263278</v>
      </c>
      <c r="O406" s="226">
        <f t="shared" si="206"/>
        <v>1652414.6975580957</v>
      </c>
      <c r="P406" s="226">
        <f t="shared" si="207"/>
        <v>3013544.4060833612</v>
      </c>
      <c r="R406" s="250">
        <f t="shared" si="208"/>
        <v>0.43584341778885599</v>
      </c>
      <c r="S406" s="249">
        <f t="shared" si="208"/>
        <v>0.802190412282617</v>
      </c>
      <c r="T406" s="249">
        <f t="shared" si="208"/>
        <v>0.66849201023551408</v>
      </c>
      <c r="V406" s="252"/>
      <c r="X406" s="257">
        <f t="shared" si="211"/>
        <v>2677159.6638655462</v>
      </c>
    </row>
    <row r="407" spans="3:24" s="2" customFormat="1" ht="26.4" x14ac:dyDescent="0.3">
      <c r="C407" s="8" t="s">
        <v>43</v>
      </c>
      <c r="D407" s="9" t="s">
        <v>156</v>
      </c>
      <c r="E407" s="10" t="s">
        <v>157</v>
      </c>
      <c r="F407" s="9" t="s">
        <v>16</v>
      </c>
      <c r="G407" s="11">
        <v>1</v>
      </c>
      <c r="H407" s="230">
        <v>1300000</v>
      </c>
      <c r="I407" s="171">
        <v>2163025.2100840337</v>
      </c>
      <c r="J407" s="179">
        <v>1802521.0084033613</v>
      </c>
      <c r="L407" s="219">
        <f t="shared" si="182"/>
        <v>1755182.0728291317</v>
      </c>
      <c r="N407" s="225">
        <f t="shared" si="205"/>
        <v>433455.71795296815</v>
      </c>
      <c r="O407" s="226">
        <f t="shared" si="206"/>
        <v>1321726.3548761636</v>
      </c>
      <c r="P407" s="226">
        <f t="shared" si="207"/>
        <v>2188637.7907821001</v>
      </c>
      <c r="R407" s="250">
        <f t="shared" si="208"/>
        <v>0.35412277695344552</v>
      </c>
      <c r="S407" s="249">
        <f t="shared" si="208"/>
        <v>0.58921268770405222</v>
      </c>
      <c r="T407" s="249">
        <f t="shared" si="208"/>
        <v>0.49101057308671014</v>
      </c>
      <c r="V407" s="252"/>
      <c r="X407" s="257">
        <f t="shared" si="211"/>
        <v>1966386.554621849</v>
      </c>
    </row>
    <row r="408" spans="3:24" s="2" customFormat="1" ht="39.6" x14ac:dyDescent="0.3">
      <c r="C408" s="8" t="s">
        <v>46</v>
      </c>
      <c r="D408" s="35" t="s">
        <v>318</v>
      </c>
      <c r="E408" s="36" t="s">
        <v>319</v>
      </c>
      <c r="F408" s="35" t="s">
        <v>16</v>
      </c>
      <c r="G408" s="37">
        <v>4</v>
      </c>
      <c r="H408" s="209">
        <v>50000</v>
      </c>
      <c r="I408" s="230">
        <v>55739.495798319331</v>
      </c>
      <c r="J408" s="179">
        <v>46449.579831932773</v>
      </c>
      <c r="L408" s="219">
        <f t="shared" si="182"/>
        <v>50729.691876750701</v>
      </c>
      <c r="N408" s="225">
        <f t="shared" si="205"/>
        <v>4687.7470432904065</v>
      </c>
      <c r="O408" s="226">
        <f t="shared" si="206"/>
        <v>46041.944833460293</v>
      </c>
      <c r="P408" s="226">
        <f t="shared" si="207"/>
        <v>55417.43892004111</v>
      </c>
      <c r="R408" s="249">
        <f t="shared" si="208"/>
        <v>1.362010680590175E-2</v>
      </c>
      <c r="S408" s="250">
        <f t="shared" si="208"/>
        <v>1.5183557721604422E-2</v>
      </c>
      <c r="T408" s="249">
        <f t="shared" si="208"/>
        <v>1.2652964768003686E-2</v>
      </c>
      <c r="V408" s="252"/>
      <c r="X408" s="257">
        <f t="shared" ref="X408" si="212">+HARMEAN(H408,J408)</f>
        <v>48159.442387279458</v>
      </c>
    </row>
    <row r="409" spans="3:24" s="2" customFormat="1" ht="39.6" x14ac:dyDescent="0.3">
      <c r="C409" s="8" t="s">
        <v>49</v>
      </c>
      <c r="D409" s="35" t="s">
        <v>320</v>
      </c>
      <c r="E409" s="36" t="s">
        <v>321</v>
      </c>
      <c r="F409" s="35" t="s">
        <v>16</v>
      </c>
      <c r="G409" s="37">
        <v>4</v>
      </c>
      <c r="H409" s="230">
        <v>70000</v>
      </c>
      <c r="I409" s="171">
        <v>59899.159663865546</v>
      </c>
      <c r="J409" s="179">
        <v>49915.966386554624</v>
      </c>
      <c r="L409" s="219">
        <f t="shared" si="182"/>
        <v>59938.375350140057</v>
      </c>
      <c r="N409" s="225">
        <f t="shared" si="205"/>
        <v>10042.074235387799</v>
      </c>
      <c r="O409" s="226">
        <f t="shared" si="206"/>
        <v>49896.301114752256</v>
      </c>
      <c r="P409" s="226">
        <f t="shared" si="207"/>
        <v>69980.449585527851</v>
      </c>
      <c r="R409" s="250">
        <f t="shared" si="208"/>
        <v>1.9068149528262451E-2</v>
      </c>
      <c r="S409" s="249">
        <f t="shared" si="208"/>
        <v>1.6316659044112215E-2</v>
      </c>
      <c r="T409" s="249">
        <f t="shared" si="208"/>
        <v>1.3597215870093512E-2</v>
      </c>
      <c r="V409" s="252"/>
      <c r="X409" s="257">
        <f t="shared" si="211"/>
        <v>54453.781512605034</v>
      </c>
    </row>
    <row r="410" spans="3:24" s="2" customFormat="1" ht="39.6" x14ac:dyDescent="0.3">
      <c r="C410" s="8" t="s">
        <v>52</v>
      </c>
      <c r="D410" s="35" t="s">
        <v>322</v>
      </c>
      <c r="E410" s="36" t="s">
        <v>323</v>
      </c>
      <c r="F410" s="9" t="s">
        <v>16</v>
      </c>
      <c r="G410" s="11">
        <v>4</v>
      </c>
      <c r="H410" s="209">
        <v>120000</v>
      </c>
      <c r="I410" s="171">
        <v>108151.26050420168</v>
      </c>
      <c r="J410" s="239">
        <v>90126.050420168074</v>
      </c>
      <c r="L410" s="219">
        <f t="shared" ref="L410:L473" si="213">+AVERAGE(H410:J410)</f>
        <v>106092.43697478993</v>
      </c>
      <c r="N410" s="225">
        <f t="shared" si="205"/>
        <v>15043.014379389802</v>
      </c>
      <c r="O410" s="226">
        <f t="shared" si="206"/>
        <v>91049.42259540013</v>
      </c>
      <c r="P410" s="226">
        <f t="shared" si="207"/>
        <v>121135.45135417974</v>
      </c>
      <c r="R410" s="249">
        <f t="shared" si="208"/>
        <v>3.2688256334164202E-2</v>
      </c>
      <c r="S410" s="249">
        <f t="shared" si="208"/>
        <v>2.9460634385202609E-2</v>
      </c>
      <c r="T410" s="250">
        <f t="shared" si="208"/>
        <v>2.4550528654335511E-2</v>
      </c>
      <c r="V410" s="252"/>
      <c r="X410" s="258">
        <f t="shared" ref="X410:X413" si="214">+HARMEAN(H410:I410)</f>
        <v>113767.95580110497</v>
      </c>
    </row>
    <row r="411" spans="3:24" s="2" customFormat="1" ht="26.4" x14ac:dyDescent="0.3">
      <c r="C411" s="8" t="s">
        <v>55</v>
      </c>
      <c r="D411" s="9" t="s">
        <v>324</v>
      </c>
      <c r="E411" s="10" t="s">
        <v>325</v>
      </c>
      <c r="F411" s="9" t="s">
        <v>16</v>
      </c>
      <c r="G411" s="11">
        <v>3</v>
      </c>
      <c r="H411" s="230">
        <v>180000</v>
      </c>
      <c r="I411" s="171">
        <v>335611.76470588235</v>
      </c>
      <c r="J411" s="180">
        <v>279676.4705882353</v>
      </c>
      <c r="L411" s="219">
        <f t="shared" si="213"/>
        <v>265096.07843137253</v>
      </c>
      <c r="N411" s="225">
        <f t="shared" si="205"/>
        <v>78823.830186725027</v>
      </c>
      <c r="O411" s="226">
        <f t="shared" si="206"/>
        <v>186272.24824464752</v>
      </c>
      <c r="P411" s="226">
        <f t="shared" si="207"/>
        <v>343919.90861809754</v>
      </c>
      <c r="R411" s="250">
        <f t="shared" si="208"/>
        <v>4.90323845012463E-2</v>
      </c>
      <c r="S411" s="249">
        <f t="shared" si="208"/>
        <v>9.1421361612225707E-2</v>
      </c>
      <c r="T411" s="249">
        <f t="shared" si="208"/>
        <v>7.6184468010188092E-2</v>
      </c>
      <c r="V411" s="252"/>
      <c r="X411" s="257">
        <f t="shared" si="211"/>
        <v>305101.60427807487</v>
      </c>
    </row>
    <row r="412" spans="3:24" ht="145.19999999999999" x14ac:dyDescent="0.3">
      <c r="C412" s="8" t="s">
        <v>58</v>
      </c>
      <c r="D412" s="9" t="s">
        <v>63</v>
      </c>
      <c r="E412" s="10" t="s">
        <v>64</v>
      </c>
      <c r="F412" s="9" t="s">
        <v>16</v>
      </c>
      <c r="G412" s="11">
        <v>6</v>
      </c>
      <c r="H412" s="171">
        <v>4000000</v>
      </c>
      <c r="I412" s="171">
        <v>3825343.3613445377</v>
      </c>
      <c r="J412" s="232">
        <v>3187786.1344537819</v>
      </c>
      <c r="L412" s="219">
        <f t="shared" si="213"/>
        <v>3671043.1652661064</v>
      </c>
      <c r="N412" s="225">
        <f t="shared" si="205"/>
        <v>427526.90409933764</v>
      </c>
      <c r="O412" s="226">
        <f t="shared" si="206"/>
        <v>3243516.2611667686</v>
      </c>
      <c r="P412" s="226">
        <f t="shared" si="207"/>
        <v>4098570.0693654441</v>
      </c>
      <c r="R412" s="249">
        <f t="shared" si="208"/>
        <v>1.08960854447214</v>
      </c>
      <c r="S412" s="249">
        <f t="shared" si="208"/>
        <v>1.0420317030151964</v>
      </c>
      <c r="T412" s="250">
        <f t="shared" si="208"/>
        <v>0.86835975251266373</v>
      </c>
      <c r="V412" s="252"/>
      <c r="X412" s="258">
        <f t="shared" si="214"/>
        <v>3910722.568664155</v>
      </c>
    </row>
    <row r="413" spans="3:24" ht="66" x14ac:dyDescent="0.3">
      <c r="C413" s="8" t="s">
        <v>83</v>
      </c>
      <c r="D413" s="9" t="s">
        <v>69</v>
      </c>
      <c r="E413" s="10" t="s">
        <v>70</v>
      </c>
      <c r="F413" s="9" t="s">
        <v>16</v>
      </c>
      <c r="G413" s="11">
        <v>6</v>
      </c>
      <c r="H413" s="171">
        <v>1800000</v>
      </c>
      <c r="I413" s="171">
        <v>1769747.8991596641</v>
      </c>
      <c r="J413" s="232">
        <v>1474789.9159663867</v>
      </c>
      <c r="L413" s="219">
        <f t="shared" si="213"/>
        <v>1681512.6050420171</v>
      </c>
      <c r="N413" s="225">
        <f t="shared" si="205"/>
        <v>179664.96607660671</v>
      </c>
      <c r="O413" s="226">
        <f t="shared" si="206"/>
        <v>1501847.6389654104</v>
      </c>
      <c r="P413" s="226">
        <f t="shared" si="207"/>
        <v>1861177.5711186237</v>
      </c>
      <c r="R413" s="249">
        <f t="shared" si="208"/>
        <v>0.49032384501246301</v>
      </c>
      <c r="S413" s="249">
        <f t="shared" si="208"/>
        <v>0.48208310812149729</v>
      </c>
      <c r="T413" s="250">
        <f t="shared" si="208"/>
        <v>0.40173592343458109</v>
      </c>
      <c r="V413" s="252"/>
      <c r="X413" s="258">
        <f t="shared" si="214"/>
        <v>1784745.7627118647</v>
      </c>
    </row>
    <row r="414" spans="3:24" ht="39.6" x14ac:dyDescent="0.3">
      <c r="C414" s="8" t="s">
        <v>86</v>
      </c>
      <c r="D414" s="9" t="s">
        <v>221</v>
      </c>
      <c r="E414" s="10" t="s">
        <v>222</v>
      </c>
      <c r="F414" s="9" t="s">
        <v>223</v>
      </c>
      <c r="G414" s="11">
        <v>2</v>
      </c>
      <c r="H414" s="230">
        <v>800000</v>
      </c>
      <c r="I414" s="171">
        <v>545485.71428571432</v>
      </c>
      <c r="J414" s="179">
        <v>454571.42857142858</v>
      </c>
      <c r="L414" s="219">
        <f t="shared" si="213"/>
        <v>600019.04761904769</v>
      </c>
      <c r="N414" s="225">
        <f t="shared" si="205"/>
        <v>179054.84585212771</v>
      </c>
      <c r="O414" s="226">
        <f t="shared" si="206"/>
        <v>420964.20176691998</v>
      </c>
      <c r="P414" s="226">
        <f t="shared" si="207"/>
        <v>779073.89347117534</v>
      </c>
      <c r="R414" s="250">
        <f t="shared" si="208"/>
        <v>0.217921708894428</v>
      </c>
      <c r="S414" s="249">
        <f t="shared" si="208"/>
        <v>0.1485914737933007</v>
      </c>
      <c r="T414" s="249">
        <f t="shared" si="208"/>
        <v>0.12382622816108392</v>
      </c>
      <c r="V414" s="252"/>
      <c r="X414" s="257">
        <f t="shared" ref="X414:X417" si="215">+HARMEAN(I414,J414)</f>
        <v>495896.10389610392</v>
      </c>
    </row>
    <row r="415" spans="3:24" ht="39.6" x14ac:dyDescent="0.3">
      <c r="C415" s="8" t="s">
        <v>89</v>
      </c>
      <c r="D415" s="9" t="s">
        <v>84</v>
      </c>
      <c r="E415" s="10" t="s">
        <v>85</v>
      </c>
      <c r="F415" s="9" t="s">
        <v>16</v>
      </c>
      <c r="G415" s="11">
        <v>1</v>
      </c>
      <c r="H415" s="230">
        <v>650000</v>
      </c>
      <c r="I415" s="171">
        <v>1865542.4873949578</v>
      </c>
      <c r="J415" s="179">
        <v>1554618.7394957982</v>
      </c>
      <c r="L415" s="219">
        <f t="shared" si="213"/>
        <v>1356720.4089635853</v>
      </c>
      <c r="N415" s="225">
        <f t="shared" si="205"/>
        <v>631473.4330010711</v>
      </c>
      <c r="O415" s="226">
        <f t="shared" si="206"/>
        <v>725246.97596251417</v>
      </c>
      <c r="P415" s="226">
        <f t="shared" si="207"/>
        <v>1988193.8419646565</v>
      </c>
      <c r="R415" s="250">
        <f t="shared" si="208"/>
        <v>0.17706138847672276</v>
      </c>
      <c r="S415" s="249">
        <f t="shared" si="208"/>
        <v>0.50817775858533887</v>
      </c>
      <c r="T415" s="249">
        <f t="shared" si="208"/>
        <v>0.42348146548778243</v>
      </c>
      <c r="V415" s="252"/>
      <c r="X415" s="257">
        <f t="shared" si="215"/>
        <v>1695947.7158135979</v>
      </c>
    </row>
    <row r="416" spans="3:24" ht="26.4" x14ac:dyDescent="0.3">
      <c r="C416" s="8" t="s">
        <v>90</v>
      </c>
      <c r="D416" s="9" t="s">
        <v>252</v>
      </c>
      <c r="E416" s="10" t="s">
        <v>253</v>
      </c>
      <c r="F416" s="9" t="s">
        <v>16</v>
      </c>
      <c r="G416" s="11">
        <v>2</v>
      </c>
      <c r="H416" s="230">
        <v>800000</v>
      </c>
      <c r="I416" s="171">
        <v>484855.46218487399</v>
      </c>
      <c r="J416" s="179">
        <v>404046.21848739497</v>
      </c>
      <c r="L416" s="219">
        <f t="shared" si="213"/>
        <v>562967.22689075628</v>
      </c>
      <c r="N416" s="225">
        <f t="shared" si="205"/>
        <v>209215.04513928588</v>
      </c>
      <c r="O416" s="226">
        <f t="shared" si="206"/>
        <v>353752.18175147043</v>
      </c>
      <c r="P416" s="226">
        <f t="shared" si="207"/>
        <v>772182.27203004214</v>
      </c>
      <c r="R416" s="250">
        <f t="shared" si="208"/>
        <v>0.217921708894428</v>
      </c>
      <c r="S416" s="249">
        <f t="shared" si="208"/>
        <v>0.13207566360765682</v>
      </c>
      <c r="T416" s="249">
        <f t="shared" si="208"/>
        <v>0.11006305300638068</v>
      </c>
      <c r="V416" s="252"/>
      <c r="X416" s="257">
        <f t="shared" si="215"/>
        <v>440777.69289533998</v>
      </c>
    </row>
    <row r="417" spans="3:24" ht="93" thickBot="1" x14ac:dyDescent="0.35">
      <c r="C417" s="8" t="s">
        <v>93</v>
      </c>
      <c r="D417" s="9" t="s">
        <v>326</v>
      </c>
      <c r="E417" s="10" t="s">
        <v>327</v>
      </c>
      <c r="F417" s="9" t="s">
        <v>16</v>
      </c>
      <c r="G417" s="11">
        <v>3</v>
      </c>
      <c r="H417" s="230">
        <v>150000</v>
      </c>
      <c r="I417" s="171">
        <v>354453.78151260508</v>
      </c>
      <c r="J417" s="179">
        <v>295378.15126050421</v>
      </c>
      <c r="L417" s="219">
        <f t="shared" si="213"/>
        <v>266610.6442577031</v>
      </c>
      <c r="N417" s="225">
        <f t="shared" si="205"/>
        <v>105218.88750632256</v>
      </c>
      <c r="O417" s="226">
        <f t="shared" si="206"/>
        <v>161391.75675138054</v>
      </c>
      <c r="P417" s="226">
        <f t="shared" si="207"/>
        <v>371829.53176402568</v>
      </c>
      <c r="R417" s="250">
        <f t="shared" si="208"/>
        <v>4.0860320417705251E-2</v>
      </c>
      <c r="S417" s="249">
        <f t="shared" si="208"/>
        <v>9.6553967239148886E-2</v>
      </c>
      <c r="T417" s="249">
        <f t="shared" si="208"/>
        <v>8.0461639365957405E-2</v>
      </c>
      <c r="V417" s="252"/>
      <c r="X417" s="257">
        <f t="shared" si="215"/>
        <v>322230.71046600462</v>
      </c>
    </row>
    <row r="418" spans="3:24" ht="13.2" customHeight="1" thickBot="1" x14ac:dyDescent="0.35">
      <c r="C418" s="280" t="s">
        <v>328</v>
      </c>
      <c r="D418" s="281"/>
      <c r="E418" s="282"/>
      <c r="F418" s="34"/>
      <c r="G418" s="34"/>
      <c r="H418" s="34"/>
      <c r="I418" s="181"/>
      <c r="J418" s="176"/>
      <c r="L418" s="219"/>
      <c r="N418" s="228"/>
      <c r="O418" s="228"/>
      <c r="P418" s="228"/>
      <c r="V418" s="252"/>
    </row>
    <row r="419" spans="3:24" ht="13.5" customHeight="1" thickBot="1" x14ac:dyDescent="0.35">
      <c r="C419" s="268" t="s">
        <v>329</v>
      </c>
      <c r="D419" s="269"/>
      <c r="E419" s="269"/>
      <c r="F419" s="269"/>
      <c r="G419" s="269"/>
      <c r="H419" s="269"/>
      <c r="I419" s="201"/>
      <c r="J419" s="183"/>
      <c r="L419" s="221"/>
      <c r="N419" s="229"/>
      <c r="O419" s="229"/>
      <c r="P419" s="229"/>
      <c r="R419" s="214"/>
      <c r="S419" s="215"/>
      <c r="T419" s="216"/>
      <c r="V419" s="252"/>
    </row>
    <row r="420" spans="3:24" ht="26.4" x14ac:dyDescent="0.3">
      <c r="C420" s="29" t="s">
        <v>4</v>
      </c>
      <c r="D420" s="30" t="s">
        <v>5</v>
      </c>
      <c r="E420" s="29" t="s">
        <v>6</v>
      </c>
      <c r="F420" s="31" t="s">
        <v>7</v>
      </c>
      <c r="G420" s="32" t="s">
        <v>8</v>
      </c>
      <c r="H420" s="31" t="s">
        <v>9</v>
      </c>
      <c r="I420" s="170" t="s">
        <v>9</v>
      </c>
      <c r="J420" s="170" t="s">
        <v>9</v>
      </c>
      <c r="L420" s="170" t="s">
        <v>9</v>
      </c>
      <c r="N420" s="224" t="s">
        <v>939</v>
      </c>
      <c r="O420" s="224" t="s">
        <v>940</v>
      </c>
      <c r="P420" s="224" t="s">
        <v>941</v>
      </c>
      <c r="R420" s="224" t="s">
        <v>942</v>
      </c>
      <c r="S420" s="224" t="s">
        <v>942</v>
      </c>
      <c r="T420" s="224" t="s">
        <v>942</v>
      </c>
      <c r="V420" s="252"/>
      <c r="X420" s="170" t="s">
        <v>9</v>
      </c>
    </row>
    <row r="421" spans="3:24" s="2" customFormat="1" ht="52.8" x14ac:dyDescent="0.3">
      <c r="C421" s="8" t="s">
        <v>13</v>
      </c>
      <c r="D421" s="9" t="s">
        <v>59</v>
      </c>
      <c r="E421" s="10" t="s">
        <v>60</v>
      </c>
      <c r="F421" s="9" t="s">
        <v>16</v>
      </c>
      <c r="G421" s="11">
        <v>1</v>
      </c>
      <c r="H421" s="171">
        <v>3000000</v>
      </c>
      <c r="I421" s="230">
        <v>3826890.7563025211</v>
      </c>
      <c r="J421" s="179">
        <v>3189075.630252101</v>
      </c>
      <c r="L421" s="219">
        <f t="shared" si="213"/>
        <v>3338655.4621848739</v>
      </c>
      <c r="N421" s="225">
        <f t="shared" ref="N421:N430" si="216">+STDEV(H421:J421)</f>
        <v>433263.97877670365</v>
      </c>
      <c r="O421" s="226">
        <f t="shared" ref="O421:O430" si="217">+L421-N421</f>
        <v>2905391.4834081703</v>
      </c>
      <c r="P421" s="226">
        <f t="shared" ref="P421:P430" si="218">+L421+N421</f>
        <v>3771919.4409615775</v>
      </c>
      <c r="R421" s="249">
        <f t="shared" ref="R421:T430" si="219">+H421/$L$24</f>
        <v>0.81720640835410507</v>
      </c>
      <c r="S421" s="250">
        <f t="shared" si="219"/>
        <v>1.0424532167071694</v>
      </c>
      <c r="T421" s="249">
        <f t="shared" si="219"/>
        <v>0.86871101392264105</v>
      </c>
      <c r="V421" s="252"/>
      <c r="X421" s="257">
        <f t="shared" ref="X421:X422" si="220">+HARMEAN(H421,J421)</f>
        <v>3091649.6945010182</v>
      </c>
    </row>
    <row r="422" spans="3:24" s="2" customFormat="1" ht="92.4" x14ac:dyDescent="0.3">
      <c r="C422" s="8" t="s">
        <v>18</v>
      </c>
      <c r="D422" s="9" t="s">
        <v>121</v>
      </c>
      <c r="E422" s="10" t="s">
        <v>122</v>
      </c>
      <c r="F422" s="9" t="s">
        <v>16</v>
      </c>
      <c r="G422" s="11">
        <v>1</v>
      </c>
      <c r="H422" s="171">
        <v>6000000</v>
      </c>
      <c r="I422" s="230">
        <v>8485714.2857142854</v>
      </c>
      <c r="J422" s="179">
        <v>7071428.5714285718</v>
      </c>
      <c r="L422" s="219">
        <f t="shared" si="213"/>
        <v>7185714.2857142864</v>
      </c>
      <c r="N422" s="225">
        <f t="shared" si="216"/>
        <v>1246791.8013519174</v>
      </c>
      <c r="O422" s="226">
        <f t="shared" si="217"/>
        <v>5938922.4843623694</v>
      </c>
      <c r="P422" s="226">
        <f t="shared" si="218"/>
        <v>8432506.0870662034</v>
      </c>
      <c r="R422" s="249">
        <f t="shared" si="219"/>
        <v>1.6344128167082101</v>
      </c>
      <c r="S422" s="250">
        <f t="shared" si="219"/>
        <v>2.3115266979158968</v>
      </c>
      <c r="T422" s="249">
        <f t="shared" si="219"/>
        <v>1.9262722482632477</v>
      </c>
      <c r="V422" s="252"/>
      <c r="X422" s="257">
        <f t="shared" si="220"/>
        <v>6491803.2786885239</v>
      </c>
    </row>
    <row r="423" spans="3:24" ht="145.19999999999999" x14ac:dyDescent="0.3">
      <c r="C423" s="8" t="s">
        <v>21</v>
      </c>
      <c r="D423" s="9" t="s">
        <v>63</v>
      </c>
      <c r="E423" s="10" t="s">
        <v>64</v>
      </c>
      <c r="F423" s="9" t="s">
        <v>16</v>
      </c>
      <c r="G423" s="11">
        <v>1</v>
      </c>
      <c r="H423" s="171">
        <v>4000000</v>
      </c>
      <c r="I423" s="171">
        <v>3825343.3613445377</v>
      </c>
      <c r="J423" s="232">
        <v>3187786.1344537819</v>
      </c>
      <c r="L423" s="219">
        <f t="shared" si="213"/>
        <v>3671043.1652661064</v>
      </c>
      <c r="N423" s="225">
        <f t="shared" si="216"/>
        <v>427526.90409933764</v>
      </c>
      <c r="O423" s="226">
        <f t="shared" si="217"/>
        <v>3243516.2611667686</v>
      </c>
      <c r="P423" s="226">
        <f t="shared" si="218"/>
        <v>4098570.0693654441</v>
      </c>
      <c r="R423" s="249">
        <f t="shared" si="219"/>
        <v>1.08960854447214</v>
      </c>
      <c r="S423" s="249">
        <f t="shared" si="219"/>
        <v>1.0420317030151964</v>
      </c>
      <c r="T423" s="250">
        <f t="shared" si="219"/>
        <v>0.86835975251266373</v>
      </c>
      <c r="V423" s="252"/>
      <c r="X423" s="258">
        <f t="shared" ref="X423:X425" si="221">+HARMEAN(H423:I423)</f>
        <v>3910722.568664155</v>
      </c>
    </row>
    <row r="424" spans="3:24" ht="105.6" x14ac:dyDescent="0.3">
      <c r="C424" s="8" t="s">
        <v>25</v>
      </c>
      <c r="D424" s="9" t="s">
        <v>67</v>
      </c>
      <c r="E424" s="10" t="s">
        <v>68</v>
      </c>
      <c r="F424" s="9" t="s">
        <v>16</v>
      </c>
      <c r="G424" s="11">
        <v>1</v>
      </c>
      <c r="H424" s="230">
        <v>1500000</v>
      </c>
      <c r="I424" s="171">
        <v>2475680.6722689075</v>
      </c>
      <c r="J424" s="179">
        <v>2063067.2268907563</v>
      </c>
      <c r="L424" s="219">
        <f t="shared" si="213"/>
        <v>2012915.9663865548</v>
      </c>
      <c r="N424" s="225">
        <f t="shared" si="216"/>
        <v>489769.90031789057</v>
      </c>
      <c r="O424" s="226">
        <f t="shared" si="217"/>
        <v>1523146.0660686642</v>
      </c>
      <c r="P424" s="226">
        <f t="shared" si="218"/>
        <v>2502685.8667044453</v>
      </c>
      <c r="R424" s="250">
        <f t="shared" si="219"/>
        <v>0.40860320417705254</v>
      </c>
      <c r="S424" s="249">
        <f t="shared" si="219"/>
        <v>0.67438070347218337</v>
      </c>
      <c r="T424" s="249">
        <f t="shared" si="219"/>
        <v>0.56198391956015281</v>
      </c>
      <c r="V424" s="252"/>
      <c r="X424" s="257">
        <f t="shared" ref="X424:X427" si="222">+HARMEAN(I424,J424)</f>
        <v>2250618.7929717344</v>
      </c>
    </row>
    <row r="425" spans="3:24" ht="66" x14ac:dyDescent="0.3">
      <c r="C425" s="8" t="s">
        <v>28</v>
      </c>
      <c r="D425" s="9" t="s">
        <v>65</v>
      </c>
      <c r="E425" s="10" t="s">
        <v>66</v>
      </c>
      <c r="F425" s="9" t="s">
        <v>16</v>
      </c>
      <c r="G425" s="11">
        <v>1</v>
      </c>
      <c r="H425" s="171">
        <v>3200000</v>
      </c>
      <c r="I425" s="171">
        <v>2984743.3613445382</v>
      </c>
      <c r="J425" s="232">
        <v>2487286.1344537814</v>
      </c>
      <c r="L425" s="219">
        <f t="shared" si="213"/>
        <v>2890676.4985994399</v>
      </c>
      <c r="N425" s="225">
        <f t="shared" si="216"/>
        <v>365549.85232589865</v>
      </c>
      <c r="O425" s="226">
        <f t="shared" si="217"/>
        <v>2525126.6462735413</v>
      </c>
      <c r="P425" s="226">
        <f t="shared" si="218"/>
        <v>3256226.3509253385</v>
      </c>
      <c r="R425" s="249">
        <f t="shared" si="219"/>
        <v>0.87168683557771198</v>
      </c>
      <c r="S425" s="249">
        <f t="shared" si="219"/>
        <v>0.81305046739437625</v>
      </c>
      <c r="T425" s="250">
        <f t="shared" si="219"/>
        <v>0.67754205616198004</v>
      </c>
      <c r="V425" s="252"/>
      <c r="X425" s="258">
        <f t="shared" si="221"/>
        <v>3088625.7353857714</v>
      </c>
    </row>
    <row r="426" spans="3:24" ht="105.6" x14ac:dyDescent="0.3">
      <c r="C426" s="8" t="s">
        <v>31</v>
      </c>
      <c r="D426" s="9" t="s">
        <v>71</v>
      </c>
      <c r="E426" s="10" t="s">
        <v>72</v>
      </c>
      <c r="F426" s="9" t="s">
        <v>16</v>
      </c>
      <c r="G426" s="11">
        <v>1</v>
      </c>
      <c r="H426" s="230">
        <v>300000</v>
      </c>
      <c r="I426" s="171">
        <v>993403.36134453781</v>
      </c>
      <c r="J426" s="179">
        <v>827836.13445378153</v>
      </c>
      <c r="L426" s="219">
        <f t="shared" si="213"/>
        <v>707079.831932773</v>
      </c>
      <c r="N426" s="225">
        <f t="shared" si="216"/>
        <v>362130.66540944186</v>
      </c>
      <c r="O426" s="226">
        <f t="shared" si="217"/>
        <v>344949.16652333114</v>
      </c>
      <c r="P426" s="226">
        <f t="shared" si="218"/>
        <v>1069210.4973422149</v>
      </c>
      <c r="R426" s="250">
        <f t="shared" si="219"/>
        <v>8.1720640835410502E-2</v>
      </c>
      <c r="S426" s="249">
        <f t="shared" si="219"/>
        <v>0.27060519765708829</v>
      </c>
      <c r="T426" s="249">
        <f t="shared" si="219"/>
        <v>0.22550433138090692</v>
      </c>
      <c r="V426" s="252"/>
      <c r="X426" s="257">
        <f t="shared" si="222"/>
        <v>903093.96485867072</v>
      </c>
    </row>
    <row r="427" spans="3:24" s="2" customFormat="1" ht="66" x14ac:dyDescent="0.3">
      <c r="C427" s="8" t="s">
        <v>34</v>
      </c>
      <c r="D427" s="9" t="s">
        <v>97</v>
      </c>
      <c r="E427" s="10" t="s">
        <v>98</v>
      </c>
      <c r="F427" s="9" t="s">
        <v>16</v>
      </c>
      <c r="G427" s="11">
        <v>1</v>
      </c>
      <c r="H427" s="230">
        <v>1100000</v>
      </c>
      <c r="I427" s="171">
        <v>2420168.0672268909</v>
      </c>
      <c r="J427" s="179">
        <v>2016806.7226890756</v>
      </c>
      <c r="L427" s="219">
        <f t="shared" si="213"/>
        <v>1845658.2633053223</v>
      </c>
      <c r="N427" s="225">
        <f t="shared" si="216"/>
        <v>676520.34543941892</v>
      </c>
      <c r="O427" s="226">
        <f t="shared" si="217"/>
        <v>1169137.9178659033</v>
      </c>
      <c r="P427" s="226">
        <f t="shared" si="218"/>
        <v>2522178.6087447414</v>
      </c>
      <c r="R427" s="250">
        <f t="shared" si="219"/>
        <v>0.2996423497298385</v>
      </c>
      <c r="S427" s="249">
        <f t="shared" si="219"/>
        <v>0.6592589512772612</v>
      </c>
      <c r="T427" s="249">
        <f t="shared" si="219"/>
        <v>0.54938245939771768</v>
      </c>
      <c r="V427" s="252"/>
      <c r="X427" s="257">
        <f t="shared" si="222"/>
        <v>2200152.7883880823</v>
      </c>
    </row>
    <row r="428" spans="3:24" ht="79.2" x14ac:dyDescent="0.3">
      <c r="C428" s="8" t="s">
        <v>37</v>
      </c>
      <c r="D428" s="9" t="s">
        <v>150</v>
      </c>
      <c r="E428" s="38" t="s">
        <v>151</v>
      </c>
      <c r="F428" s="9" t="s">
        <v>16</v>
      </c>
      <c r="G428" s="11">
        <v>1</v>
      </c>
      <c r="H428" s="171">
        <v>1000000</v>
      </c>
      <c r="I428" s="230">
        <v>1384235.2941176472</v>
      </c>
      <c r="J428" s="179">
        <v>1153529.411764706</v>
      </c>
      <c r="L428" s="219">
        <f t="shared" si="213"/>
        <v>1179254.9019607843</v>
      </c>
      <c r="N428" s="225">
        <f t="shared" si="216"/>
        <v>193405.12130186803</v>
      </c>
      <c r="O428" s="226">
        <f t="shared" si="217"/>
        <v>985849.78065891634</v>
      </c>
      <c r="P428" s="226">
        <f t="shared" si="218"/>
        <v>1372660.0232626523</v>
      </c>
      <c r="R428" s="249">
        <f t="shared" si="219"/>
        <v>0.27240213611803499</v>
      </c>
      <c r="S428" s="250">
        <f t="shared" si="219"/>
        <v>0.37706865100762355</v>
      </c>
      <c r="T428" s="249">
        <f t="shared" si="219"/>
        <v>0.31422387583968631</v>
      </c>
      <c r="V428" s="252"/>
      <c r="X428" s="257">
        <f t="shared" ref="X428:X430" si="223">+HARMEAN(H428,J428)</f>
        <v>1071291.9967222072</v>
      </c>
    </row>
    <row r="429" spans="3:24" s="2" customFormat="1" ht="39.6" x14ac:dyDescent="0.3">
      <c r="C429" s="8" t="s">
        <v>40</v>
      </c>
      <c r="D429" s="9" t="s">
        <v>103</v>
      </c>
      <c r="E429" s="10" t="s">
        <v>104</v>
      </c>
      <c r="F429" s="9" t="s">
        <v>16</v>
      </c>
      <c r="G429" s="11">
        <v>1</v>
      </c>
      <c r="H429" s="171">
        <v>2000000</v>
      </c>
      <c r="I429" s="230">
        <v>2607247.0588235296</v>
      </c>
      <c r="J429" s="179">
        <v>2172705.8823529412</v>
      </c>
      <c r="L429" s="219">
        <f t="shared" si="213"/>
        <v>2259984.3137254901</v>
      </c>
      <c r="N429" s="225">
        <f t="shared" si="216"/>
        <v>312890.38184258499</v>
      </c>
      <c r="O429" s="226">
        <f t="shared" si="217"/>
        <v>1947093.9318829051</v>
      </c>
      <c r="P429" s="226">
        <f t="shared" si="218"/>
        <v>2572874.6955680749</v>
      </c>
      <c r="R429" s="249">
        <f t="shared" si="219"/>
        <v>0.54480427223606998</v>
      </c>
      <c r="S429" s="250">
        <f t="shared" si="219"/>
        <v>0.71021966821099358</v>
      </c>
      <c r="T429" s="249">
        <f t="shared" si="219"/>
        <v>0.59184972350916121</v>
      </c>
      <c r="V429" s="252"/>
      <c r="X429" s="257">
        <f t="shared" si="223"/>
        <v>2082778.8429006427</v>
      </c>
    </row>
    <row r="430" spans="3:24" ht="27" thickBot="1" x14ac:dyDescent="0.35">
      <c r="C430" s="8" t="s">
        <v>43</v>
      </c>
      <c r="D430" s="9" t="s">
        <v>19</v>
      </c>
      <c r="E430" s="10" t="s">
        <v>20</v>
      </c>
      <c r="F430" s="9" t="s">
        <v>16</v>
      </c>
      <c r="G430" s="11">
        <v>60</v>
      </c>
      <c r="H430" s="207">
        <v>65000</v>
      </c>
      <c r="I430" s="230">
        <v>88235.294117647063</v>
      </c>
      <c r="J430" s="179">
        <v>63025.210084033613</v>
      </c>
      <c r="L430" s="219">
        <f t="shared" si="213"/>
        <v>72086.834733893556</v>
      </c>
      <c r="N430" s="225">
        <f t="shared" si="216"/>
        <v>14019.789732895568</v>
      </c>
      <c r="O430" s="226">
        <f t="shared" si="217"/>
        <v>58067.04500099799</v>
      </c>
      <c r="P430" s="226">
        <f t="shared" si="218"/>
        <v>86106.62446678913</v>
      </c>
      <c r="R430" s="249">
        <f t="shared" si="219"/>
        <v>1.7706138847672276E-2</v>
      </c>
      <c r="S430" s="250">
        <f t="shared" si="219"/>
        <v>2.4035482598650151E-2</v>
      </c>
      <c r="T430" s="249">
        <f t="shared" si="219"/>
        <v>1.7168201856178678E-2</v>
      </c>
      <c r="V430" s="252"/>
      <c r="X430" s="257">
        <f t="shared" si="223"/>
        <v>63997.374466688547</v>
      </c>
    </row>
    <row r="431" spans="3:24" ht="13.2" customHeight="1" thickBot="1" x14ac:dyDescent="0.35">
      <c r="C431" s="54"/>
      <c r="D431" s="55"/>
      <c r="E431" s="55"/>
      <c r="F431" s="56"/>
      <c r="G431" s="56"/>
      <c r="H431" s="208" t="s">
        <v>330</v>
      </c>
      <c r="I431" s="185"/>
      <c r="J431" s="217"/>
      <c r="L431" s="221"/>
      <c r="N431" s="229"/>
      <c r="O431" s="229"/>
      <c r="P431" s="229"/>
      <c r="R431" s="214"/>
      <c r="S431" s="215"/>
      <c r="T431" s="216"/>
      <c r="V431" s="252"/>
    </row>
    <row r="432" spans="3:24" ht="27" thickBot="1" x14ac:dyDescent="0.35">
      <c r="C432" s="29" t="s">
        <v>4</v>
      </c>
      <c r="D432" s="30" t="s">
        <v>5</v>
      </c>
      <c r="E432" s="29" t="s">
        <v>6</v>
      </c>
      <c r="F432" s="31" t="s">
        <v>7</v>
      </c>
      <c r="G432" s="32" t="s">
        <v>8</v>
      </c>
      <c r="H432" s="213" t="s">
        <v>331</v>
      </c>
      <c r="I432" s="170" t="s">
        <v>331</v>
      </c>
      <c r="J432" s="170" t="s">
        <v>331</v>
      </c>
      <c r="L432" s="170" t="s">
        <v>331</v>
      </c>
      <c r="N432" s="224" t="s">
        <v>939</v>
      </c>
      <c r="O432" s="224" t="s">
        <v>940</v>
      </c>
      <c r="P432" s="224" t="s">
        <v>941</v>
      </c>
      <c r="R432" s="224" t="s">
        <v>942</v>
      </c>
      <c r="S432" s="224" t="s">
        <v>942</v>
      </c>
      <c r="T432" s="224" t="s">
        <v>942</v>
      </c>
      <c r="V432" s="252"/>
      <c r="X432" s="170" t="s">
        <v>9</v>
      </c>
    </row>
    <row r="433" spans="3:24" ht="242.25" customHeight="1" x14ac:dyDescent="0.3">
      <c r="C433" s="4" t="s">
        <v>13</v>
      </c>
      <c r="D433" s="60" t="s">
        <v>336</v>
      </c>
      <c r="E433" s="61" t="s">
        <v>336</v>
      </c>
      <c r="F433" s="60" t="s">
        <v>337</v>
      </c>
      <c r="G433" s="62">
        <v>2.7</v>
      </c>
      <c r="H433" s="206">
        <v>18338</v>
      </c>
      <c r="I433" s="198">
        <v>18933.599999999999</v>
      </c>
      <c r="J433" s="232">
        <v>16464</v>
      </c>
      <c r="L433" s="219">
        <f t="shared" si="213"/>
        <v>17911.866666666665</v>
      </c>
      <c r="N433" s="225">
        <f t="shared" ref="N433:N449" si="224">+STDEV(H433:J433)</f>
        <v>1288.768114647989</v>
      </c>
      <c r="O433" s="226">
        <f t="shared" ref="O433:O449" si="225">+L433-N433</f>
        <v>16623.098552018677</v>
      </c>
      <c r="P433" s="226">
        <f t="shared" ref="P433:P449" si="226">+L433+N433</f>
        <v>19200.634781314653</v>
      </c>
      <c r="R433" s="249">
        <f t="shared" ref="R433:T449" si="227">+H433/$L$24</f>
        <v>4.9953103721325264E-3</v>
      </c>
      <c r="S433" s="249">
        <f t="shared" si="227"/>
        <v>5.1575530844044275E-3</v>
      </c>
      <c r="T433" s="250">
        <f t="shared" si="227"/>
        <v>4.4848287690473282E-3</v>
      </c>
      <c r="V433" s="252"/>
      <c r="X433" s="258">
        <f t="shared" ref="X433" si="228">+HARMEAN(H433:I433)</f>
        <v>18631.041157342319</v>
      </c>
    </row>
    <row r="434" spans="3:24" x14ac:dyDescent="0.3">
      <c r="C434" s="8" t="s">
        <v>18</v>
      </c>
      <c r="D434" s="9" t="s">
        <v>339</v>
      </c>
      <c r="E434" s="10" t="s">
        <v>340</v>
      </c>
      <c r="F434" s="9" t="s">
        <v>337</v>
      </c>
      <c r="G434" s="68">
        <v>0.75</v>
      </c>
      <c r="H434" s="205">
        <v>26178</v>
      </c>
      <c r="I434" s="240">
        <v>32199.999999999996</v>
      </c>
      <c r="J434" s="179">
        <v>28000</v>
      </c>
      <c r="L434" s="219">
        <f t="shared" si="213"/>
        <v>28792.666666666668</v>
      </c>
      <c r="N434" s="225">
        <f t="shared" si="224"/>
        <v>3088.2618628175496</v>
      </c>
      <c r="O434" s="226">
        <f t="shared" si="225"/>
        <v>25704.404803849116</v>
      </c>
      <c r="P434" s="226">
        <f t="shared" si="226"/>
        <v>31880.928529484219</v>
      </c>
      <c r="R434" s="249">
        <f t="shared" si="227"/>
        <v>7.1309431192979203E-3</v>
      </c>
      <c r="S434" s="250">
        <f t="shared" si="227"/>
        <v>8.7713487830007267E-3</v>
      </c>
      <c r="T434" s="249">
        <f t="shared" si="227"/>
        <v>7.6272598113049806E-3</v>
      </c>
      <c r="V434" s="252"/>
      <c r="X434" s="257">
        <f t="shared" ref="X434:X442" si="229">+HARMEAN(H434,J434)</f>
        <v>27058.363173243746</v>
      </c>
    </row>
    <row r="435" spans="3:24" x14ac:dyDescent="0.3">
      <c r="C435" s="8" t="s">
        <v>21</v>
      </c>
      <c r="D435" s="9" t="s">
        <v>341</v>
      </c>
      <c r="E435" s="10" t="s">
        <v>341</v>
      </c>
      <c r="F435" s="9" t="s">
        <v>223</v>
      </c>
      <c r="G435" s="68">
        <v>4</v>
      </c>
      <c r="H435" s="241">
        <v>26090</v>
      </c>
      <c r="I435" s="198">
        <v>20200.899999999998</v>
      </c>
      <c r="J435" s="179">
        <v>17566</v>
      </c>
      <c r="L435" s="219">
        <f t="shared" si="213"/>
        <v>21285.633333333331</v>
      </c>
      <c r="N435" s="225">
        <f t="shared" si="224"/>
        <v>4364.3016398197551</v>
      </c>
      <c r="O435" s="226">
        <f t="shared" si="225"/>
        <v>16921.331693513577</v>
      </c>
      <c r="P435" s="226">
        <f t="shared" si="226"/>
        <v>25649.934973153086</v>
      </c>
      <c r="R435" s="250">
        <f t="shared" si="227"/>
        <v>7.1069717313195337E-3</v>
      </c>
      <c r="S435" s="249">
        <f t="shared" si="227"/>
        <v>5.5027683115068124E-3</v>
      </c>
      <c r="T435" s="249">
        <f t="shared" si="227"/>
        <v>4.7850159230494026E-3</v>
      </c>
      <c r="V435" s="252"/>
      <c r="X435" s="257">
        <f t="shared" ref="X435:X439" si="230">+HARMEAN(I435,J435)</f>
        <v>18791.534883720931</v>
      </c>
    </row>
    <row r="436" spans="3:24" ht="26.4" x14ac:dyDescent="0.3">
      <c r="C436" s="8" t="s">
        <v>25</v>
      </c>
      <c r="D436" s="9" t="s">
        <v>342</v>
      </c>
      <c r="E436" s="10" t="s">
        <v>343</v>
      </c>
      <c r="F436" s="9" t="s">
        <v>344</v>
      </c>
      <c r="G436" s="74">
        <v>0.7</v>
      </c>
      <c r="H436" s="205">
        <v>63372</v>
      </c>
      <c r="I436" s="240">
        <v>85100</v>
      </c>
      <c r="J436" s="179">
        <v>74000</v>
      </c>
      <c r="L436" s="219">
        <f t="shared" si="213"/>
        <v>74157.333333333328</v>
      </c>
      <c r="N436" s="225">
        <f t="shared" si="224"/>
        <v>10864.85440921014</v>
      </c>
      <c r="O436" s="226">
        <f t="shared" si="225"/>
        <v>63292.478924123192</v>
      </c>
      <c r="P436" s="226">
        <f t="shared" si="226"/>
        <v>85022.187742543465</v>
      </c>
      <c r="R436" s="249">
        <f t="shared" si="227"/>
        <v>1.7262668170072114E-2</v>
      </c>
      <c r="S436" s="250">
        <f t="shared" si="227"/>
        <v>2.3181421783644778E-2</v>
      </c>
      <c r="T436" s="249">
        <f t="shared" si="227"/>
        <v>2.015775807273459E-2</v>
      </c>
      <c r="V436" s="252"/>
      <c r="X436" s="257">
        <f t="shared" si="229"/>
        <v>68274.874064583768</v>
      </c>
    </row>
    <row r="437" spans="3:24" x14ac:dyDescent="0.3">
      <c r="C437" s="8" t="s">
        <v>28</v>
      </c>
      <c r="D437" s="9" t="s">
        <v>345</v>
      </c>
      <c r="E437" s="10" t="s">
        <v>346</v>
      </c>
      <c r="F437" s="9" t="s">
        <v>344</v>
      </c>
      <c r="G437" s="74">
        <v>1.2</v>
      </c>
      <c r="H437" s="241">
        <v>1300000</v>
      </c>
      <c r="I437" s="198">
        <v>1092500</v>
      </c>
      <c r="J437" s="179">
        <v>950000</v>
      </c>
      <c r="L437" s="219">
        <f t="shared" si="213"/>
        <v>1114166.6666666667</v>
      </c>
      <c r="N437" s="225">
        <f t="shared" si="224"/>
        <v>176003.07762460646</v>
      </c>
      <c r="O437" s="226">
        <f t="shared" si="225"/>
        <v>938163.58904206031</v>
      </c>
      <c r="P437" s="226">
        <f t="shared" si="226"/>
        <v>1290169.7442912732</v>
      </c>
      <c r="R437" s="250">
        <f t="shared" si="227"/>
        <v>0.35412277695344552</v>
      </c>
      <c r="S437" s="249">
        <f t="shared" si="227"/>
        <v>0.29759933370895325</v>
      </c>
      <c r="T437" s="249">
        <f t="shared" si="227"/>
        <v>0.25878202931213323</v>
      </c>
      <c r="V437" s="252"/>
      <c r="X437" s="257">
        <f t="shared" si="230"/>
        <v>1016279.0697674419</v>
      </c>
    </row>
    <row r="438" spans="3:24" x14ac:dyDescent="0.3">
      <c r="C438" s="8" t="s">
        <v>31</v>
      </c>
      <c r="D438" s="75" t="s">
        <v>347</v>
      </c>
      <c r="E438" s="76" t="s">
        <v>348</v>
      </c>
      <c r="F438" s="9" t="s">
        <v>337</v>
      </c>
      <c r="G438" s="68">
        <v>56.15</v>
      </c>
      <c r="H438" s="205">
        <v>66637</v>
      </c>
      <c r="I438" s="240">
        <v>82167.5</v>
      </c>
      <c r="J438" s="179">
        <v>71450</v>
      </c>
      <c r="L438" s="219">
        <f t="shared" si="213"/>
        <v>73418.166666666672</v>
      </c>
      <c r="N438" s="225">
        <f t="shared" si="224"/>
        <v>7950.1174572035934</v>
      </c>
      <c r="O438" s="226">
        <f t="shared" si="225"/>
        <v>65468.049209463075</v>
      </c>
      <c r="P438" s="226">
        <f t="shared" si="226"/>
        <v>81368.284123870268</v>
      </c>
      <c r="R438" s="249">
        <f t="shared" si="227"/>
        <v>1.8152061144497498E-2</v>
      </c>
      <c r="S438" s="250">
        <f t="shared" si="227"/>
        <v>2.2382602519478642E-2</v>
      </c>
      <c r="T438" s="249">
        <f t="shared" si="227"/>
        <v>1.9463132625633602E-2</v>
      </c>
      <c r="V438" s="252"/>
      <c r="X438" s="257">
        <f t="shared" si="229"/>
        <v>68959.621832612771</v>
      </c>
    </row>
    <row r="439" spans="3:24" x14ac:dyDescent="0.3">
      <c r="C439" s="8" t="s">
        <v>34</v>
      </c>
      <c r="D439" s="9" t="s">
        <v>349</v>
      </c>
      <c r="E439" s="10" t="s">
        <v>350</v>
      </c>
      <c r="F439" s="9" t="s">
        <v>337</v>
      </c>
      <c r="G439" s="74">
        <v>112.29</v>
      </c>
      <c r="H439" s="241">
        <v>29351</v>
      </c>
      <c r="I439" s="198">
        <v>48587.499999999993</v>
      </c>
      <c r="J439" s="179">
        <v>42250</v>
      </c>
      <c r="L439" s="219">
        <f t="shared" si="213"/>
        <v>40062.833333333336</v>
      </c>
      <c r="N439" s="225">
        <f t="shared" si="224"/>
        <v>9802.9845752879519</v>
      </c>
      <c r="O439" s="226">
        <f t="shared" si="225"/>
        <v>30259.848758045384</v>
      </c>
      <c r="P439" s="226">
        <f t="shared" si="226"/>
        <v>49865.817908621291</v>
      </c>
      <c r="R439" s="250">
        <f t="shared" si="227"/>
        <v>7.9952750972004452E-3</v>
      </c>
      <c r="S439" s="249">
        <f t="shared" si="227"/>
        <v>1.3235338788635025E-2</v>
      </c>
      <c r="T439" s="249">
        <f t="shared" si="227"/>
        <v>1.150899025098698E-2</v>
      </c>
      <c r="V439" s="252"/>
      <c r="X439" s="257">
        <f t="shared" si="230"/>
        <v>45197.674418604649</v>
      </c>
    </row>
    <row r="440" spans="3:24" x14ac:dyDescent="0.3">
      <c r="C440" s="8" t="s">
        <v>37</v>
      </c>
      <c r="D440" s="75" t="s">
        <v>351</v>
      </c>
      <c r="E440" s="10" t="s">
        <v>352</v>
      </c>
      <c r="F440" s="9" t="s">
        <v>337</v>
      </c>
      <c r="G440" s="68">
        <v>152.29</v>
      </c>
      <c r="H440" s="205">
        <v>18256</v>
      </c>
      <c r="I440" s="240">
        <v>23000</v>
      </c>
      <c r="J440" s="179">
        <v>20000</v>
      </c>
      <c r="L440" s="219">
        <f t="shared" si="213"/>
        <v>20418.666666666668</v>
      </c>
      <c r="N440" s="225">
        <f t="shared" si="224"/>
        <v>2399.5510691238337</v>
      </c>
      <c r="O440" s="226">
        <f t="shared" si="225"/>
        <v>18019.115597542834</v>
      </c>
      <c r="P440" s="226">
        <f t="shared" si="226"/>
        <v>22818.217735790502</v>
      </c>
      <c r="R440" s="249">
        <f t="shared" si="227"/>
        <v>4.9729733969708471E-3</v>
      </c>
      <c r="S440" s="250">
        <f t="shared" si="227"/>
        <v>6.2652491307148049E-3</v>
      </c>
      <c r="T440" s="249">
        <f t="shared" si="227"/>
        <v>5.4480427223607001E-3</v>
      </c>
      <c r="V440" s="252"/>
      <c r="X440" s="257">
        <f t="shared" si="229"/>
        <v>19088.247595148474</v>
      </c>
    </row>
    <row r="441" spans="3:24" ht="26.4" x14ac:dyDescent="0.3">
      <c r="C441" s="8" t="s">
        <v>40</v>
      </c>
      <c r="D441" s="75" t="s">
        <v>353</v>
      </c>
      <c r="E441" s="76" t="s">
        <v>353</v>
      </c>
      <c r="F441" s="9" t="s">
        <v>223</v>
      </c>
      <c r="G441" s="68">
        <v>1</v>
      </c>
      <c r="H441" s="205">
        <v>241888</v>
      </c>
      <c r="I441" s="240">
        <v>272550</v>
      </c>
      <c r="J441" s="179">
        <v>237000</v>
      </c>
      <c r="L441" s="219">
        <f t="shared" si="213"/>
        <v>250479.33333333334</v>
      </c>
      <c r="N441" s="225">
        <f t="shared" si="224"/>
        <v>19269.376775945126</v>
      </c>
      <c r="O441" s="226">
        <f t="shared" si="225"/>
        <v>231209.95655738821</v>
      </c>
      <c r="P441" s="226">
        <f t="shared" si="226"/>
        <v>269748.71010927844</v>
      </c>
      <c r="R441" s="249">
        <f t="shared" si="227"/>
        <v>6.5890807901319251E-2</v>
      </c>
      <c r="S441" s="250">
        <f t="shared" si="227"/>
        <v>7.4243202198970445E-2</v>
      </c>
      <c r="T441" s="249">
        <f t="shared" si="227"/>
        <v>6.4559306259974303E-2</v>
      </c>
      <c r="V441" s="252"/>
      <c r="X441" s="257">
        <f t="shared" si="229"/>
        <v>239419.05414209582</v>
      </c>
    </row>
    <row r="442" spans="3:24" ht="26.4" x14ac:dyDescent="0.3">
      <c r="C442" s="8" t="s">
        <v>43</v>
      </c>
      <c r="D442" s="75" t="s">
        <v>354</v>
      </c>
      <c r="E442" s="76" t="s">
        <v>354</v>
      </c>
      <c r="F442" s="9" t="s">
        <v>223</v>
      </c>
      <c r="G442" s="68">
        <v>1</v>
      </c>
      <c r="H442" s="205">
        <v>354101</v>
      </c>
      <c r="I442" s="240">
        <v>402499.99999999994</v>
      </c>
      <c r="J442" s="179">
        <v>350000</v>
      </c>
      <c r="L442" s="219">
        <f t="shared" si="213"/>
        <v>368867</v>
      </c>
      <c r="N442" s="225">
        <f t="shared" si="224"/>
        <v>29199.119284663331</v>
      </c>
      <c r="O442" s="226">
        <f t="shared" si="225"/>
        <v>339667.88071533665</v>
      </c>
      <c r="P442" s="226">
        <f t="shared" si="226"/>
        <v>398066.11928466335</v>
      </c>
      <c r="R442" s="249">
        <f t="shared" si="227"/>
        <v>9.6457868801532315E-2</v>
      </c>
      <c r="S442" s="250">
        <f t="shared" si="227"/>
        <v>0.10964185978750908</v>
      </c>
      <c r="T442" s="249">
        <f t="shared" si="227"/>
        <v>9.5340747641312257E-2</v>
      </c>
      <c r="V442" s="252"/>
      <c r="X442" s="257">
        <f t="shared" si="229"/>
        <v>352038.55696838949</v>
      </c>
    </row>
    <row r="443" spans="3:24" ht="26.4" x14ac:dyDescent="0.3">
      <c r="C443" s="8" t="s">
        <v>46</v>
      </c>
      <c r="D443" s="75" t="s">
        <v>355</v>
      </c>
      <c r="E443" s="76" t="s">
        <v>355</v>
      </c>
      <c r="F443" s="9" t="s">
        <v>337</v>
      </c>
      <c r="G443" s="68">
        <v>3</v>
      </c>
      <c r="H443" s="241">
        <v>354101</v>
      </c>
      <c r="I443" s="198">
        <v>249549.99999999997</v>
      </c>
      <c r="J443" s="179">
        <v>217000</v>
      </c>
      <c r="L443" s="219">
        <f t="shared" si="213"/>
        <v>273550.33333333331</v>
      </c>
      <c r="N443" s="225">
        <f t="shared" si="224"/>
        <v>71632.276596052208</v>
      </c>
      <c r="O443" s="226">
        <f t="shared" si="225"/>
        <v>201918.05673728109</v>
      </c>
      <c r="P443" s="226">
        <f t="shared" si="226"/>
        <v>345182.60992938554</v>
      </c>
      <c r="R443" s="250">
        <f t="shared" si="227"/>
        <v>9.6457868801532315E-2</v>
      </c>
      <c r="S443" s="249">
        <f t="shared" si="227"/>
        <v>6.7977953068255631E-2</v>
      </c>
      <c r="T443" s="249">
        <f t="shared" si="227"/>
        <v>5.9111263537613597E-2</v>
      </c>
      <c r="V443" s="252"/>
      <c r="X443" s="257">
        <f t="shared" ref="X443:X444" si="231">+HARMEAN(I443,J443)</f>
        <v>232139.53488372089</v>
      </c>
    </row>
    <row r="444" spans="3:24" ht="26.4" x14ac:dyDescent="0.3">
      <c r="C444" s="8" t="s">
        <v>49</v>
      </c>
      <c r="D444" s="75" t="s">
        <v>356</v>
      </c>
      <c r="E444" s="76" t="s">
        <v>357</v>
      </c>
      <c r="F444" s="9" t="s">
        <v>337</v>
      </c>
      <c r="G444" s="68">
        <v>2.88</v>
      </c>
      <c r="H444" s="241">
        <v>34064</v>
      </c>
      <c r="I444" s="198">
        <v>187450</v>
      </c>
      <c r="J444" s="179">
        <v>163000</v>
      </c>
      <c r="L444" s="219">
        <f t="shared" si="213"/>
        <v>128171.33333333333</v>
      </c>
      <c r="N444" s="225">
        <f t="shared" si="224"/>
        <v>82411.123432054563</v>
      </c>
      <c r="O444" s="226">
        <f t="shared" si="225"/>
        <v>45760.209901278766</v>
      </c>
      <c r="P444" s="226">
        <f t="shared" si="226"/>
        <v>210582.45676538791</v>
      </c>
      <c r="R444" s="250">
        <f t="shared" si="227"/>
        <v>9.279106364724744E-3</v>
      </c>
      <c r="S444" s="249">
        <f t="shared" si="227"/>
        <v>5.1061780415325664E-2</v>
      </c>
      <c r="T444" s="249">
        <f t="shared" si="227"/>
        <v>4.4401548187239709E-2</v>
      </c>
      <c r="V444" s="252"/>
      <c r="X444" s="257">
        <f t="shared" si="231"/>
        <v>174372.09302325582</v>
      </c>
    </row>
    <row r="445" spans="3:24" ht="30" customHeight="1" x14ac:dyDescent="0.3">
      <c r="C445" s="8" t="s">
        <v>52</v>
      </c>
      <c r="D445" s="9" t="s">
        <v>358</v>
      </c>
      <c r="E445" s="10" t="s">
        <v>359</v>
      </c>
      <c r="F445" s="9" t="s">
        <v>337</v>
      </c>
      <c r="G445" s="68">
        <v>4.8</v>
      </c>
      <c r="H445" s="205">
        <v>91086</v>
      </c>
      <c r="I445" s="198">
        <v>92000</v>
      </c>
      <c r="J445" s="232">
        <v>80000</v>
      </c>
      <c r="L445" s="219">
        <f t="shared" si="213"/>
        <v>87695.333333333328</v>
      </c>
      <c r="N445" s="225">
        <f t="shared" si="224"/>
        <v>6680.0048902177714</v>
      </c>
      <c r="O445" s="226">
        <f t="shared" si="225"/>
        <v>81015.328443115563</v>
      </c>
      <c r="P445" s="226">
        <f t="shared" si="226"/>
        <v>94375.338223551094</v>
      </c>
      <c r="R445" s="249">
        <f t="shared" si="227"/>
        <v>2.4812020970447338E-2</v>
      </c>
      <c r="S445" s="249">
        <f t="shared" si="227"/>
        <v>2.506099652285922E-2</v>
      </c>
      <c r="T445" s="250">
        <f t="shared" si="227"/>
        <v>2.17921708894428E-2</v>
      </c>
      <c r="V445" s="252"/>
      <c r="X445" s="258">
        <f t="shared" ref="X445" si="232">+HARMEAN(H445:I445)</f>
        <v>91540.718569415461</v>
      </c>
    </row>
    <row r="446" spans="3:24" ht="26.4" x14ac:dyDescent="0.3">
      <c r="C446" s="8" t="s">
        <v>55</v>
      </c>
      <c r="D446" s="75" t="s">
        <v>360</v>
      </c>
      <c r="E446" s="10" t="s">
        <v>361</v>
      </c>
      <c r="F446" s="9" t="s">
        <v>223</v>
      </c>
      <c r="G446" s="68">
        <v>6</v>
      </c>
      <c r="H446" s="205">
        <v>110156</v>
      </c>
      <c r="I446" s="240">
        <v>144900</v>
      </c>
      <c r="J446" s="179">
        <v>126000</v>
      </c>
      <c r="L446" s="219">
        <f t="shared" si="213"/>
        <v>127018.66666666667</v>
      </c>
      <c r="N446" s="225">
        <f t="shared" si="224"/>
        <v>17394.385454316347</v>
      </c>
      <c r="O446" s="226">
        <f t="shared" si="225"/>
        <v>109624.28121235032</v>
      </c>
      <c r="P446" s="226">
        <f t="shared" si="226"/>
        <v>144413.05212098302</v>
      </c>
      <c r="R446" s="249">
        <f t="shared" si="227"/>
        <v>3.0006729706218264E-2</v>
      </c>
      <c r="S446" s="250">
        <f t="shared" si="227"/>
        <v>3.9471069523503273E-2</v>
      </c>
      <c r="T446" s="249">
        <f t="shared" si="227"/>
        <v>3.4322669150872412E-2</v>
      </c>
      <c r="V446" s="252"/>
      <c r="X446" s="257">
        <f t="shared" ref="X446:X449" si="233">+HARMEAN(H446,J446)</f>
        <v>117546.50315892884</v>
      </c>
    </row>
    <row r="447" spans="3:24" ht="26.4" x14ac:dyDescent="0.3">
      <c r="C447" s="8" t="s">
        <v>58</v>
      </c>
      <c r="D447" s="75" t="s">
        <v>362</v>
      </c>
      <c r="E447" s="10" t="s">
        <v>363</v>
      </c>
      <c r="F447" s="9" t="s">
        <v>223</v>
      </c>
      <c r="G447" s="68">
        <v>5</v>
      </c>
      <c r="H447" s="241">
        <v>104700</v>
      </c>
      <c r="I447" s="198">
        <v>23000</v>
      </c>
      <c r="J447" s="179">
        <v>20000</v>
      </c>
      <c r="L447" s="219">
        <f t="shared" si="213"/>
        <v>49233.333333333336</v>
      </c>
      <c r="N447" s="225">
        <f t="shared" si="224"/>
        <v>48058.956848160298</v>
      </c>
      <c r="O447" s="226">
        <f t="shared" si="225"/>
        <v>1174.3764851730375</v>
      </c>
      <c r="P447" s="226">
        <f t="shared" si="226"/>
        <v>97292.290181493634</v>
      </c>
      <c r="R447" s="250">
        <f t="shared" si="227"/>
        <v>2.8520503651558265E-2</v>
      </c>
      <c r="S447" s="249">
        <f t="shared" si="227"/>
        <v>6.2652491307148049E-3</v>
      </c>
      <c r="T447" s="249">
        <f t="shared" si="227"/>
        <v>5.4480427223607001E-3</v>
      </c>
      <c r="V447" s="252"/>
      <c r="X447" s="257">
        <f t="shared" ref="X447" si="234">+HARMEAN(I447,J447)</f>
        <v>21395.348837209302</v>
      </c>
    </row>
    <row r="448" spans="3:24" x14ac:dyDescent="0.3">
      <c r="C448" s="8" t="s">
        <v>83</v>
      </c>
      <c r="D448" s="75" t="s">
        <v>364</v>
      </c>
      <c r="E448" s="76" t="s">
        <v>365</v>
      </c>
      <c r="F448" s="9" t="s">
        <v>223</v>
      </c>
      <c r="G448" s="68">
        <v>1</v>
      </c>
      <c r="H448" s="205">
        <v>116438</v>
      </c>
      <c r="I448" s="240">
        <v>138000</v>
      </c>
      <c r="J448" s="179">
        <v>120000</v>
      </c>
      <c r="L448" s="219">
        <f t="shared" si="213"/>
        <v>124812.66666666667</v>
      </c>
      <c r="N448" s="225">
        <f t="shared" si="224"/>
        <v>11558.602049267607</v>
      </c>
      <c r="O448" s="226">
        <f t="shared" si="225"/>
        <v>113254.06461739907</v>
      </c>
      <c r="P448" s="226">
        <f t="shared" si="226"/>
        <v>136371.26871593427</v>
      </c>
      <c r="R448" s="249">
        <f t="shared" si="227"/>
        <v>3.1717959925311762E-2</v>
      </c>
      <c r="S448" s="250">
        <f t="shared" si="227"/>
        <v>3.7591494784288831E-2</v>
      </c>
      <c r="T448" s="249">
        <f t="shared" si="227"/>
        <v>3.2688256334164202E-2</v>
      </c>
      <c r="V448" s="252"/>
      <c r="X448" s="257">
        <f t="shared" si="233"/>
        <v>118192.16877151727</v>
      </c>
    </row>
    <row r="449" spans="3:24" ht="13.8" thickBot="1" x14ac:dyDescent="0.35">
      <c r="C449" s="8" t="s">
        <v>86</v>
      </c>
      <c r="D449" s="75" t="s">
        <v>366</v>
      </c>
      <c r="E449" s="10" t="s">
        <v>367</v>
      </c>
      <c r="F449" s="77" t="s">
        <v>368</v>
      </c>
      <c r="G449" s="68">
        <v>10</v>
      </c>
      <c r="H449" s="205">
        <v>21148</v>
      </c>
      <c r="I449" s="240">
        <v>25000</v>
      </c>
      <c r="J449" s="179">
        <v>20000</v>
      </c>
      <c r="L449" s="219">
        <f t="shared" si="213"/>
        <v>22049.333333333332</v>
      </c>
      <c r="N449" s="225">
        <f t="shared" si="224"/>
        <v>2619.0267912591758</v>
      </c>
      <c r="O449" s="226">
        <f t="shared" si="225"/>
        <v>19430.306542074155</v>
      </c>
      <c r="P449" s="226">
        <f t="shared" si="226"/>
        <v>24668.360124592509</v>
      </c>
      <c r="R449" s="249">
        <f t="shared" si="227"/>
        <v>5.7607603746242042E-3</v>
      </c>
      <c r="S449" s="250">
        <f t="shared" si="227"/>
        <v>6.8100534029508749E-3</v>
      </c>
      <c r="T449" s="249">
        <f t="shared" si="227"/>
        <v>5.4480427223607001E-3</v>
      </c>
      <c r="V449" s="252"/>
      <c r="X449" s="257">
        <f t="shared" si="233"/>
        <v>20557.985807329638</v>
      </c>
    </row>
    <row r="450" spans="3:24" ht="15.75" customHeight="1" thickBot="1" x14ac:dyDescent="0.35">
      <c r="C450" s="79"/>
      <c r="D450" s="80"/>
      <c r="E450" s="81"/>
      <c r="F450" s="82"/>
      <c r="G450" s="83"/>
      <c r="H450" s="28"/>
      <c r="L450" s="219"/>
      <c r="N450" s="228"/>
      <c r="O450" s="228"/>
      <c r="P450" s="228"/>
      <c r="V450" s="252"/>
    </row>
    <row r="451" spans="3:24" ht="13.2" customHeight="1" thickBot="1" x14ac:dyDescent="0.35">
      <c r="C451" s="280" t="s">
        <v>370</v>
      </c>
      <c r="D451" s="281"/>
      <c r="E451" s="282"/>
      <c r="F451" s="34"/>
      <c r="G451" s="34"/>
      <c r="H451" s="84"/>
      <c r="L451" s="219"/>
      <c r="N451" s="228"/>
      <c r="O451" s="228"/>
      <c r="P451" s="228"/>
      <c r="V451" s="252"/>
    </row>
    <row r="452" spans="3:24" ht="13.5" customHeight="1" thickBot="1" x14ac:dyDescent="0.35">
      <c r="C452" s="268" t="s">
        <v>371</v>
      </c>
      <c r="D452" s="269"/>
      <c r="E452" s="269"/>
      <c r="F452" s="269"/>
      <c r="G452" s="269"/>
      <c r="H452" s="269"/>
      <c r="I452" s="201"/>
      <c r="J452" s="183"/>
      <c r="L452" s="221"/>
      <c r="N452" s="229"/>
      <c r="O452" s="229"/>
      <c r="P452" s="229"/>
      <c r="R452" s="214"/>
      <c r="S452" s="215"/>
      <c r="T452" s="216"/>
      <c r="V452" s="252"/>
    </row>
    <row r="453" spans="3:24" ht="27" thickBot="1" x14ac:dyDescent="0.35">
      <c r="C453" s="29" t="s">
        <v>4</v>
      </c>
      <c r="D453" s="30" t="s">
        <v>5</v>
      </c>
      <c r="E453" s="29" t="s">
        <v>6</v>
      </c>
      <c r="F453" s="31" t="s">
        <v>7</v>
      </c>
      <c r="G453" s="32" t="s">
        <v>8</v>
      </c>
      <c r="H453" s="31" t="s">
        <v>331</v>
      </c>
      <c r="I453" s="170" t="s">
        <v>331</v>
      </c>
      <c r="J453" s="170" t="s">
        <v>331</v>
      </c>
      <c r="L453" s="170" t="s">
        <v>331</v>
      </c>
      <c r="N453" s="224" t="s">
        <v>939</v>
      </c>
      <c r="O453" s="224" t="s">
        <v>940</v>
      </c>
      <c r="P453" s="224" t="s">
        <v>941</v>
      </c>
      <c r="R453" s="224" t="s">
        <v>942</v>
      </c>
      <c r="S453" s="224" t="s">
        <v>942</v>
      </c>
      <c r="T453" s="224" t="s">
        <v>942</v>
      </c>
      <c r="V453" s="252"/>
      <c r="X453" s="170" t="s">
        <v>9</v>
      </c>
    </row>
    <row r="454" spans="3:24" ht="30" customHeight="1" x14ac:dyDescent="0.3">
      <c r="C454" s="4" t="s">
        <v>13</v>
      </c>
      <c r="D454" s="60" t="s">
        <v>372</v>
      </c>
      <c r="E454" s="61" t="s">
        <v>373</v>
      </c>
      <c r="F454" s="60" t="s">
        <v>16</v>
      </c>
      <c r="G454" s="62">
        <v>2</v>
      </c>
      <c r="H454" s="206">
        <v>40200</v>
      </c>
      <c r="I454" s="198">
        <v>41842.75</v>
      </c>
      <c r="J454" s="232">
        <v>36385</v>
      </c>
      <c r="L454" s="219">
        <f t="shared" si="213"/>
        <v>39475.916666666664</v>
      </c>
      <c r="N454" s="225">
        <f t="shared" ref="N454:N476" si="235">+STDEV(H454:J454)</f>
        <v>2799.996655503955</v>
      </c>
      <c r="O454" s="226">
        <f t="shared" ref="O454:O476" si="236">+L454-N454</f>
        <v>36675.920011162707</v>
      </c>
      <c r="P454" s="226">
        <f t="shared" ref="P454:P476" si="237">+L454+N454</f>
        <v>42275.913322170622</v>
      </c>
      <c r="R454" s="249">
        <f t="shared" ref="R454:T476" si="238">+H454/$L$24</f>
        <v>1.0950565871945008E-2</v>
      </c>
      <c r="S454" s="249">
        <f t="shared" si="238"/>
        <v>1.1398054481052909E-2</v>
      </c>
      <c r="T454" s="250">
        <f t="shared" si="238"/>
        <v>9.911351722654704E-3</v>
      </c>
      <c r="V454" s="252"/>
      <c r="X454" s="258">
        <f t="shared" ref="X454" si="239">+HARMEAN(H454:I454)</f>
        <v>41004.928528114913</v>
      </c>
    </row>
    <row r="455" spans="3:24" ht="30" customHeight="1" x14ac:dyDescent="0.3">
      <c r="C455" s="8" t="s">
        <v>18</v>
      </c>
      <c r="D455" s="9" t="s">
        <v>374</v>
      </c>
      <c r="E455" s="10" t="s">
        <v>375</v>
      </c>
      <c r="F455" s="9" t="s">
        <v>337</v>
      </c>
      <c r="G455" s="68">
        <v>16</v>
      </c>
      <c r="H455" s="241">
        <v>13100</v>
      </c>
      <c r="I455" s="198">
        <v>20700</v>
      </c>
      <c r="J455" s="179">
        <v>18000</v>
      </c>
      <c r="L455" s="219">
        <f t="shared" si="213"/>
        <v>17266.666666666668</v>
      </c>
      <c r="N455" s="225">
        <f t="shared" si="235"/>
        <v>3852.7046776690936</v>
      </c>
      <c r="O455" s="226">
        <f t="shared" si="236"/>
        <v>13413.961988997575</v>
      </c>
      <c r="P455" s="226">
        <f t="shared" si="237"/>
        <v>21119.371344335763</v>
      </c>
      <c r="R455" s="250">
        <f t="shared" si="238"/>
        <v>3.5684679831462585E-3</v>
      </c>
      <c r="S455" s="249">
        <f t="shared" si="238"/>
        <v>5.6387242176433247E-3</v>
      </c>
      <c r="T455" s="249">
        <f t="shared" si="238"/>
        <v>4.9032384501246301E-3</v>
      </c>
      <c r="V455" s="252"/>
      <c r="X455" s="257">
        <f t="shared" ref="X455:X456" si="240">+HARMEAN(I455,J455)</f>
        <v>19255.81395348837</v>
      </c>
    </row>
    <row r="456" spans="3:24" ht="30" customHeight="1" x14ac:dyDescent="0.3">
      <c r="C456" s="8" t="s">
        <v>21</v>
      </c>
      <c r="D456" s="9" t="s">
        <v>376</v>
      </c>
      <c r="E456" s="10" t="s">
        <v>377</v>
      </c>
      <c r="F456" s="9" t="s">
        <v>337</v>
      </c>
      <c r="G456" s="68">
        <v>6.4</v>
      </c>
      <c r="H456" s="241">
        <v>47400</v>
      </c>
      <c r="I456" s="198">
        <v>89700</v>
      </c>
      <c r="J456" s="179">
        <v>78000</v>
      </c>
      <c r="L456" s="219">
        <f t="shared" si="213"/>
        <v>71700</v>
      </c>
      <c r="N456" s="225">
        <f t="shared" si="235"/>
        <v>21842.389979120875</v>
      </c>
      <c r="O456" s="226">
        <f t="shared" si="236"/>
        <v>49857.610020879125</v>
      </c>
      <c r="P456" s="226">
        <f t="shared" si="237"/>
        <v>93542.389979120868</v>
      </c>
      <c r="R456" s="250">
        <f t="shared" si="238"/>
        <v>1.2911861251994859E-2</v>
      </c>
      <c r="S456" s="249">
        <f t="shared" si="238"/>
        <v>2.443447160978774E-2</v>
      </c>
      <c r="T456" s="249">
        <f t="shared" si="238"/>
        <v>2.124736661720673E-2</v>
      </c>
      <c r="V456" s="252"/>
      <c r="X456" s="257">
        <f t="shared" si="240"/>
        <v>83441.860465116275</v>
      </c>
    </row>
    <row r="457" spans="3:24" ht="30" customHeight="1" x14ac:dyDescent="0.3">
      <c r="C457" s="8" t="s">
        <v>25</v>
      </c>
      <c r="D457" s="9" t="s">
        <v>342</v>
      </c>
      <c r="E457" s="10" t="s">
        <v>343</v>
      </c>
      <c r="F457" s="9" t="s">
        <v>344</v>
      </c>
      <c r="G457" s="74">
        <v>2.9</v>
      </c>
      <c r="H457" s="205">
        <v>81400</v>
      </c>
      <c r="I457" s="198">
        <v>85100</v>
      </c>
      <c r="J457" s="232">
        <v>74000</v>
      </c>
      <c r="L457" s="219">
        <f t="shared" si="213"/>
        <v>80166.666666666672</v>
      </c>
      <c r="N457" s="225">
        <f t="shared" si="235"/>
        <v>5651.8433571122032</v>
      </c>
      <c r="O457" s="226">
        <f t="shared" si="236"/>
        <v>74514.823309554471</v>
      </c>
      <c r="P457" s="226">
        <f t="shared" si="237"/>
        <v>85818.510023778872</v>
      </c>
      <c r="R457" s="249">
        <f t="shared" si="238"/>
        <v>2.2173533880008051E-2</v>
      </c>
      <c r="S457" s="249">
        <f t="shared" si="238"/>
        <v>2.3181421783644778E-2</v>
      </c>
      <c r="T457" s="250">
        <f t="shared" si="238"/>
        <v>2.015775807273459E-2</v>
      </c>
      <c r="V457" s="252"/>
      <c r="X457" s="258">
        <f t="shared" ref="X457:X458" si="241">+HARMEAN(H457:I457)</f>
        <v>83208.888888888891</v>
      </c>
    </row>
    <row r="458" spans="3:24" ht="30" customHeight="1" x14ac:dyDescent="0.3">
      <c r="C458" s="8" t="s">
        <v>28</v>
      </c>
      <c r="D458" s="9" t="s">
        <v>378</v>
      </c>
      <c r="E458" s="10" t="s">
        <v>379</v>
      </c>
      <c r="F458" s="9" t="s">
        <v>344</v>
      </c>
      <c r="G458" s="74">
        <v>3.8</v>
      </c>
      <c r="H458" s="205">
        <v>188200</v>
      </c>
      <c r="I458" s="198">
        <v>195499.99999999997</v>
      </c>
      <c r="J458" s="232">
        <v>170000</v>
      </c>
      <c r="L458" s="219">
        <f t="shared" si="213"/>
        <v>184566.66666666666</v>
      </c>
      <c r="N458" s="225">
        <f t="shared" si="235"/>
        <v>13132.529586234825</v>
      </c>
      <c r="O458" s="226">
        <f t="shared" si="236"/>
        <v>171434.13708043183</v>
      </c>
      <c r="P458" s="226">
        <f t="shared" si="237"/>
        <v>197699.19625290149</v>
      </c>
      <c r="R458" s="249">
        <f t="shared" si="238"/>
        <v>5.1266082017414186E-2</v>
      </c>
      <c r="S458" s="249">
        <f t="shared" si="238"/>
        <v>5.325461761107584E-2</v>
      </c>
      <c r="T458" s="250">
        <f t="shared" si="238"/>
        <v>4.630836314006595E-2</v>
      </c>
      <c r="V458" s="252"/>
      <c r="X458" s="258">
        <f t="shared" si="241"/>
        <v>191780.55772739119</v>
      </c>
    </row>
    <row r="459" spans="3:24" ht="30" customHeight="1" x14ac:dyDescent="0.3">
      <c r="C459" s="8" t="s">
        <v>31</v>
      </c>
      <c r="D459" s="9" t="s">
        <v>345</v>
      </c>
      <c r="E459" s="10" t="s">
        <v>346</v>
      </c>
      <c r="F459" s="9" t="s">
        <v>344</v>
      </c>
      <c r="G459" s="74">
        <v>3.37</v>
      </c>
      <c r="H459" s="241">
        <v>1250000</v>
      </c>
      <c r="I459" s="198">
        <v>1092500</v>
      </c>
      <c r="J459" s="179">
        <v>950000</v>
      </c>
      <c r="L459" s="219">
        <f t="shared" si="213"/>
        <v>1097500</v>
      </c>
      <c r="N459" s="225">
        <f t="shared" si="235"/>
        <v>150062.4869845892</v>
      </c>
      <c r="O459" s="226">
        <f t="shared" si="236"/>
        <v>947437.51301541086</v>
      </c>
      <c r="P459" s="226">
        <f t="shared" si="237"/>
        <v>1247562.4869845891</v>
      </c>
      <c r="R459" s="250">
        <f t="shared" si="238"/>
        <v>0.34050267014754376</v>
      </c>
      <c r="S459" s="249">
        <f t="shared" si="238"/>
        <v>0.29759933370895325</v>
      </c>
      <c r="T459" s="249">
        <f t="shared" si="238"/>
        <v>0.25878202931213323</v>
      </c>
      <c r="V459" s="252"/>
      <c r="X459" s="257">
        <f t="shared" ref="X459:X462" si="242">+HARMEAN(I459,J459)</f>
        <v>1016279.0697674419</v>
      </c>
    </row>
    <row r="460" spans="3:24" ht="30" customHeight="1" x14ac:dyDescent="0.3">
      <c r="C460" s="8" t="s">
        <v>34</v>
      </c>
      <c r="D460" s="75" t="s">
        <v>380</v>
      </c>
      <c r="E460" s="10" t="s">
        <v>381</v>
      </c>
      <c r="F460" s="9" t="s">
        <v>16</v>
      </c>
      <c r="G460" s="68">
        <v>2</v>
      </c>
      <c r="H460" s="205">
        <v>421500</v>
      </c>
      <c r="I460" s="240">
        <v>568100</v>
      </c>
      <c r="J460" s="179">
        <v>494000</v>
      </c>
      <c r="L460" s="219">
        <f t="shared" si="213"/>
        <v>494533.33333333331</v>
      </c>
      <c r="N460" s="225">
        <f t="shared" si="235"/>
        <v>73301.455192467445</v>
      </c>
      <c r="O460" s="226">
        <f t="shared" si="236"/>
        <v>421231.87814086588</v>
      </c>
      <c r="P460" s="226">
        <f t="shared" si="237"/>
        <v>567834.7885258008</v>
      </c>
      <c r="R460" s="249">
        <f t="shared" si="238"/>
        <v>0.11481750037375175</v>
      </c>
      <c r="S460" s="250">
        <f t="shared" si="238"/>
        <v>0.15475165352865569</v>
      </c>
      <c r="T460" s="249">
        <f t="shared" si="238"/>
        <v>0.13456665524230929</v>
      </c>
      <c r="V460" s="252"/>
      <c r="X460" s="257">
        <f t="shared" ref="X460" si="243">+HARMEAN(H460,J460)</f>
        <v>454879.30092845438</v>
      </c>
    </row>
    <row r="461" spans="3:24" ht="30" customHeight="1" x14ac:dyDescent="0.3">
      <c r="C461" s="8" t="s">
        <v>37</v>
      </c>
      <c r="D461" s="75" t="s">
        <v>366</v>
      </c>
      <c r="E461" s="10" t="s">
        <v>367</v>
      </c>
      <c r="F461" s="77" t="s">
        <v>368</v>
      </c>
      <c r="G461" s="68">
        <v>35</v>
      </c>
      <c r="H461" s="241">
        <v>14300</v>
      </c>
      <c r="I461" s="198">
        <v>25000</v>
      </c>
      <c r="J461" s="179">
        <v>20000</v>
      </c>
      <c r="L461" s="219">
        <f t="shared" si="213"/>
        <v>19766.666666666668</v>
      </c>
      <c r="N461" s="225">
        <f t="shared" si="235"/>
        <v>5353.8148392836083</v>
      </c>
      <c r="O461" s="226">
        <f t="shared" si="236"/>
        <v>14412.85182738306</v>
      </c>
      <c r="P461" s="226">
        <f t="shared" si="237"/>
        <v>25120.481505950276</v>
      </c>
      <c r="R461" s="250">
        <f t="shared" si="238"/>
        <v>3.8953505464879006E-3</v>
      </c>
      <c r="S461" s="249">
        <f t="shared" si="238"/>
        <v>6.8100534029508749E-3</v>
      </c>
      <c r="T461" s="249">
        <f t="shared" si="238"/>
        <v>5.4480427223607001E-3</v>
      </c>
      <c r="V461" s="252"/>
      <c r="X461" s="257">
        <f t="shared" si="242"/>
        <v>22222.222222222223</v>
      </c>
    </row>
    <row r="462" spans="3:24" ht="30" customHeight="1" x14ac:dyDescent="0.3">
      <c r="C462" s="8" t="s">
        <v>40</v>
      </c>
      <c r="D462" s="75" t="s">
        <v>382</v>
      </c>
      <c r="E462" s="10" t="s">
        <v>383</v>
      </c>
      <c r="F462" s="9" t="s">
        <v>16</v>
      </c>
      <c r="G462" s="68">
        <v>3</v>
      </c>
      <c r="H462" s="241">
        <v>60800</v>
      </c>
      <c r="I462" s="198">
        <v>100682.49999999999</v>
      </c>
      <c r="J462" s="179">
        <v>87550</v>
      </c>
      <c r="L462" s="219">
        <f t="shared" si="213"/>
        <v>83010.833333333328</v>
      </c>
      <c r="N462" s="225">
        <f t="shared" si="235"/>
        <v>20325.020961448776</v>
      </c>
      <c r="O462" s="226">
        <f t="shared" si="236"/>
        <v>62685.812371884553</v>
      </c>
      <c r="P462" s="226">
        <f t="shared" si="237"/>
        <v>103335.8542947821</v>
      </c>
      <c r="R462" s="250">
        <f t="shared" si="238"/>
        <v>1.656204987597653E-2</v>
      </c>
      <c r="S462" s="249">
        <f t="shared" si="238"/>
        <v>2.7426128069704056E-2</v>
      </c>
      <c r="T462" s="249">
        <f t="shared" si="238"/>
        <v>2.3848807017133964E-2</v>
      </c>
      <c r="V462" s="252"/>
      <c r="X462" s="257">
        <f t="shared" si="242"/>
        <v>93658.13953488371</v>
      </c>
    </row>
    <row r="463" spans="3:24" ht="30" customHeight="1" x14ac:dyDescent="0.3">
      <c r="C463" s="8" t="s">
        <v>43</v>
      </c>
      <c r="D463" s="75" t="s">
        <v>384</v>
      </c>
      <c r="E463" s="10" t="s">
        <v>385</v>
      </c>
      <c r="F463" s="9" t="s">
        <v>16</v>
      </c>
      <c r="G463" s="68">
        <v>1</v>
      </c>
      <c r="H463" s="205">
        <v>265500</v>
      </c>
      <c r="I463" s="240">
        <v>337525</v>
      </c>
      <c r="J463" s="179">
        <v>293500</v>
      </c>
      <c r="L463" s="219">
        <f t="shared" si="213"/>
        <v>298841.66666666669</v>
      </c>
      <c r="N463" s="225">
        <f t="shared" si="235"/>
        <v>36308.40410061193</v>
      </c>
      <c r="O463" s="226">
        <f t="shared" si="236"/>
        <v>262533.26256605476</v>
      </c>
      <c r="P463" s="226">
        <f t="shared" si="237"/>
        <v>335150.07076727861</v>
      </c>
      <c r="R463" s="249">
        <f t="shared" si="238"/>
        <v>7.2322767139338301E-2</v>
      </c>
      <c r="S463" s="250">
        <f t="shared" si="238"/>
        <v>9.1942530993239763E-2</v>
      </c>
      <c r="T463" s="249">
        <f t="shared" si="238"/>
        <v>7.995002695064328E-2</v>
      </c>
      <c r="V463" s="252"/>
      <c r="X463" s="257">
        <f t="shared" ref="X463:X464" si="244">+HARMEAN(H463,J463)</f>
        <v>278798.74776386406</v>
      </c>
    </row>
    <row r="464" spans="3:24" ht="30" customHeight="1" x14ac:dyDescent="0.3">
      <c r="C464" s="8" t="s">
        <v>46</v>
      </c>
      <c r="D464" s="75" t="s">
        <v>386</v>
      </c>
      <c r="E464" s="10" t="s">
        <v>387</v>
      </c>
      <c r="F464" s="9" t="s">
        <v>337</v>
      </c>
      <c r="G464" s="74">
        <v>48.6</v>
      </c>
      <c r="H464" s="205">
        <v>53600</v>
      </c>
      <c r="I464" s="240">
        <v>62099.999999999993</v>
      </c>
      <c r="J464" s="179">
        <v>54000</v>
      </c>
      <c r="L464" s="219">
        <f t="shared" si="213"/>
        <v>56566.666666666664</v>
      </c>
      <c r="N464" s="225">
        <f t="shared" si="235"/>
        <v>4796.1790347456063</v>
      </c>
      <c r="O464" s="226">
        <f t="shared" si="236"/>
        <v>51770.48763192106</v>
      </c>
      <c r="P464" s="226">
        <f t="shared" si="237"/>
        <v>61362.845701412269</v>
      </c>
      <c r="R464" s="249">
        <f t="shared" si="238"/>
        <v>1.4600754495926677E-2</v>
      </c>
      <c r="S464" s="250">
        <f t="shared" si="238"/>
        <v>1.6916172652929971E-2</v>
      </c>
      <c r="T464" s="249">
        <f t="shared" si="238"/>
        <v>1.4709715350373891E-2</v>
      </c>
      <c r="V464" s="252"/>
      <c r="X464" s="257">
        <f t="shared" si="244"/>
        <v>53799.25650557621</v>
      </c>
    </row>
    <row r="465" spans="3:24" ht="30" customHeight="1" x14ac:dyDescent="0.3">
      <c r="C465" s="8" t="s">
        <v>49</v>
      </c>
      <c r="D465" s="9" t="s">
        <v>388</v>
      </c>
      <c r="E465" s="10" t="s">
        <v>389</v>
      </c>
      <c r="F465" s="9" t="s">
        <v>337</v>
      </c>
      <c r="G465" s="74">
        <v>48.6</v>
      </c>
      <c r="H465" s="241">
        <v>21600</v>
      </c>
      <c r="I465" s="198">
        <v>12158.949999999999</v>
      </c>
      <c r="J465" s="179">
        <v>10573</v>
      </c>
      <c r="L465" s="219">
        <f t="shared" si="213"/>
        <v>14777.316666666666</v>
      </c>
      <c r="N465" s="225">
        <f t="shared" si="235"/>
        <v>5961.5908322219948</v>
      </c>
      <c r="O465" s="226">
        <f t="shared" si="236"/>
        <v>8815.7258344446709</v>
      </c>
      <c r="P465" s="226">
        <f t="shared" si="237"/>
        <v>20738.90749888866</v>
      </c>
      <c r="R465" s="250">
        <f t="shared" si="238"/>
        <v>5.8838861401495565E-3</v>
      </c>
      <c r="S465" s="249">
        <f t="shared" si="238"/>
        <v>3.3121239529523817E-3</v>
      </c>
      <c r="T465" s="249">
        <f t="shared" si="238"/>
        <v>2.8801077851759844E-3</v>
      </c>
      <c r="V465" s="252"/>
      <c r="X465" s="257">
        <f t="shared" ref="X465:X476" si="245">+HARMEAN(I465,J465)</f>
        <v>11310.651162790697</v>
      </c>
    </row>
    <row r="466" spans="3:24" ht="30" customHeight="1" x14ac:dyDescent="0.3">
      <c r="C466" s="8" t="s">
        <v>52</v>
      </c>
      <c r="D466" s="75" t="s">
        <v>390</v>
      </c>
      <c r="E466" s="10" t="s">
        <v>391</v>
      </c>
      <c r="F466" s="77" t="s">
        <v>368</v>
      </c>
      <c r="G466" s="74">
        <v>42.8</v>
      </c>
      <c r="H466" s="241">
        <v>50000</v>
      </c>
      <c r="I466" s="198">
        <v>103499.99999999999</v>
      </c>
      <c r="J466" s="179">
        <v>90000</v>
      </c>
      <c r="L466" s="219">
        <f t="shared" si="213"/>
        <v>81166.666666666672</v>
      </c>
      <c r="N466" s="225">
        <f t="shared" si="235"/>
        <v>27822.353123582699</v>
      </c>
      <c r="O466" s="226">
        <f t="shared" si="236"/>
        <v>53344.313543083976</v>
      </c>
      <c r="P466" s="226">
        <f t="shared" si="237"/>
        <v>108989.01979024937</v>
      </c>
      <c r="R466" s="250">
        <f t="shared" si="238"/>
        <v>1.362010680590175E-2</v>
      </c>
      <c r="S466" s="249">
        <f t="shared" si="238"/>
        <v>2.819362108821662E-2</v>
      </c>
      <c r="T466" s="249">
        <f t="shared" si="238"/>
        <v>2.451619225062315E-2</v>
      </c>
      <c r="V466" s="252"/>
      <c r="X466" s="257">
        <f t="shared" si="245"/>
        <v>96279.069767441848</v>
      </c>
    </row>
    <row r="467" spans="3:24" ht="30" customHeight="1" x14ac:dyDescent="0.3">
      <c r="C467" s="8" t="s">
        <v>55</v>
      </c>
      <c r="D467" s="9" t="s">
        <v>358</v>
      </c>
      <c r="E467" s="10" t="s">
        <v>392</v>
      </c>
      <c r="F467" s="9" t="s">
        <v>337</v>
      </c>
      <c r="G467" s="68">
        <v>28</v>
      </c>
      <c r="H467" s="241">
        <v>140000</v>
      </c>
      <c r="I467" s="198">
        <v>117299.99999999999</v>
      </c>
      <c r="J467" s="179">
        <v>102000</v>
      </c>
      <c r="L467" s="219">
        <f t="shared" si="213"/>
        <v>119766.66666666667</v>
      </c>
      <c r="N467" s="225">
        <f t="shared" si="235"/>
        <v>19119.710597530811</v>
      </c>
      <c r="O467" s="226">
        <f t="shared" si="236"/>
        <v>100646.95606913586</v>
      </c>
      <c r="P467" s="226">
        <f t="shared" si="237"/>
        <v>138886.37726419748</v>
      </c>
      <c r="R467" s="250">
        <f t="shared" si="238"/>
        <v>3.8136299056524901E-2</v>
      </c>
      <c r="S467" s="249">
        <f t="shared" si="238"/>
        <v>3.19527705666455E-2</v>
      </c>
      <c r="T467" s="249">
        <f t="shared" si="238"/>
        <v>2.7785017884039569E-2</v>
      </c>
      <c r="V467" s="252"/>
      <c r="X467" s="257">
        <f t="shared" si="245"/>
        <v>109116.27906976744</v>
      </c>
    </row>
    <row r="468" spans="3:24" ht="30" customHeight="1" x14ac:dyDescent="0.3">
      <c r="C468" s="8" t="s">
        <v>58</v>
      </c>
      <c r="D468" s="75" t="s">
        <v>351</v>
      </c>
      <c r="E468" s="10" t="s">
        <v>352</v>
      </c>
      <c r="F468" s="9" t="s">
        <v>337</v>
      </c>
      <c r="G468" s="68">
        <v>392</v>
      </c>
      <c r="H468" s="205">
        <v>17800</v>
      </c>
      <c r="I468" s="240">
        <v>23000</v>
      </c>
      <c r="J468" s="179">
        <v>20000</v>
      </c>
      <c r="L468" s="219">
        <f t="shared" si="213"/>
        <v>20266.666666666668</v>
      </c>
      <c r="N468" s="225">
        <f t="shared" si="235"/>
        <v>2610.2362600602601</v>
      </c>
      <c r="O468" s="226">
        <f t="shared" si="236"/>
        <v>17656.430406606407</v>
      </c>
      <c r="P468" s="226">
        <f t="shared" si="237"/>
        <v>22876.902926726929</v>
      </c>
      <c r="R468" s="249">
        <f t="shared" si="238"/>
        <v>4.848758022901023E-3</v>
      </c>
      <c r="S468" s="250">
        <f t="shared" si="238"/>
        <v>6.2652491307148049E-3</v>
      </c>
      <c r="T468" s="249">
        <f t="shared" si="238"/>
        <v>5.4480427223607001E-3</v>
      </c>
      <c r="V468" s="252"/>
      <c r="X468" s="257">
        <f t="shared" ref="X468" si="246">+HARMEAN(H468,J468)</f>
        <v>18835.978835978833</v>
      </c>
    </row>
    <row r="469" spans="3:24" ht="30" customHeight="1" x14ac:dyDescent="0.3">
      <c r="C469" s="8" t="s">
        <v>83</v>
      </c>
      <c r="D469" s="9" t="s">
        <v>393</v>
      </c>
      <c r="E469" s="10" t="s">
        <v>394</v>
      </c>
      <c r="F469" s="9" t="s">
        <v>337</v>
      </c>
      <c r="G469" s="68">
        <v>125</v>
      </c>
      <c r="H469" s="241">
        <v>27100</v>
      </c>
      <c r="I469" s="198">
        <v>46000</v>
      </c>
      <c r="J469" s="179">
        <v>40000</v>
      </c>
      <c r="L469" s="219">
        <f t="shared" si="213"/>
        <v>37700</v>
      </c>
      <c r="N469" s="225">
        <f t="shared" si="235"/>
        <v>9657.639463140049</v>
      </c>
      <c r="O469" s="226">
        <f t="shared" si="236"/>
        <v>28042.360536859953</v>
      </c>
      <c r="P469" s="226">
        <f t="shared" si="237"/>
        <v>47357.639463140047</v>
      </c>
      <c r="R469" s="250">
        <f t="shared" si="238"/>
        <v>7.3820978887987488E-3</v>
      </c>
      <c r="S469" s="249">
        <f t="shared" si="238"/>
        <v>1.253049826142961E-2</v>
      </c>
      <c r="T469" s="249">
        <f t="shared" si="238"/>
        <v>1.08960854447214E-2</v>
      </c>
      <c r="V469" s="252"/>
      <c r="X469" s="257">
        <f t="shared" si="245"/>
        <v>42790.697674418603</v>
      </c>
    </row>
    <row r="470" spans="3:24" ht="30" customHeight="1" x14ac:dyDescent="0.3">
      <c r="C470" s="8" t="s">
        <v>86</v>
      </c>
      <c r="D470" s="75" t="s">
        <v>395</v>
      </c>
      <c r="E470" s="10" t="s">
        <v>396</v>
      </c>
      <c r="F470" s="9" t="s">
        <v>337</v>
      </c>
      <c r="G470" s="68">
        <v>137</v>
      </c>
      <c r="H470" s="241">
        <v>15400</v>
      </c>
      <c r="I470" s="198">
        <v>28749.999999999996</v>
      </c>
      <c r="J470" s="179">
        <v>25000</v>
      </c>
      <c r="L470" s="219">
        <f t="shared" si="213"/>
        <v>23050</v>
      </c>
      <c r="N470" s="225">
        <f t="shared" si="235"/>
        <v>6885.3104505170922</v>
      </c>
      <c r="O470" s="226">
        <f t="shared" si="236"/>
        <v>16164.689549482908</v>
      </c>
      <c r="P470" s="226">
        <f t="shared" si="237"/>
        <v>29935.310450517092</v>
      </c>
      <c r="R470" s="250">
        <f t="shared" si="238"/>
        <v>4.1949928962177387E-3</v>
      </c>
      <c r="S470" s="249">
        <f t="shared" si="238"/>
        <v>7.831561413393506E-3</v>
      </c>
      <c r="T470" s="249">
        <f t="shared" si="238"/>
        <v>6.8100534029508749E-3</v>
      </c>
      <c r="V470" s="252"/>
      <c r="X470" s="257">
        <f t="shared" si="245"/>
        <v>26744.186046511626</v>
      </c>
    </row>
    <row r="471" spans="3:24" ht="30" customHeight="1" x14ac:dyDescent="0.3">
      <c r="C471" s="8" t="s">
        <v>89</v>
      </c>
      <c r="D471" s="9" t="s">
        <v>397</v>
      </c>
      <c r="E471" s="10" t="s">
        <v>350</v>
      </c>
      <c r="F471" s="9" t="s">
        <v>337</v>
      </c>
      <c r="G471" s="74">
        <v>38.36</v>
      </c>
      <c r="H471" s="241">
        <v>27100</v>
      </c>
      <c r="I471" s="198">
        <v>48587.499999999993</v>
      </c>
      <c r="J471" s="179">
        <v>42250</v>
      </c>
      <c r="L471" s="219">
        <f t="shared" si="213"/>
        <v>39312.5</v>
      </c>
      <c r="N471" s="225">
        <f t="shared" si="235"/>
        <v>11040.826225876395</v>
      </c>
      <c r="O471" s="226">
        <f t="shared" si="236"/>
        <v>28271.673774123607</v>
      </c>
      <c r="P471" s="226">
        <f t="shared" si="237"/>
        <v>50353.326225876393</v>
      </c>
      <c r="R471" s="250">
        <f t="shared" si="238"/>
        <v>7.3820978887987488E-3</v>
      </c>
      <c r="S471" s="249">
        <f t="shared" si="238"/>
        <v>1.3235338788635025E-2</v>
      </c>
      <c r="T471" s="249">
        <f t="shared" si="238"/>
        <v>1.150899025098698E-2</v>
      </c>
      <c r="V471" s="252"/>
      <c r="X471" s="257">
        <f t="shared" si="245"/>
        <v>45197.674418604649</v>
      </c>
    </row>
    <row r="472" spans="3:24" ht="30" customHeight="1" x14ac:dyDescent="0.3">
      <c r="C472" s="8" t="s">
        <v>90</v>
      </c>
      <c r="D472" s="75" t="s">
        <v>360</v>
      </c>
      <c r="E472" s="10" t="s">
        <v>361</v>
      </c>
      <c r="F472" s="9" t="s">
        <v>223</v>
      </c>
      <c r="G472" s="68">
        <v>8</v>
      </c>
      <c r="H472" s="241">
        <v>106300</v>
      </c>
      <c r="I472" s="198">
        <v>144900</v>
      </c>
      <c r="J472" s="179">
        <v>126000</v>
      </c>
      <c r="L472" s="219">
        <f t="shared" si="213"/>
        <v>125733.33333333333</v>
      </c>
      <c r="N472" s="225">
        <f t="shared" si="235"/>
        <v>19301.381643119024</v>
      </c>
      <c r="O472" s="226">
        <f t="shared" si="236"/>
        <v>106431.95169021431</v>
      </c>
      <c r="P472" s="226">
        <f t="shared" si="237"/>
        <v>145034.71497645235</v>
      </c>
      <c r="R472" s="250">
        <f t="shared" si="238"/>
        <v>2.8956347069347122E-2</v>
      </c>
      <c r="S472" s="249">
        <f t="shared" si="238"/>
        <v>3.9471069523503273E-2</v>
      </c>
      <c r="T472" s="249">
        <f t="shared" si="238"/>
        <v>3.4322669150872412E-2</v>
      </c>
      <c r="V472" s="252"/>
      <c r="X472" s="257">
        <f t="shared" si="245"/>
        <v>134790.6976744186</v>
      </c>
    </row>
    <row r="473" spans="3:24" ht="30" customHeight="1" x14ac:dyDescent="0.3">
      <c r="C473" s="8" t="s">
        <v>93</v>
      </c>
      <c r="D473" s="75" t="s">
        <v>362</v>
      </c>
      <c r="E473" s="10" t="s">
        <v>363</v>
      </c>
      <c r="F473" s="9" t="s">
        <v>223</v>
      </c>
      <c r="G473" s="68">
        <v>8</v>
      </c>
      <c r="H473" s="241">
        <v>104700</v>
      </c>
      <c r="I473" s="198">
        <v>23000</v>
      </c>
      <c r="J473" s="179">
        <v>20000</v>
      </c>
      <c r="L473" s="219">
        <f t="shared" si="213"/>
        <v>49233.333333333336</v>
      </c>
      <c r="N473" s="225">
        <f t="shared" si="235"/>
        <v>48058.956848160298</v>
      </c>
      <c r="O473" s="226">
        <f t="shared" si="236"/>
        <v>1174.3764851730375</v>
      </c>
      <c r="P473" s="226">
        <f t="shared" si="237"/>
        <v>97292.290181493634</v>
      </c>
      <c r="R473" s="250">
        <f t="shared" si="238"/>
        <v>2.8520503651558265E-2</v>
      </c>
      <c r="S473" s="249">
        <f t="shared" si="238"/>
        <v>6.2652491307148049E-3</v>
      </c>
      <c r="T473" s="249">
        <f t="shared" si="238"/>
        <v>5.4480427223607001E-3</v>
      </c>
      <c r="V473" s="252"/>
      <c r="X473" s="257">
        <f t="shared" si="245"/>
        <v>21395.348837209302</v>
      </c>
    </row>
    <row r="474" spans="3:24" ht="30" customHeight="1" x14ac:dyDescent="0.3">
      <c r="C474" s="8" t="s">
        <v>96</v>
      </c>
      <c r="D474" s="75" t="s">
        <v>398</v>
      </c>
      <c r="E474" s="10" t="s">
        <v>399</v>
      </c>
      <c r="F474" s="77" t="s">
        <v>368</v>
      </c>
      <c r="G474" s="68">
        <v>45</v>
      </c>
      <c r="H474" s="241">
        <v>19200</v>
      </c>
      <c r="I474" s="198">
        <v>8625</v>
      </c>
      <c r="J474" s="179">
        <v>7500</v>
      </c>
      <c r="L474" s="219">
        <f t="shared" ref="L474:L526" si="247">+AVERAGE(H474:J474)</f>
        <v>11775</v>
      </c>
      <c r="N474" s="225">
        <f t="shared" si="235"/>
        <v>6454.7947295014737</v>
      </c>
      <c r="O474" s="226">
        <f t="shared" si="236"/>
        <v>5320.2052704985263</v>
      </c>
      <c r="P474" s="226">
        <f t="shared" si="237"/>
        <v>18229.794729501475</v>
      </c>
      <c r="R474" s="250">
        <f t="shared" si="238"/>
        <v>5.2301210134662723E-3</v>
      </c>
      <c r="S474" s="249">
        <f t="shared" si="238"/>
        <v>2.349468424018052E-3</v>
      </c>
      <c r="T474" s="249">
        <f t="shared" si="238"/>
        <v>2.0430160208852626E-3</v>
      </c>
      <c r="V474" s="252"/>
      <c r="X474" s="257">
        <f t="shared" si="245"/>
        <v>8023.2558139534876</v>
      </c>
    </row>
    <row r="475" spans="3:24" ht="30" customHeight="1" x14ac:dyDescent="0.3">
      <c r="C475" s="8" t="s">
        <v>99</v>
      </c>
      <c r="D475" s="75" t="s">
        <v>400</v>
      </c>
      <c r="E475" s="10" t="s">
        <v>401</v>
      </c>
      <c r="F475" s="77" t="s">
        <v>368</v>
      </c>
      <c r="G475" s="68">
        <v>45</v>
      </c>
      <c r="H475" s="205">
        <v>10400</v>
      </c>
      <c r="I475" s="240">
        <v>11500</v>
      </c>
      <c r="J475" s="179">
        <v>10000</v>
      </c>
      <c r="L475" s="219">
        <f t="shared" si="247"/>
        <v>10633.333333333334</v>
      </c>
      <c r="N475" s="225">
        <f t="shared" si="235"/>
        <v>776.74534651540296</v>
      </c>
      <c r="O475" s="226">
        <f t="shared" si="236"/>
        <v>9856.5879868179309</v>
      </c>
      <c r="P475" s="226">
        <f t="shared" si="237"/>
        <v>11410.078679848737</v>
      </c>
      <c r="R475" s="249">
        <f t="shared" si="238"/>
        <v>2.8329822156275639E-3</v>
      </c>
      <c r="S475" s="250">
        <f t="shared" si="238"/>
        <v>3.1326245653574025E-3</v>
      </c>
      <c r="T475" s="249">
        <f t="shared" si="238"/>
        <v>2.72402136118035E-3</v>
      </c>
      <c r="V475" s="252"/>
      <c r="X475" s="257">
        <f t="shared" ref="X475" si="248">+HARMEAN(H475,J475)</f>
        <v>10196.078431372549</v>
      </c>
    </row>
    <row r="476" spans="3:24" ht="30" customHeight="1" thickBot="1" x14ac:dyDescent="0.35">
      <c r="C476" s="15" t="s">
        <v>102</v>
      </c>
      <c r="D476" s="87" t="s">
        <v>402</v>
      </c>
      <c r="E476" s="17" t="s">
        <v>403</v>
      </c>
      <c r="F476" s="88" t="s">
        <v>368</v>
      </c>
      <c r="G476" s="89">
        <v>80</v>
      </c>
      <c r="H476" s="242">
        <v>17100</v>
      </c>
      <c r="I476" s="198">
        <v>8574.4</v>
      </c>
      <c r="J476" s="179">
        <v>7456</v>
      </c>
      <c r="L476" s="219">
        <f t="shared" si="247"/>
        <v>11043.466666666667</v>
      </c>
      <c r="N476" s="225">
        <f t="shared" si="235"/>
        <v>5274.8366470757492</v>
      </c>
      <c r="O476" s="226">
        <f t="shared" si="236"/>
        <v>5768.630019590918</v>
      </c>
      <c r="P476" s="226">
        <f t="shared" si="237"/>
        <v>16318.303313742417</v>
      </c>
      <c r="R476" s="250">
        <f t="shared" si="238"/>
        <v>4.6580765276183983E-3</v>
      </c>
      <c r="S476" s="249">
        <f t="shared" si="238"/>
        <v>2.3356848759304794E-3</v>
      </c>
      <c r="T476" s="249">
        <f t="shared" si="238"/>
        <v>2.0310303268960689E-3</v>
      </c>
      <c r="V476" s="252"/>
      <c r="X476" s="257">
        <f t="shared" si="245"/>
        <v>7976.186046511627</v>
      </c>
    </row>
    <row r="477" spans="3:24" ht="14.4" thickBot="1" x14ac:dyDescent="0.35">
      <c r="C477" s="280" t="s">
        <v>404</v>
      </c>
      <c r="D477" s="281"/>
      <c r="E477" s="282"/>
      <c r="F477" s="34"/>
      <c r="G477" s="34"/>
      <c r="H477" s="84"/>
      <c r="L477" s="219"/>
      <c r="N477" s="228"/>
      <c r="O477" s="228"/>
      <c r="P477" s="228"/>
      <c r="V477" s="252"/>
    </row>
    <row r="478" spans="3:24" ht="15.75" customHeight="1" thickBot="1" x14ac:dyDescent="0.35">
      <c r="C478" s="268" t="s">
        <v>405</v>
      </c>
      <c r="D478" s="269"/>
      <c r="E478" s="269"/>
      <c r="F478" s="269"/>
      <c r="G478" s="269"/>
      <c r="H478" s="269"/>
      <c r="I478" s="201"/>
      <c r="J478" s="183"/>
      <c r="L478" s="221"/>
      <c r="N478" s="229"/>
      <c r="O478" s="229"/>
      <c r="P478" s="229"/>
      <c r="R478" s="214"/>
      <c r="S478" s="215"/>
      <c r="T478" s="216"/>
      <c r="V478" s="252"/>
    </row>
    <row r="479" spans="3:24" ht="26.4" x14ac:dyDescent="0.3">
      <c r="C479" s="29" t="s">
        <v>4</v>
      </c>
      <c r="D479" s="30" t="s">
        <v>5</v>
      </c>
      <c r="E479" s="29" t="s">
        <v>6</v>
      </c>
      <c r="F479" s="31" t="s">
        <v>7</v>
      </c>
      <c r="G479" s="32" t="s">
        <v>8</v>
      </c>
      <c r="H479" s="31" t="s">
        <v>331</v>
      </c>
      <c r="I479" s="170" t="s">
        <v>331</v>
      </c>
      <c r="J479" s="170" t="s">
        <v>331</v>
      </c>
      <c r="L479" s="170" t="s">
        <v>331</v>
      </c>
      <c r="N479" s="224" t="s">
        <v>939</v>
      </c>
      <c r="O479" s="224" t="s">
        <v>940</v>
      </c>
      <c r="P479" s="224" t="s">
        <v>941</v>
      </c>
      <c r="R479" s="224" t="s">
        <v>942</v>
      </c>
      <c r="S479" s="224" t="s">
        <v>942</v>
      </c>
      <c r="T479" s="224" t="s">
        <v>942</v>
      </c>
      <c r="V479" s="252"/>
      <c r="X479" s="170" t="s">
        <v>9</v>
      </c>
    </row>
    <row r="480" spans="3:24" ht="30" customHeight="1" x14ac:dyDescent="0.3">
      <c r="C480" s="8" t="s">
        <v>13</v>
      </c>
      <c r="D480" s="9" t="s">
        <v>342</v>
      </c>
      <c r="E480" s="10" t="s">
        <v>343</v>
      </c>
      <c r="F480" s="9" t="s">
        <v>344</v>
      </c>
      <c r="G480" s="74">
        <v>10.71</v>
      </c>
      <c r="H480" s="205">
        <v>81400</v>
      </c>
      <c r="I480" s="198">
        <v>85100</v>
      </c>
      <c r="J480" s="232">
        <v>74000</v>
      </c>
      <c r="L480" s="219">
        <f t="shared" si="247"/>
        <v>80166.666666666672</v>
      </c>
      <c r="N480" s="225">
        <f t="shared" ref="N480:N497" si="249">+STDEV(H480:J480)</f>
        <v>5651.8433571122032</v>
      </c>
      <c r="O480" s="226">
        <f t="shared" ref="O480:O497" si="250">+L480-N480</f>
        <v>74514.823309554471</v>
      </c>
      <c r="P480" s="226">
        <f t="shared" ref="P480:P497" si="251">+L480+N480</f>
        <v>85818.510023778872</v>
      </c>
      <c r="R480" s="249">
        <f t="shared" ref="R480:T497" si="252">+H480/$L$24</f>
        <v>2.2173533880008051E-2</v>
      </c>
      <c r="S480" s="249">
        <f t="shared" si="252"/>
        <v>2.3181421783644778E-2</v>
      </c>
      <c r="T480" s="250">
        <f t="shared" si="252"/>
        <v>2.015775807273459E-2</v>
      </c>
      <c r="V480" s="252"/>
      <c r="X480" s="258">
        <f t="shared" ref="X480" si="253">+HARMEAN(H480:I480)</f>
        <v>83208.888888888891</v>
      </c>
    </row>
    <row r="481" spans="3:24" ht="30" customHeight="1" x14ac:dyDescent="0.3">
      <c r="C481" s="8" t="s">
        <v>18</v>
      </c>
      <c r="D481" s="9" t="s">
        <v>345</v>
      </c>
      <c r="E481" s="10" t="s">
        <v>346</v>
      </c>
      <c r="F481" s="9" t="s">
        <v>344</v>
      </c>
      <c r="G481" s="74">
        <v>10.86</v>
      </c>
      <c r="H481" s="241">
        <v>1250000</v>
      </c>
      <c r="I481" s="198">
        <v>1092500</v>
      </c>
      <c r="J481" s="179">
        <v>950000</v>
      </c>
      <c r="L481" s="219">
        <f t="shared" si="247"/>
        <v>1097500</v>
      </c>
      <c r="N481" s="225">
        <f t="shared" si="249"/>
        <v>150062.4869845892</v>
      </c>
      <c r="O481" s="226">
        <f t="shared" si="250"/>
        <v>947437.51301541086</v>
      </c>
      <c r="P481" s="226">
        <f t="shared" si="251"/>
        <v>1247562.4869845891</v>
      </c>
      <c r="R481" s="250">
        <f t="shared" si="252"/>
        <v>0.34050267014754376</v>
      </c>
      <c r="S481" s="249">
        <f t="shared" si="252"/>
        <v>0.29759933370895325</v>
      </c>
      <c r="T481" s="249">
        <f t="shared" si="252"/>
        <v>0.25878202931213323</v>
      </c>
      <c r="V481" s="252"/>
      <c r="X481" s="257">
        <f t="shared" ref="X481:X485" si="254">+HARMEAN(I481,J481)</f>
        <v>1016279.0697674419</v>
      </c>
    </row>
    <row r="482" spans="3:24" ht="30" customHeight="1" x14ac:dyDescent="0.3">
      <c r="C482" s="8" t="s">
        <v>21</v>
      </c>
      <c r="D482" s="9" t="s">
        <v>393</v>
      </c>
      <c r="E482" s="10" t="s">
        <v>406</v>
      </c>
      <c r="F482" s="9" t="s">
        <v>337</v>
      </c>
      <c r="G482" s="68">
        <v>150</v>
      </c>
      <c r="H482" s="241">
        <v>29000</v>
      </c>
      <c r="I482" s="198">
        <v>41975</v>
      </c>
      <c r="J482" s="179">
        <v>36500</v>
      </c>
      <c r="L482" s="219">
        <f t="shared" si="247"/>
        <v>35825</v>
      </c>
      <c r="N482" s="225">
        <f t="shared" si="249"/>
        <v>6513.7834627810589</v>
      </c>
      <c r="O482" s="226">
        <f t="shared" si="250"/>
        <v>29311.216537218941</v>
      </c>
      <c r="P482" s="226">
        <f t="shared" si="251"/>
        <v>42338.783462781059</v>
      </c>
      <c r="R482" s="250">
        <f t="shared" si="252"/>
        <v>7.8996619474230156E-3</v>
      </c>
      <c r="S482" s="249">
        <f t="shared" si="252"/>
        <v>1.143407966355452E-2</v>
      </c>
      <c r="T482" s="249">
        <f t="shared" si="252"/>
        <v>9.9426779683082778E-3</v>
      </c>
      <c r="V482" s="252"/>
      <c r="X482" s="257">
        <f t="shared" si="254"/>
        <v>39046.51162790697</v>
      </c>
    </row>
    <row r="483" spans="3:24" ht="30" customHeight="1" x14ac:dyDescent="0.3">
      <c r="C483" s="8" t="s">
        <v>25</v>
      </c>
      <c r="D483" s="75" t="s">
        <v>407</v>
      </c>
      <c r="E483" s="94" t="s">
        <v>408</v>
      </c>
      <c r="F483" s="9" t="s">
        <v>337</v>
      </c>
      <c r="G483" s="68">
        <v>150</v>
      </c>
      <c r="H483" s="241">
        <v>19300</v>
      </c>
      <c r="I483" s="198">
        <v>36225</v>
      </c>
      <c r="J483" s="179">
        <v>31500</v>
      </c>
      <c r="L483" s="219">
        <f t="shared" si="247"/>
        <v>29008.333333333332</v>
      </c>
      <c r="N483" s="225">
        <f t="shared" si="249"/>
        <v>8733.2816474297488</v>
      </c>
      <c r="O483" s="226">
        <f t="shared" si="250"/>
        <v>20275.051685903585</v>
      </c>
      <c r="P483" s="226">
        <f t="shared" si="251"/>
        <v>37741.614980763079</v>
      </c>
      <c r="R483" s="250">
        <f t="shared" si="252"/>
        <v>5.2573612270780754E-3</v>
      </c>
      <c r="S483" s="249">
        <f t="shared" si="252"/>
        <v>9.8677673808758182E-3</v>
      </c>
      <c r="T483" s="249">
        <f t="shared" si="252"/>
        <v>8.580667287718103E-3</v>
      </c>
      <c r="V483" s="252"/>
      <c r="X483" s="257">
        <f t="shared" si="254"/>
        <v>33697.674418604649</v>
      </c>
    </row>
    <row r="484" spans="3:24" ht="26.4" x14ac:dyDescent="0.3">
      <c r="C484" s="8" t="s">
        <v>28</v>
      </c>
      <c r="D484" s="9" t="s">
        <v>409</v>
      </c>
      <c r="E484" s="94" t="s">
        <v>410</v>
      </c>
      <c r="F484" s="9" t="s">
        <v>337</v>
      </c>
      <c r="G484" s="74">
        <v>55</v>
      </c>
      <c r="H484" s="205">
        <v>66400</v>
      </c>
      <c r="I484" s="240">
        <v>82167.5</v>
      </c>
      <c r="J484" s="179">
        <v>71450</v>
      </c>
      <c r="L484" s="219">
        <f t="shared" si="247"/>
        <v>73339.166666666672</v>
      </c>
      <c r="N484" s="225">
        <f t="shared" si="249"/>
        <v>8051.7219949109849</v>
      </c>
      <c r="O484" s="226">
        <f t="shared" si="250"/>
        <v>65287.444671755686</v>
      </c>
      <c r="P484" s="226">
        <f t="shared" si="251"/>
        <v>81390.888661577657</v>
      </c>
      <c r="R484" s="249">
        <f t="shared" si="252"/>
        <v>1.8087501838237523E-2</v>
      </c>
      <c r="S484" s="250">
        <f t="shared" si="252"/>
        <v>2.2382602519478642E-2</v>
      </c>
      <c r="T484" s="249">
        <f t="shared" si="252"/>
        <v>1.9463132625633602E-2</v>
      </c>
      <c r="V484" s="252"/>
      <c r="X484" s="257">
        <f t="shared" ref="X484" si="255">+HARMEAN(H484,J484)</f>
        <v>68832.499093217266</v>
      </c>
    </row>
    <row r="485" spans="3:24" ht="30" customHeight="1" x14ac:dyDescent="0.3">
      <c r="C485" s="8" t="s">
        <v>31</v>
      </c>
      <c r="D485" s="75" t="s">
        <v>390</v>
      </c>
      <c r="E485" s="10" t="s">
        <v>411</v>
      </c>
      <c r="F485" s="77" t="s">
        <v>368</v>
      </c>
      <c r="G485" s="74">
        <v>38</v>
      </c>
      <c r="H485" s="241">
        <v>51700</v>
      </c>
      <c r="I485" s="198">
        <v>139737.65</v>
      </c>
      <c r="J485" s="179">
        <v>121511</v>
      </c>
      <c r="L485" s="219">
        <f t="shared" si="247"/>
        <v>104316.21666666667</v>
      </c>
      <c r="N485" s="225">
        <f t="shared" si="249"/>
        <v>46469.370393742487</v>
      </c>
      <c r="O485" s="226">
        <f t="shared" si="250"/>
        <v>57846.846272924187</v>
      </c>
      <c r="P485" s="226">
        <f t="shared" si="251"/>
        <v>150785.58706040916</v>
      </c>
      <c r="R485" s="250">
        <f t="shared" si="252"/>
        <v>1.408319043730241E-2</v>
      </c>
      <c r="S485" s="249">
        <f t="shared" si="252"/>
        <v>3.8064834356114331E-2</v>
      </c>
      <c r="T485" s="249">
        <f t="shared" si="252"/>
        <v>3.3099855961838551E-2</v>
      </c>
      <c r="V485" s="252"/>
      <c r="X485" s="257">
        <f t="shared" si="254"/>
        <v>129988.51162790698</v>
      </c>
    </row>
    <row r="486" spans="3:24" x14ac:dyDescent="0.3">
      <c r="C486" s="8" t="s">
        <v>34</v>
      </c>
      <c r="D486" s="75" t="s">
        <v>412</v>
      </c>
      <c r="E486" s="10" t="s">
        <v>413</v>
      </c>
      <c r="F486" s="9" t="s">
        <v>368</v>
      </c>
      <c r="G486" s="68">
        <v>15</v>
      </c>
      <c r="H486" s="205">
        <v>39900</v>
      </c>
      <c r="I486" s="198">
        <v>39330</v>
      </c>
      <c r="J486" s="232">
        <v>34200</v>
      </c>
      <c r="L486" s="219">
        <f t="shared" si="247"/>
        <v>37810</v>
      </c>
      <c r="N486" s="225">
        <f t="shared" si="249"/>
        <v>3139.3152119530782</v>
      </c>
      <c r="O486" s="226">
        <f t="shared" si="250"/>
        <v>34670.684788046921</v>
      </c>
      <c r="P486" s="226">
        <f t="shared" si="251"/>
        <v>40949.315211953079</v>
      </c>
      <c r="R486" s="249">
        <f t="shared" si="252"/>
        <v>1.0868845231109597E-2</v>
      </c>
      <c r="S486" s="249">
        <f t="shared" si="252"/>
        <v>1.0713576013522318E-2</v>
      </c>
      <c r="T486" s="250">
        <f t="shared" si="252"/>
        <v>9.3161530552367967E-3</v>
      </c>
      <c r="V486" s="252"/>
      <c r="X486" s="258">
        <f t="shared" ref="X486" si="256">+HARMEAN(H486:I486)</f>
        <v>39612.94964028777</v>
      </c>
    </row>
    <row r="487" spans="3:24" ht="26.4" x14ac:dyDescent="0.3">
      <c r="C487" s="8" t="s">
        <v>37</v>
      </c>
      <c r="D487" s="75" t="s">
        <v>414</v>
      </c>
      <c r="E487" s="76" t="s">
        <v>415</v>
      </c>
      <c r="F487" s="77" t="s">
        <v>223</v>
      </c>
      <c r="G487" s="68">
        <v>1</v>
      </c>
      <c r="H487" s="205">
        <v>242000</v>
      </c>
      <c r="I487" s="240">
        <v>276000</v>
      </c>
      <c r="J487" s="179">
        <v>240000</v>
      </c>
      <c r="L487" s="219">
        <f t="shared" si="247"/>
        <v>252666.66666666666</v>
      </c>
      <c r="N487" s="225">
        <f t="shared" si="249"/>
        <v>20231.987873991358</v>
      </c>
      <c r="O487" s="226">
        <f t="shared" si="250"/>
        <v>232434.67879267529</v>
      </c>
      <c r="P487" s="226">
        <f t="shared" si="251"/>
        <v>272898.654540658</v>
      </c>
      <c r="R487" s="249">
        <f t="shared" si="252"/>
        <v>6.5921316940564467E-2</v>
      </c>
      <c r="S487" s="250">
        <f t="shared" si="252"/>
        <v>7.5182989568577663E-2</v>
      </c>
      <c r="T487" s="249">
        <f t="shared" si="252"/>
        <v>6.5376512668328404E-2</v>
      </c>
      <c r="V487" s="252"/>
      <c r="X487" s="257">
        <f t="shared" ref="X487" si="257">+HARMEAN(H487,J487)</f>
        <v>240995.85062240667</v>
      </c>
    </row>
    <row r="488" spans="3:24" ht="26.4" x14ac:dyDescent="0.3">
      <c r="C488" s="8" t="s">
        <v>40</v>
      </c>
      <c r="D488" s="75" t="s">
        <v>416</v>
      </c>
      <c r="E488" s="76" t="s">
        <v>417</v>
      </c>
      <c r="F488" s="9" t="s">
        <v>337</v>
      </c>
      <c r="G488" s="68">
        <v>2.6</v>
      </c>
      <c r="H488" s="241">
        <v>360000</v>
      </c>
      <c r="I488" s="198">
        <v>899299.99999999988</v>
      </c>
      <c r="J488" s="179">
        <v>782000</v>
      </c>
      <c r="L488" s="219">
        <f t="shared" si="247"/>
        <v>680433.33333333337</v>
      </c>
      <c r="N488" s="225">
        <f t="shared" si="249"/>
        <v>283633.50178237626</v>
      </c>
      <c r="O488" s="226">
        <f t="shared" si="250"/>
        <v>396799.83155095711</v>
      </c>
      <c r="P488" s="226">
        <f t="shared" si="251"/>
        <v>964066.83511570957</v>
      </c>
      <c r="R488" s="250">
        <f t="shared" si="252"/>
        <v>9.8064769002492599E-2</v>
      </c>
      <c r="S488" s="249">
        <f t="shared" si="252"/>
        <v>0.24497124101094886</v>
      </c>
      <c r="T488" s="249">
        <f t="shared" si="252"/>
        <v>0.21301847044430339</v>
      </c>
      <c r="V488" s="252"/>
      <c r="X488" s="257">
        <f t="shared" ref="X488:X489" si="258">+HARMEAN(I488,J488)</f>
        <v>836558.13953488367</v>
      </c>
    </row>
    <row r="489" spans="3:24" ht="26.4" x14ac:dyDescent="0.3">
      <c r="C489" s="8" t="s">
        <v>43</v>
      </c>
      <c r="D489" s="75" t="s">
        <v>418</v>
      </c>
      <c r="E489" s="76" t="s">
        <v>419</v>
      </c>
      <c r="F489" s="9" t="s">
        <v>337</v>
      </c>
      <c r="G489" s="68">
        <v>3.4</v>
      </c>
      <c r="H489" s="241">
        <v>365000</v>
      </c>
      <c r="I489" s="198">
        <v>499099.99999999994</v>
      </c>
      <c r="J489" s="179">
        <v>434000</v>
      </c>
      <c r="L489" s="219">
        <f t="shared" si="247"/>
        <v>432700</v>
      </c>
      <c r="N489" s="225">
        <f t="shared" si="249"/>
        <v>67059.451235452259</v>
      </c>
      <c r="O489" s="226">
        <f t="shared" si="250"/>
        <v>365640.54876454774</v>
      </c>
      <c r="P489" s="226">
        <f t="shared" si="251"/>
        <v>499759.45123545226</v>
      </c>
      <c r="R489" s="250">
        <f t="shared" si="252"/>
        <v>9.9426779683082778E-2</v>
      </c>
      <c r="S489" s="249">
        <f t="shared" si="252"/>
        <v>0.13595590613651126</v>
      </c>
      <c r="T489" s="249">
        <f t="shared" si="252"/>
        <v>0.11822252707522719</v>
      </c>
      <c r="V489" s="252"/>
      <c r="X489" s="257">
        <f t="shared" si="258"/>
        <v>464279.06976744178</v>
      </c>
    </row>
    <row r="490" spans="3:24" ht="26.4" x14ac:dyDescent="0.3">
      <c r="C490" s="8" t="s">
        <v>46</v>
      </c>
      <c r="D490" s="75" t="s">
        <v>420</v>
      </c>
      <c r="E490" s="76" t="s">
        <v>421</v>
      </c>
      <c r="F490" s="9" t="s">
        <v>337</v>
      </c>
      <c r="G490" s="74">
        <v>3.4</v>
      </c>
      <c r="H490" s="205">
        <v>256000</v>
      </c>
      <c r="I490" s="198">
        <v>258749.99999999997</v>
      </c>
      <c r="J490" s="232">
        <v>225000</v>
      </c>
      <c r="L490" s="219">
        <f t="shared" si="247"/>
        <v>246583.33333333334</v>
      </c>
      <c r="N490" s="225">
        <f t="shared" si="249"/>
        <v>18742.220608383977</v>
      </c>
      <c r="O490" s="226">
        <f t="shared" si="250"/>
        <v>227841.11272494937</v>
      </c>
      <c r="P490" s="226">
        <f t="shared" si="251"/>
        <v>265325.55394171731</v>
      </c>
      <c r="R490" s="249">
        <f t="shared" si="252"/>
        <v>6.9734946846216964E-2</v>
      </c>
      <c r="S490" s="249">
        <f t="shared" si="252"/>
        <v>7.0484052720541548E-2</v>
      </c>
      <c r="T490" s="250">
        <f t="shared" si="252"/>
        <v>6.1290480626557876E-2</v>
      </c>
      <c r="V490" s="252"/>
      <c r="X490" s="258">
        <f t="shared" ref="X490:X493" si="259">+HARMEAN(H490:I490)</f>
        <v>257367.65420106848</v>
      </c>
    </row>
    <row r="491" spans="3:24" ht="30" customHeight="1" x14ac:dyDescent="0.3">
      <c r="C491" s="8" t="s">
        <v>49</v>
      </c>
      <c r="D491" s="75" t="s">
        <v>422</v>
      </c>
      <c r="E491" s="10" t="s">
        <v>423</v>
      </c>
      <c r="F491" s="9" t="s">
        <v>337</v>
      </c>
      <c r="G491" s="68">
        <v>16.3</v>
      </c>
      <c r="H491" s="205">
        <v>20200</v>
      </c>
      <c r="I491" s="240">
        <v>21850</v>
      </c>
      <c r="J491" s="179">
        <v>19000</v>
      </c>
      <c r="L491" s="219">
        <f t="shared" si="247"/>
        <v>20350</v>
      </c>
      <c r="N491" s="225">
        <f t="shared" si="249"/>
        <v>1430.9088021254186</v>
      </c>
      <c r="O491" s="226">
        <f t="shared" si="250"/>
        <v>18919.091197874583</v>
      </c>
      <c r="P491" s="226">
        <f t="shared" si="251"/>
        <v>21780.908802125417</v>
      </c>
      <c r="R491" s="249">
        <f t="shared" si="252"/>
        <v>5.5025231495843072E-3</v>
      </c>
      <c r="S491" s="250">
        <f t="shared" si="252"/>
        <v>5.9519866741790653E-3</v>
      </c>
      <c r="T491" s="249">
        <f t="shared" si="252"/>
        <v>5.1756405862426651E-3</v>
      </c>
      <c r="V491" s="252"/>
      <c r="X491" s="257">
        <f t="shared" ref="X491:X494" si="260">+HARMEAN(H491,J491)</f>
        <v>19581.632653061224</v>
      </c>
    </row>
    <row r="492" spans="3:24" ht="30" customHeight="1" x14ac:dyDescent="0.3">
      <c r="C492" s="8" t="s">
        <v>52</v>
      </c>
      <c r="D492" s="75" t="s">
        <v>395</v>
      </c>
      <c r="E492" s="10" t="s">
        <v>396</v>
      </c>
      <c r="F492" s="9" t="s">
        <v>337</v>
      </c>
      <c r="G492" s="68">
        <v>16.3</v>
      </c>
      <c r="H492" s="205">
        <v>25100</v>
      </c>
      <c r="I492" s="240">
        <v>28749.999999999996</v>
      </c>
      <c r="J492" s="179">
        <v>25000</v>
      </c>
      <c r="L492" s="219">
        <f t="shared" si="247"/>
        <v>26283.333333333332</v>
      </c>
      <c r="N492" s="225">
        <f t="shared" si="249"/>
        <v>2136.7810681802021</v>
      </c>
      <c r="O492" s="226">
        <f t="shared" si="250"/>
        <v>24146.552265153128</v>
      </c>
      <c r="P492" s="226">
        <f t="shared" si="251"/>
        <v>28420.114401513536</v>
      </c>
      <c r="R492" s="249">
        <f t="shared" si="252"/>
        <v>6.8372936165626789E-3</v>
      </c>
      <c r="S492" s="250">
        <f t="shared" si="252"/>
        <v>7.831561413393506E-3</v>
      </c>
      <c r="T492" s="249">
        <f t="shared" si="252"/>
        <v>6.8100534029508749E-3</v>
      </c>
      <c r="V492" s="252"/>
      <c r="X492" s="257">
        <f t="shared" si="260"/>
        <v>25049.900199600797</v>
      </c>
    </row>
    <row r="493" spans="3:24" ht="26.4" x14ac:dyDescent="0.3">
      <c r="C493" s="8" t="s">
        <v>55</v>
      </c>
      <c r="D493" s="75" t="s">
        <v>386</v>
      </c>
      <c r="E493" s="10" t="s">
        <v>424</v>
      </c>
      <c r="F493" s="9" t="s">
        <v>337</v>
      </c>
      <c r="G493" s="74">
        <v>50</v>
      </c>
      <c r="H493" s="205">
        <v>155000</v>
      </c>
      <c r="I493" s="198">
        <v>138000</v>
      </c>
      <c r="J493" s="232">
        <v>120000</v>
      </c>
      <c r="L493" s="219">
        <f t="shared" si="247"/>
        <v>137666.66666666666</v>
      </c>
      <c r="N493" s="225">
        <f t="shared" si="249"/>
        <v>17502.380790433399</v>
      </c>
      <c r="O493" s="226">
        <f t="shared" si="250"/>
        <v>120164.28587623326</v>
      </c>
      <c r="P493" s="226">
        <f t="shared" si="251"/>
        <v>155169.04745710007</v>
      </c>
      <c r="R493" s="249">
        <f t="shared" si="252"/>
        <v>4.2222331098295429E-2</v>
      </c>
      <c r="S493" s="249">
        <f t="shared" si="252"/>
        <v>3.7591494784288831E-2</v>
      </c>
      <c r="T493" s="250">
        <f t="shared" si="252"/>
        <v>3.2688256334164202E-2</v>
      </c>
      <c r="V493" s="252"/>
      <c r="X493" s="258">
        <f t="shared" si="259"/>
        <v>146006.82593856656</v>
      </c>
    </row>
    <row r="494" spans="3:24" x14ac:dyDescent="0.3">
      <c r="C494" s="8" t="s">
        <v>58</v>
      </c>
      <c r="D494" s="75" t="s">
        <v>425</v>
      </c>
      <c r="E494" s="10" t="s">
        <v>426</v>
      </c>
      <c r="F494" s="9" t="s">
        <v>337</v>
      </c>
      <c r="G494" s="74">
        <v>40</v>
      </c>
      <c r="H494" s="205">
        <v>90000</v>
      </c>
      <c r="I494" s="240">
        <v>111319.99999999999</v>
      </c>
      <c r="J494" s="179">
        <v>96800</v>
      </c>
      <c r="L494" s="219">
        <f t="shared" si="247"/>
        <v>99373.333333333328</v>
      </c>
      <c r="N494" s="225">
        <f t="shared" si="249"/>
        <v>10890.460657535712</v>
      </c>
      <c r="O494" s="226">
        <f t="shared" si="250"/>
        <v>88482.872675797611</v>
      </c>
      <c r="P494" s="226">
        <f t="shared" si="251"/>
        <v>110263.79399086905</v>
      </c>
      <c r="R494" s="249">
        <f t="shared" si="252"/>
        <v>2.451619225062315E-2</v>
      </c>
      <c r="S494" s="250">
        <f t="shared" si="252"/>
        <v>3.0323805792659652E-2</v>
      </c>
      <c r="T494" s="249">
        <f t="shared" si="252"/>
        <v>2.6368526776225788E-2</v>
      </c>
      <c r="V494" s="252"/>
      <c r="X494" s="257">
        <f t="shared" si="260"/>
        <v>93276.231263383292</v>
      </c>
    </row>
    <row r="495" spans="3:24" ht="30" customHeight="1" x14ac:dyDescent="0.3">
      <c r="C495" s="8" t="s">
        <v>83</v>
      </c>
      <c r="D495" s="75" t="s">
        <v>362</v>
      </c>
      <c r="E495" s="10" t="s">
        <v>363</v>
      </c>
      <c r="F495" s="9" t="s">
        <v>223</v>
      </c>
      <c r="G495" s="68">
        <v>6</v>
      </c>
      <c r="H495" s="241">
        <v>108500</v>
      </c>
      <c r="I495" s="198">
        <v>23000</v>
      </c>
      <c r="J495" s="179">
        <v>20000</v>
      </c>
      <c r="L495" s="219">
        <f t="shared" si="247"/>
        <v>50500</v>
      </c>
      <c r="N495" s="225">
        <f t="shared" si="249"/>
        <v>50251.865637008937</v>
      </c>
      <c r="O495" s="226">
        <f t="shared" si="250"/>
        <v>248.13436299106252</v>
      </c>
      <c r="P495" s="226">
        <f t="shared" si="251"/>
        <v>100751.86563700894</v>
      </c>
      <c r="R495" s="250">
        <f t="shared" si="252"/>
        <v>2.9555631768806798E-2</v>
      </c>
      <c r="S495" s="249">
        <f t="shared" si="252"/>
        <v>6.2652491307148049E-3</v>
      </c>
      <c r="T495" s="249">
        <f t="shared" si="252"/>
        <v>5.4480427223607001E-3</v>
      </c>
      <c r="V495" s="252"/>
      <c r="X495" s="257">
        <f t="shared" ref="X495:X497" si="261">+HARMEAN(I495,J495)</f>
        <v>21395.348837209302</v>
      </c>
    </row>
    <row r="496" spans="3:24" ht="30" customHeight="1" x14ac:dyDescent="0.3">
      <c r="C496" s="8" t="s">
        <v>86</v>
      </c>
      <c r="D496" s="75" t="s">
        <v>360</v>
      </c>
      <c r="E496" s="10" t="s">
        <v>361</v>
      </c>
      <c r="F496" s="9" t="s">
        <v>223</v>
      </c>
      <c r="G496" s="68">
        <v>4</v>
      </c>
      <c r="H496" s="241">
        <v>106300</v>
      </c>
      <c r="I496" s="198">
        <v>144900</v>
      </c>
      <c r="J496" s="179">
        <v>126000</v>
      </c>
      <c r="L496" s="219">
        <f t="shared" si="247"/>
        <v>125733.33333333333</v>
      </c>
      <c r="N496" s="225">
        <f t="shared" si="249"/>
        <v>19301.381643119024</v>
      </c>
      <c r="O496" s="226">
        <f t="shared" si="250"/>
        <v>106431.95169021431</v>
      </c>
      <c r="P496" s="226">
        <f t="shared" si="251"/>
        <v>145034.71497645235</v>
      </c>
      <c r="R496" s="250">
        <f t="shared" si="252"/>
        <v>2.8956347069347122E-2</v>
      </c>
      <c r="S496" s="249">
        <f t="shared" si="252"/>
        <v>3.9471069523503273E-2</v>
      </c>
      <c r="T496" s="249">
        <f t="shared" si="252"/>
        <v>3.4322669150872412E-2</v>
      </c>
      <c r="V496" s="252"/>
      <c r="X496" s="257">
        <f t="shared" si="261"/>
        <v>134790.6976744186</v>
      </c>
    </row>
    <row r="497" spans="3:24" ht="30" customHeight="1" thickBot="1" x14ac:dyDescent="0.35">
      <c r="C497" s="8" t="s">
        <v>89</v>
      </c>
      <c r="D497" s="75" t="s">
        <v>398</v>
      </c>
      <c r="E497" s="10" t="s">
        <v>399</v>
      </c>
      <c r="F497" s="77" t="s">
        <v>368</v>
      </c>
      <c r="G497" s="68">
        <v>10</v>
      </c>
      <c r="H497" s="241">
        <v>19200</v>
      </c>
      <c r="I497" s="198">
        <v>8625</v>
      </c>
      <c r="J497" s="179">
        <v>7500</v>
      </c>
      <c r="L497" s="219">
        <f t="shared" si="247"/>
        <v>11775</v>
      </c>
      <c r="N497" s="225">
        <f t="shared" si="249"/>
        <v>6454.7947295014737</v>
      </c>
      <c r="O497" s="226">
        <f t="shared" si="250"/>
        <v>5320.2052704985263</v>
      </c>
      <c r="P497" s="226">
        <f t="shared" si="251"/>
        <v>18229.794729501475</v>
      </c>
      <c r="R497" s="250">
        <f t="shared" si="252"/>
        <v>5.2301210134662723E-3</v>
      </c>
      <c r="S497" s="249">
        <f t="shared" si="252"/>
        <v>2.349468424018052E-3</v>
      </c>
      <c r="T497" s="249">
        <f t="shared" si="252"/>
        <v>2.0430160208852626E-3</v>
      </c>
      <c r="V497" s="252"/>
      <c r="X497" s="257">
        <f t="shared" si="261"/>
        <v>8023.2558139534876</v>
      </c>
    </row>
    <row r="498" spans="3:24" ht="14.4" thickBot="1" x14ac:dyDescent="0.35">
      <c r="C498" s="280" t="s">
        <v>427</v>
      </c>
      <c r="D498" s="281"/>
      <c r="E498" s="282"/>
      <c r="F498" s="34"/>
      <c r="G498" s="34"/>
      <c r="H498" s="84"/>
      <c r="L498" s="219"/>
      <c r="N498" s="228"/>
      <c r="O498" s="228"/>
      <c r="P498" s="228"/>
      <c r="V498" s="252"/>
    </row>
    <row r="499" spans="3:24" ht="15.75" customHeight="1" thickBot="1" x14ac:dyDescent="0.35">
      <c r="C499" s="268" t="s">
        <v>428</v>
      </c>
      <c r="D499" s="269"/>
      <c r="E499" s="269"/>
      <c r="F499" s="269"/>
      <c r="G499" s="269"/>
      <c r="H499" s="269"/>
      <c r="I499" s="201"/>
      <c r="J499" s="183"/>
      <c r="L499" s="221"/>
      <c r="N499" s="229"/>
      <c r="O499" s="229"/>
      <c r="P499" s="229"/>
      <c r="R499" s="214"/>
      <c r="S499" s="215"/>
      <c r="T499" s="216"/>
      <c r="V499" s="252"/>
    </row>
    <row r="500" spans="3:24" ht="26.4" x14ac:dyDescent="0.3">
      <c r="C500" s="29" t="s">
        <v>4</v>
      </c>
      <c r="D500" s="30" t="s">
        <v>5</v>
      </c>
      <c r="E500" s="29" t="s">
        <v>6</v>
      </c>
      <c r="F500" s="31" t="s">
        <v>7</v>
      </c>
      <c r="G500" s="32" t="s">
        <v>8</v>
      </c>
      <c r="H500" s="31" t="s">
        <v>331</v>
      </c>
      <c r="I500" s="170" t="s">
        <v>331</v>
      </c>
      <c r="J500" s="170" t="s">
        <v>331</v>
      </c>
      <c r="L500" s="170" t="s">
        <v>331</v>
      </c>
      <c r="N500" s="224" t="s">
        <v>939</v>
      </c>
      <c r="O500" s="224" t="s">
        <v>940</v>
      </c>
      <c r="P500" s="224" t="s">
        <v>941</v>
      </c>
      <c r="R500" s="224" t="s">
        <v>942</v>
      </c>
      <c r="S500" s="224" t="s">
        <v>942</v>
      </c>
      <c r="T500" s="224" t="s">
        <v>942</v>
      </c>
      <c r="V500" s="252"/>
      <c r="X500" s="170" t="s">
        <v>9</v>
      </c>
    </row>
    <row r="501" spans="3:24" x14ac:dyDescent="0.3">
      <c r="C501" s="8" t="s">
        <v>13</v>
      </c>
      <c r="D501" s="9" t="s">
        <v>429</v>
      </c>
      <c r="E501" s="10" t="s">
        <v>430</v>
      </c>
      <c r="F501" s="9" t="s">
        <v>368</v>
      </c>
      <c r="G501" s="74">
        <v>14</v>
      </c>
      <c r="H501" s="204">
        <v>34600</v>
      </c>
      <c r="I501" s="240">
        <v>40250</v>
      </c>
      <c r="J501" s="179">
        <v>35000</v>
      </c>
      <c r="L501" s="219">
        <f t="shared" si="247"/>
        <v>36616.666666666664</v>
      </c>
      <c r="N501" s="225">
        <f t="shared" ref="N501:N521" si="262">+STDEV(H501:J501)</f>
        <v>3152.9087099586841</v>
      </c>
      <c r="O501" s="226">
        <f t="shared" ref="O501:O521" si="263">+L501-N501</f>
        <v>33463.757956707981</v>
      </c>
      <c r="P501" s="226">
        <f t="shared" ref="P501:P521" si="264">+L501+N501</f>
        <v>39769.575376625347</v>
      </c>
      <c r="R501" s="249">
        <f t="shared" ref="R501:T521" si="265">+H501/$L$24</f>
        <v>9.425113909684011E-3</v>
      </c>
      <c r="S501" s="250">
        <f t="shared" si="265"/>
        <v>1.096418597875091E-2</v>
      </c>
      <c r="T501" s="249">
        <f t="shared" si="265"/>
        <v>9.5340747641312253E-3</v>
      </c>
      <c r="V501" s="252"/>
      <c r="X501" s="257">
        <f t="shared" ref="X501" si="266">+HARMEAN(H501,J501)</f>
        <v>34798.850574712647</v>
      </c>
    </row>
    <row r="502" spans="3:24" ht="30" customHeight="1" x14ac:dyDescent="0.3">
      <c r="C502" s="8" t="s">
        <v>18</v>
      </c>
      <c r="D502" s="9" t="s">
        <v>431</v>
      </c>
      <c r="E502" s="10" t="s">
        <v>432</v>
      </c>
      <c r="F502" s="9" t="s">
        <v>337</v>
      </c>
      <c r="G502" s="68">
        <v>111</v>
      </c>
      <c r="H502" s="243">
        <v>14000</v>
      </c>
      <c r="I502" s="198">
        <v>20700</v>
      </c>
      <c r="J502" s="179">
        <v>18000</v>
      </c>
      <c r="L502" s="219">
        <f t="shared" si="247"/>
        <v>17566.666666666668</v>
      </c>
      <c r="N502" s="225">
        <f t="shared" si="262"/>
        <v>3370.9543653590617</v>
      </c>
      <c r="O502" s="226">
        <f t="shared" si="263"/>
        <v>14195.712301307605</v>
      </c>
      <c r="P502" s="226">
        <f t="shared" si="264"/>
        <v>20937.621032025731</v>
      </c>
      <c r="R502" s="250">
        <f t="shared" si="265"/>
        <v>3.8136299056524903E-3</v>
      </c>
      <c r="S502" s="249">
        <f t="shared" si="265"/>
        <v>5.6387242176433247E-3</v>
      </c>
      <c r="T502" s="249">
        <f t="shared" si="265"/>
        <v>4.9032384501246301E-3</v>
      </c>
      <c r="V502" s="252"/>
      <c r="X502" s="257">
        <f t="shared" ref="X502:X507" si="267">+HARMEAN(I502,J502)</f>
        <v>19255.81395348837</v>
      </c>
    </row>
    <row r="503" spans="3:24" ht="30" customHeight="1" x14ac:dyDescent="0.3">
      <c r="C503" s="8" t="s">
        <v>21</v>
      </c>
      <c r="D503" s="9" t="s">
        <v>372</v>
      </c>
      <c r="E503" s="10" t="s">
        <v>373</v>
      </c>
      <c r="F503" s="9" t="s">
        <v>16</v>
      </c>
      <c r="G503" s="68">
        <v>8</v>
      </c>
      <c r="H503" s="204">
        <v>40200</v>
      </c>
      <c r="I503" s="198">
        <v>41842.75</v>
      </c>
      <c r="J503" s="232">
        <v>36385</v>
      </c>
      <c r="L503" s="219">
        <f t="shared" si="247"/>
        <v>39475.916666666664</v>
      </c>
      <c r="N503" s="225">
        <f t="shared" si="262"/>
        <v>2799.996655503955</v>
      </c>
      <c r="O503" s="226">
        <f t="shared" si="263"/>
        <v>36675.920011162707</v>
      </c>
      <c r="P503" s="226">
        <f t="shared" si="264"/>
        <v>42275.913322170622</v>
      </c>
      <c r="R503" s="249">
        <f t="shared" si="265"/>
        <v>1.0950565871945008E-2</v>
      </c>
      <c r="S503" s="249">
        <f t="shared" si="265"/>
        <v>1.1398054481052909E-2</v>
      </c>
      <c r="T503" s="250">
        <f t="shared" si="265"/>
        <v>9.911351722654704E-3</v>
      </c>
      <c r="V503" s="252"/>
      <c r="X503" s="258">
        <f t="shared" ref="X503:X505" si="268">+HARMEAN(H503:I503)</f>
        <v>41004.928528114913</v>
      </c>
    </row>
    <row r="504" spans="3:24" x14ac:dyDescent="0.3">
      <c r="C504" s="8" t="s">
        <v>25</v>
      </c>
      <c r="D504" s="9" t="s">
        <v>433</v>
      </c>
      <c r="E504" s="94" t="s">
        <v>434</v>
      </c>
      <c r="F504" s="9" t="s">
        <v>16</v>
      </c>
      <c r="G504" s="74">
        <v>1</v>
      </c>
      <c r="H504" s="243">
        <v>488000</v>
      </c>
      <c r="I504" s="198">
        <v>986699.99999999988</v>
      </c>
      <c r="J504" s="179">
        <v>858000</v>
      </c>
      <c r="L504" s="219">
        <f t="shared" si="247"/>
        <v>777566.66666666663</v>
      </c>
      <c r="N504" s="225">
        <f t="shared" si="262"/>
        <v>258896.81985944373</v>
      </c>
      <c r="O504" s="226">
        <f t="shared" si="263"/>
        <v>518669.84680722293</v>
      </c>
      <c r="P504" s="226">
        <f t="shared" si="264"/>
        <v>1036463.4865261103</v>
      </c>
      <c r="R504" s="250">
        <f t="shared" si="265"/>
        <v>0.13293224242560109</v>
      </c>
      <c r="S504" s="249">
        <f t="shared" si="265"/>
        <v>0.26877918770766512</v>
      </c>
      <c r="T504" s="249">
        <f t="shared" si="265"/>
        <v>0.23372103278927403</v>
      </c>
      <c r="V504" s="252"/>
      <c r="X504" s="257">
        <f t="shared" si="267"/>
        <v>917860.4651162792</v>
      </c>
    </row>
    <row r="505" spans="3:24" x14ac:dyDescent="0.3">
      <c r="C505" s="8" t="s">
        <v>28</v>
      </c>
      <c r="D505" s="75" t="s">
        <v>435</v>
      </c>
      <c r="E505" s="10" t="s">
        <v>436</v>
      </c>
      <c r="F505" s="77" t="s">
        <v>16</v>
      </c>
      <c r="G505" s="74">
        <v>11</v>
      </c>
      <c r="H505" s="204">
        <v>120000</v>
      </c>
      <c r="I505" s="198">
        <v>108099.99999999999</v>
      </c>
      <c r="J505" s="232">
        <v>94000</v>
      </c>
      <c r="L505" s="219">
        <f t="shared" si="247"/>
        <v>107366.66666666667</v>
      </c>
      <c r="N505" s="225">
        <f t="shared" si="262"/>
        <v>13015.503575864182</v>
      </c>
      <c r="O505" s="226">
        <f t="shared" si="263"/>
        <v>94351.163090802496</v>
      </c>
      <c r="P505" s="226">
        <f t="shared" si="264"/>
        <v>120382.17024253085</v>
      </c>
      <c r="R505" s="249">
        <f t="shared" si="265"/>
        <v>3.2688256334164202E-2</v>
      </c>
      <c r="S505" s="249">
        <f t="shared" si="265"/>
        <v>2.9446670914359582E-2</v>
      </c>
      <c r="T505" s="250">
        <f t="shared" si="265"/>
        <v>2.560580079509529E-2</v>
      </c>
      <c r="V505" s="252"/>
      <c r="X505" s="258">
        <f t="shared" si="268"/>
        <v>113739.58790004381</v>
      </c>
    </row>
    <row r="506" spans="3:24" x14ac:dyDescent="0.3">
      <c r="C506" s="8" t="s">
        <v>31</v>
      </c>
      <c r="D506" s="9" t="s">
        <v>437</v>
      </c>
      <c r="E506" s="76" t="s">
        <v>438</v>
      </c>
      <c r="F506" s="77" t="s">
        <v>337</v>
      </c>
      <c r="G506" s="68">
        <v>33</v>
      </c>
      <c r="H506" s="243">
        <v>139000</v>
      </c>
      <c r="I506" s="198">
        <v>305900</v>
      </c>
      <c r="J506" s="179">
        <v>266000</v>
      </c>
      <c r="L506" s="219">
        <f t="shared" si="247"/>
        <v>236966.66666666666</v>
      </c>
      <c r="N506" s="225">
        <f t="shared" si="262"/>
        <v>87155.627089324116</v>
      </c>
      <c r="O506" s="226">
        <f t="shared" si="263"/>
        <v>149811.03957734254</v>
      </c>
      <c r="P506" s="226">
        <f t="shared" si="264"/>
        <v>324122.2937559908</v>
      </c>
      <c r="R506" s="250">
        <f t="shared" si="265"/>
        <v>3.786389692040687E-2</v>
      </c>
      <c r="S506" s="249">
        <f t="shared" si="265"/>
        <v>8.3327813438506912E-2</v>
      </c>
      <c r="T506" s="249">
        <f t="shared" si="265"/>
        <v>7.2458968207397306E-2</v>
      </c>
      <c r="V506" s="252"/>
      <c r="X506" s="257">
        <f t="shared" si="267"/>
        <v>284558.13953488372</v>
      </c>
    </row>
    <row r="507" spans="3:24" ht="30" customHeight="1" x14ac:dyDescent="0.3">
      <c r="C507" s="8" t="s">
        <v>34</v>
      </c>
      <c r="D507" s="9" t="s">
        <v>393</v>
      </c>
      <c r="E507" s="10" t="s">
        <v>439</v>
      </c>
      <c r="F507" s="9" t="s">
        <v>337</v>
      </c>
      <c r="G507" s="68">
        <v>44</v>
      </c>
      <c r="H507" s="243">
        <v>29000</v>
      </c>
      <c r="I507" s="198">
        <v>41975</v>
      </c>
      <c r="J507" s="179">
        <v>36500</v>
      </c>
      <c r="L507" s="219">
        <f t="shared" si="247"/>
        <v>35825</v>
      </c>
      <c r="N507" s="225">
        <f t="shared" si="262"/>
        <v>6513.7834627810589</v>
      </c>
      <c r="O507" s="226">
        <f t="shared" si="263"/>
        <v>29311.216537218941</v>
      </c>
      <c r="P507" s="226">
        <f t="shared" si="264"/>
        <v>42338.783462781059</v>
      </c>
      <c r="R507" s="250">
        <f t="shared" si="265"/>
        <v>7.8996619474230156E-3</v>
      </c>
      <c r="S507" s="249">
        <f t="shared" si="265"/>
        <v>1.143407966355452E-2</v>
      </c>
      <c r="T507" s="249">
        <f t="shared" si="265"/>
        <v>9.9426779683082778E-3</v>
      </c>
      <c r="V507" s="252"/>
      <c r="X507" s="257">
        <f t="shared" si="267"/>
        <v>39046.51162790697</v>
      </c>
    </row>
    <row r="508" spans="3:24" x14ac:dyDescent="0.3">
      <c r="C508" s="8" t="s">
        <v>37</v>
      </c>
      <c r="D508" s="75" t="s">
        <v>440</v>
      </c>
      <c r="E508" s="76" t="s">
        <v>441</v>
      </c>
      <c r="F508" s="9" t="s">
        <v>368</v>
      </c>
      <c r="G508" s="68">
        <v>7</v>
      </c>
      <c r="H508" s="204">
        <v>51000</v>
      </c>
      <c r="I508" s="240">
        <v>58001.399999999994</v>
      </c>
      <c r="J508" s="179">
        <v>50436</v>
      </c>
      <c r="L508" s="219">
        <f t="shared" si="247"/>
        <v>53145.799999999996</v>
      </c>
      <c r="N508" s="225">
        <f t="shared" si="262"/>
        <v>4214.5180649749236</v>
      </c>
      <c r="O508" s="226">
        <f t="shared" si="263"/>
        <v>48931.281935025072</v>
      </c>
      <c r="P508" s="226">
        <f t="shared" si="264"/>
        <v>57360.318064974919</v>
      </c>
      <c r="R508" s="249">
        <f t="shared" si="265"/>
        <v>1.3892508942019785E-2</v>
      </c>
      <c r="S508" s="250">
        <f t="shared" si="265"/>
        <v>1.5799705257836593E-2</v>
      </c>
      <c r="T508" s="249">
        <f t="shared" si="265"/>
        <v>1.3738874137249214E-2</v>
      </c>
      <c r="V508" s="252"/>
      <c r="X508" s="257">
        <f t="shared" ref="X508:X521" si="269">+HARMEAN(H508,J508)</f>
        <v>50716.43203596356</v>
      </c>
    </row>
    <row r="509" spans="3:24" ht="26.4" x14ac:dyDescent="0.3">
      <c r="C509" s="8" t="s">
        <v>40</v>
      </c>
      <c r="D509" s="9" t="s">
        <v>442</v>
      </c>
      <c r="E509" s="10" t="s">
        <v>443</v>
      </c>
      <c r="F509" s="9" t="s">
        <v>368</v>
      </c>
      <c r="G509" s="74">
        <v>9</v>
      </c>
      <c r="H509" s="204">
        <v>37000</v>
      </c>
      <c r="I509" s="240">
        <v>46000</v>
      </c>
      <c r="J509" s="179">
        <v>40000</v>
      </c>
      <c r="L509" s="219">
        <f t="shared" si="247"/>
        <v>41000</v>
      </c>
      <c r="N509" s="225">
        <f t="shared" si="262"/>
        <v>4582.5756949558399</v>
      </c>
      <c r="O509" s="226">
        <f t="shared" si="263"/>
        <v>36417.424305044158</v>
      </c>
      <c r="P509" s="226">
        <f t="shared" si="264"/>
        <v>45582.575694955842</v>
      </c>
      <c r="R509" s="249">
        <f t="shared" si="265"/>
        <v>1.0078879036367295E-2</v>
      </c>
      <c r="S509" s="250">
        <f t="shared" si="265"/>
        <v>1.253049826142961E-2</v>
      </c>
      <c r="T509" s="249">
        <f t="shared" si="265"/>
        <v>1.08960854447214E-2</v>
      </c>
      <c r="V509" s="252"/>
      <c r="X509" s="257">
        <f t="shared" si="269"/>
        <v>38441.558441558438</v>
      </c>
    </row>
    <row r="510" spans="3:24" ht="26.4" x14ac:dyDescent="0.3">
      <c r="C510" s="8" t="s">
        <v>43</v>
      </c>
      <c r="D510" s="75" t="s">
        <v>444</v>
      </c>
      <c r="E510" s="10" t="s">
        <v>445</v>
      </c>
      <c r="F510" s="9" t="s">
        <v>337</v>
      </c>
      <c r="G510" s="68">
        <v>69</v>
      </c>
      <c r="H510" s="204">
        <v>95000</v>
      </c>
      <c r="I510" s="240">
        <v>109249.99999999999</v>
      </c>
      <c r="J510" s="179">
        <v>95000</v>
      </c>
      <c r="L510" s="219">
        <f t="shared" si="247"/>
        <v>99750</v>
      </c>
      <c r="N510" s="225">
        <f t="shared" si="262"/>
        <v>8227.2413359521579</v>
      </c>
      <c r="O510" s="226">
        <f t="shared" si="263"/>
        <v>91522.75866404784</v>
      </c>
      <c r="P510" s="226">
        <f t="shared" si="264"/>
        <v>107977.24133595216</v>
      </c>
      <c r="R510" s="249">
        <f t="shared" si="265"/>
        <v>2.5878202931213325E-2</v>
      </c>
      <c r="S510" s="250">
        <f t="shared" si="265"/>
        <v>2.975993337089532E-2</v>
      </c>
      <c r="T510" s="249">
        <f t="shared" si="265"/>
        <v>2.5878202931213325E-2</v>
      </c>
      <c r="V510" s="252"/>
      <c r="X510" s="257">
        <f t="shared" si="269"/>
        <v>95000</v>
      </c>
    </row>
    <row r="511" spans="3:24" ht="26.4" x14ac:dyDescent="0.3">
      <c r="C511" s="8" t="s">
        <v>46</v>
      </c>
      <c r="D511" s="75" t="s">
        <v>353</v>
      </c>
      <c r="E511" s="10" t="s">
        <v>353</v>
      </c>
      <c r="F511" s="9" t="s">
        <v>223</v>
      </c>
      <c r="G511" s="68">
        <v>5</v>
      </c>
      <c r="H511" s="243">
        <v>476000</v>
      </c>
      <c r="I511" s="198">
        <v>272550</v>
      </c>
      <c r="J511" s="179">
        <v>237000</v>
      </c>
      <c r="L511" s="219">
        <f t="shared" si="247"/>
        <v>328516.66666666669</v>
      </c>
      <c r="N511" s="225">
        <f t="shared" si="262"/>
        <v>128955.22801861638</v>
      </c>
      <c r="O511" s="226">
        <f t="shared" si="263"/>
        <v>199561.4386480503</v>
      </c>
      <c r="P511" s="226">
        <f t="shared" si="264"/>
        <v>457471.89468528307</v>
      </c>
      <c r="R511" s="250">
        <f t="shared" si="265"/>
        <v>0.12966341679218465</v>
      </c>
      <c r="S511" s="249">
        <f t="shared" si="265"/>
        <v>7.4243202198970445E-2</v>
      </c>
      <c r="T511" s="249">
        <f t="shared" si="265"/>
        <v>6.4559306259974303E-2</v>
      </c>
      <c r="V511" s="252"/>
      <c r="X511" s="257">
        <f t="shared" ref="X511" si="270">+HARMEAN(I511,J511)</f>
        <v>253534.88372093026</v>
      </c>
    </row>
    <row r="512" spans="3:24" ht="26.4" x14ac:dyDescent="0.3">
      <c r="C512" s="8" t="s">
        <v>49</v>
      </c>
      <c r="D512" s="75" t="s">
        <v>354</v>
      </c>
      <c r="E512" s="10" t="s">
        <v>354</v>
      </c>
      <c r="F512" s="9" t="s">
        <v>337</v>
      </c>
      <c r="G512" s="68">
        <v>14</v>
      </c>
      <c r="H512" s="204">
        <v>345000</v>
      </c>
      <c r="I512" s="240">
        <v>402499.99999999994</v>
      </c>
      <c r="J512" s="179">
        <v>350000</v>
      </c>
      <c r="L512" s="219">
        <f t="shared" si="247"/>
        <v>365833.33333333331</v>
      </c>
      <c r="N512" s="225">
        <f t="shared" si="262"/>
        <v>31852.524756027287</v>
      </c>
      <c r="O512" s="226">
        <f t="shared" si="263"/>
        <v>333980.80857730604</v>
      </c>
      <c r="P512" s="226">
        <f t="shared" si="264"/>
        <v>397685.85808936058</v>
      </c>
      <c r="R512" s="249">
        <f t="shared" si="265"/>
        <v>9.3978736960722078E-2</v>
      </c>
      <c r="S512" s="250">
        <f t="shared" si="265"/>
        <v>0.10964185978750908</v>
      </c>
      <c r="T512" s="249">
        <f t="shared" si="265"/>
        <v>9.5340747641312257E-2</v>
      </c>
      <c r="V512" s="252"/>
      <c r="X512" s="257">
        <f t="shared" si="269"/>
        <v>347482.01438848919</v>
      </c>
    </row>
    <row r="513" spans="3:24" x14ac:dyDescent="0.3">
      <c r="C513" s="8" t="s">
        <v>52</v>
      </c>
      <c r="D513" s="75" t="s">
        <v>446</v>
      </c>
      <c r="E513" s="10" t="s">
        <v>447</v>
      </c>
      <c r="F513" s="9" t="s">
        <v>337</v>
      </c>
      <c r="G513" s="68">
        <v>16</v>
      </c>
      <c r="H513" s="204">
        <v>418000</v>
      </c>
      <c r="I513" s="240">
        <v>499099.99999999994</v>
      </c>
      <c r="J513" s="179">
        <v>434000</v>
      </c>
      <c r="L513" s="219">
        <f t="shared" si="247"/>
        <v>450366.66666666669</v>
      </c>
      <c r="N513" s="225">
        <f t="shared" si="262"/>
        <v>42955.830027288852</v>
      </c>
      <c r="O513" s="226">
        <f t="shared" si="263"/>
        <v>407410.83663937781</v>
      </c>
      <c r="P513" s="226">
        <f t="shared" si="264"/>
        <v>493322.49669395556</v>
      </c>
      <c r="R513" s="249">
        <f t="shared" si="265"/>
        <v>0.11386409289733863</v>
      </c>
      <c r="S513" s="250">
        <f t="shared" si="265"/>
        <v>0.13595590613651126</v>
      </c>
      <c r="T513" s="249">
        <f t="shared" si="265"/>
        <v>0.11822252707522719</v>
      </c>
      <c r="V513" s="252"/>
      <c r="X513" s="257">
        <f t="shared" si="269"/>
        <v>425849.76525821601</v>
      </c>
    </row>
    <row r="514" spans="3:24" ht="30" customHeight="1" x14ac:dyDescent="0.3">
      <c r="C514" s="8" t="s">
        <v>55</v>
      </c>
      <c r="D514" s="75" t="s">
        <v>362</v>
      </c>
      <c r="E514" s="10" t="s">
        <v>363</v>
      </c>
      <c r="F514" s="9" t="s">
        <v>223</v>
      </c>
      <c r="G514" s="68">
        <v>15</v>
      </c>
      <c r="H514" s="243">
        <v>107000</v>
      </c>
      <c r="I514" s="198">
        <v>23000</v>
      </c>
      <c r="J514" s="179">
        <v>20000</v>
      </c>
      <c r="L514" s="219">
        <f t="shared" si="247"/>
        <v>50000</v>
      </c>
      <c r="N514" s="225">
        <f t="shared" si="262"/>
        <v>49386.232899462986</v>
      </c>
      <c r="O514" s="226">
        <f t="shared" si="263"/>
        <v>613.7671005370139</v>
      </c>
      <c r="P514" s="226">
        <f t="shared" si="264"/>
        <v>99386.232899462979</v>
      </c>
      <c r="R514" s="250">
        <f t="shared" si="265"/>
        <v>2.9147028564629748E-2</v>
      </c>
      <c r="S514" s="249">
        <f t="shared" si="265"/>
        <v>6.2652491307148049E-3</v>
      </c>
      <c r="T514" s="249">
        <f t="shared" si="265"/>
        <v>5.4480427223607001E-3</v>
      </c>
      <c r="V514" s="252"/>
      <c r="X514" s="257">
        <f t="shared" ref="X514:X516" si="271">+HARMEAN(I514,J514)</f>
        <v>21395.348837209302</v>
      </c>
    </row>
    <row r="515" spans="3:24" ht="26.4" x14ac:dyDescent="0.3">
      <c r="C515" s="8" t="s">
        <v>58</v>
      </c>
      <c r="D515" s="75" t="s">
        <v>448</v>
      </c>
      <c r="E515" s="10" t="s">
        <v>449</v>
      </c>
      <c r="F515" s="9" t="s">
        <v>223</v>
      </c>
      <c r="G515" s="68">
        <v>1</v>
      </c>
      <c r="H515" s="204">
        <v>581000</v>
      </c>
      <c r="I515" s="240">
        <v>680800</v>
      </c>
      <c r="J515" s="179">
        <v>592000</v>
      </c>
      <c r="L515" s="219">
        <f t="shared" si="247"/>
        <v>617933.33333333337</v>
      </c>
      <c r="N515" s="225">
        <f t="shared" si="262"/>
        <v>54721.232929579841</v>
      </c>
      <c r="O515" s="226">
        <f t="shared" si="263"/>
        <v>563212.10040375357</v>
      </c>
      <c r="P515" s="226">
        <f t="shared" si="264"/>
        <v>672654.56626291317</v>
      </c>
      <c r="R515" s="249">
        <f t="shared" si="265"/>
        <v>0.15826564108457833</v>
      </c>
      <c r="S515" s="250">
        <f t="shared" si="265"/>
        <v>0.18545137426915823</v>
      </c>
      <c r="T515" s="249">
        <f t="shared" si="265"/>
        <v>0.16126206458187672</v>
      </c>
      <c r="V515" s="252"/>
      <c r="X515" s="257">
        <f t="shared" si="269"/>
        <v>586448.42284739984</v>
      </c>
    </row>
    <row r="516" spans="3:24" ht="26.4" x14ac:dyDescent="0.3">
      <c r="C516" s="8" t="s">
        <v>83</v>
      </c>
      <c r="D516" s="75" t="s">
        <v>450</v>
      </c>
      <c r="E516" s="10" t="s">
        <v>451</v>
      </c>
      <c r="F516" s="9" t="s">
        <v>223</v>
      </c>
      <c r="G516" s="68">
        <v>1</v>
      </c>
      <c r="H516" s="243">
        <v>466000</v>
      </c>
      <c r="I516" s="198">
        <v>659295</v>
      </c>
      <c r="J516" s="179">
        <v>573300</v>
      </c>
      <c r="L516" s="219">
        <f t="shared" si="247"/>
        <v>566198.33333333337</v>
      </c>
      <c r="N516" s="225">
        <f t="shared" si="262"/>
        <v>96842.9889477463</v>
      </c>
      <c r="O516" s="226">
        <f t="shared" si="263"/>
        <v>469355.34438558709</v>
      </c>
      <c r="P516" s="226">
        <f t="shared" si="264"/>
        <v>663041.32228107972</v>
      </c>
      <c r="R516" s="250">
        <f t="shared" si="265"/>
        <v>0.12693939543100433</v>
      </c>
      <c r="S516" s="249">
        <f t="shared" si="265"/>
        <v>0.1795933663319399</v>
      </c>
      <c r="T516" s="249">
        <f t="shared" si="265"/>
        <v>0.15616814463646947</v>
      </c>
      <c r="V516" s="252"/>
      <c r="X516" s="257">
        <f t="shared" si="271"/>
        <v>613297.6744186047</v>
      </c>
    </row>
    <row r="517" spans="3:24" ht="26.4" x14ac:dyDescent="0.3">
      <c r="C517" s="8" t="s">
        <v>86</v>
      </c>
      <c r="D517" s="75" t="s">
        <v>452</v>
      </c>
      <c r="E517" s="10" t="s">
        <v>453</v>
      </c>
      <c r="F517" s="9" t="s">
        <v>223</v>
      </c>
      <c r="G517" s="68">
        <v>10</v>
      </c>
      <c r="H517" s="204">
        <v>129000</v>
      </c>
      <c r="I517" s="240">
        <v>149500</v>
      </c>
      <c r="J517" s="179">
        <v>130000</v>
      </c>
      <c r="L517" s="219">
        <f t="shared" si="247"/>
        <v>136166.66666666666</v>
      </c>
      <c r="N517" s="225">
        <f t="shared" si="262"/>
        <v>11557.825631723874</v>
      </c>
      <c r="O517" s="226">
        <f t="shared" si="263"/>
        <v>124608.84103494279</v>
      </c>
      <c r="P517" s="226">
        <f t="shared" si="264"/>
        <v>147724.49229839054</v>
      </c>
      <c r="R517" s="249">
        <f t="shared" si="265"/>
        <v>3.5139875559226513E-2</v>
      </c>
      <c r="S517" s="250">
        <f t="shared" si="265"/>
        <v>4.0724119349646232E-2</v>
      </c>
      <c r="T517" s="249">
        <f t="shared" si="265"/>
        <v>3.5412277695344552E-2</v>
      </c>
      <c r="V517" s="252"/>
      <c r="X517" s="257">
        <f t="shared" si="269"/>
        <v>129498.06949806951</v>
      </c>
    </row>
    <row r="518" spans="3:24" x14ac:dyDescent="0.3">
      <c r="C518" s="8" t="s">
        <v>89</v>
      </c>
      <c r="D518" s="75" t="s">
        <v>454</v>
      </c>
      <c r="E518" s="10" t="s">
        <v>455</v>
      </c>
      <c r="F518" s="9" t="s">
        <v>337</v>
      </c>
      <c r="G518" s="74">
        <v>101</v>
      </c>
      <c r="H518" s="204">
        <v>49000</v>
      </c>
      <c r="I518" s="240">
        <v>64399.999999999993</v>
      </c>
      <c r="J518" s="179">
        <v>56000</v>
      </c>
      <c r="L518" s="219">
        <f t="shared" si="247"/>
        <v>56466.666666666664</v>
      </c>
      <c r="N518" s="225">
        <f t="shared" si="262"/>
        <v>7710.5987662005218</v>
      </c>
      <c r="O518" s="226">
        <f t="shared" si="263"/>
        <v>48756.067900466143</v>
      </c>
      <c r="P518" s="226">
        <f t="shared" si="264"/>
        <v>64177.265432867185</v>
      </c>
      <c r="R518" s="249">
        <f t="shared" si="265"/>
        <v>1.3347704669783715E-2</v>
      </c>
      <c r="S518" s="250">
        <f t="shared" si="265"/>
        <v>1.7542697566001453E-2</v>
      </c>
      <c r="T518" s="249">
        <f t="shared" si="265"/>
        <v>1.5254519622609961E-2</v>
      </c>
      <c r="V518" s="252"/>
      <c r="X518" s="257">
        <f t="shared" si="269"/>
        <v>52266.666666666672</v>
      </c>
    </row>
    <row r="519" spans="3:24" ht="30" customHeight="1" x14ac:dyDescent="0.3">
      <c r="C519" s="8" t="s">
        <v>90</v>
      </c>
      <c r="D519" s="9" t="s">
        <v>358</v>
      </c>
      <c r="E519" s="10" t="s">
        <v>456</v>
      </c>
      <c r="F519" s="9" t="s">
        <v>337</v>
      </c>
      <c r="G519" s="68">
        <v>101</v>
      </c>
      <c r="H519" s="243">
        <v>59000</v>
      </c>
      <c r="I519" s="198">
        <v>92000</v>
      </c>
      <c r="J519" s="179">
        <v>80000</v>
      </c>
      <c r="L519" s="219">
        <f t="shared" si="247"/>
        <v>77000</v>
      </c>
      <c r="N519" s="225">
        <f t="shared" si="262"/>
        <v>16703.293088490067</v>
      </c>
      <c r="O519" s="226">
        <f t="shared" si="263"/>
        <v>60296.706911509929</v>
      </c>
      <c r="P519" s="226">
        <f t="shared" si="264"/>
        <v>93703.293088490071</v>
      </c>
      <c r="R519" s="250">
        <f t="shared" si="265"/>
        <v>1.6071726030964066E-2</v>
      </c>
      <c r="S519" s="249">
        <f t="shared" si="265"/>
        <v>2.506099652285922E-2</v>
      </c>
      <c r="T519" s="249">
        <f t="shared" si="265"/>
        <v>2.17921708894428E-2</v>
      </c>
      <c r="V519" s="252"/>
      <c r="X519" s="257">
        <f t="shared" ref="X519" si="272">+HARMEAN(I519,J519)</f>
        <v>85581.395348837206</v>
      </c>
    </row>
    <row r="520" spans="3:24" ht="30" customHeight="1" x14ac:dyDescent="0.3">
      <c r="C520" s="8" t="s">
        <v>93</v>
      </c>
      <c r="D520" s="75" t="s">
        <v>380</v>
      </c>
      <c r="E520" s="10" t="s">
        <v>381</v>
      </c>
      <c r="F520" s="9" t="s">
        <v>16</v>
      </c>
      <c r="G520" s="68">
        <v>8</v>
      </c>
      <c r="H520" s="204">
        <v>427000</v>
      </c>
      <c r="I520" s="240">
        <v>568100</v>
      </c>
      <c r="J520" s="179">
        <v>494000</v>
      </c>
      <c r="L520" s="219">
        <f t="shared" si="247"/>
        <v>496366.66666666669</v>
      </c>
      <c r="N520" s="225">
        <f t="shared" si="262"/>
        <v>70579.765750059785</v>
      </c>
      <c r="O520" s="226">
        <f t="shared" si="263"/>
        <v>425786.90091660689</v>
      </c>
      <c r="P520" s="226">
        <f t="shared" si="264"/>
        <v>566946.43241672649</v>
      </c>
      <c r="R520" s="249">
        <f t="shared" si="265"/>
        <v>0.11631571212240095</v>
      </c>
      <c r="S520" s="250">
        <f t="shared" si="265"/>
        <v>0.15475165352865569</v>
      </c>
      <c r="T520" s="249">
        <f t="shared" si="265"/>
        <v>0.13456665524230929</v>
      </c>
      <c r="V520" s="252"/>
      <c r="X520" s="257">
        <f t="shared" si="269"/>
        <v>458062.97502714442</v>
      </c>
    </row>
    <row r="521" spans="3:24" ht="13.8" thickBot="1" x14ac:dyDescent="0.35">
      <c r="C521" s="8" t="s">
        <v>96</v>
      </c>
      <c r="D521" s="75" t="s">
        <v>380</v>
      </c>
      <c r="E521" s="10" t="s">
        <v>457</v>
      </c>
      <c r="F521" s="9" t="s">
        <v>223</v>
      </c>
      <c r="G521" s="68">
        <v>5</v>
      </c>
      <c r="H521" s="204">
        <v>180000</v>
      </c>
      <c r="I521" s="240">
        <v>206999.99999999997</v>
      </c>
      <c r="J521" s="179">
        <v>180000</v>
      </c>
      <c r="L521" s="219">
        <f t="shared" si="247"/>
        <v>189000</v>
      </c>
      <c r="N521" s="225">
        <f t="shared" si="262"/>
        <v>15588.457268119879</v>
      </c>
      <c r="O521" s="226">
        <f t="shared" si="263"/>
        <v>173411.54273188012</v>
      </c>
      <c r="P521" s="226">
        <f t="shared" si="264"/>
        <v>204588.45726811988</v>
      </c>
      <c r="R521" s="249">
        <f t="shared" si="265"/>
        <v>4.90323845012463E-2</v>
      </c>
      <c r="S521" s="250">
        <f t="shared" si="265"/>
        <v>5.638724217643324E-2</v>
      </c>
      <c r="T521" s="249">
        <f t="shared" si="265"/>
        <v>4.90323845012463E-2</v>
      </c>
      <c r="V521" s="252"/>
      <c r="X521" s="257">
        <f t="shared" si="269"/>
        <v>180000</v>
      </c>
    </row>
    <row r="522" spans="3:24" ht="14.4" thickBot="1" x14ac:dyDescent="0.35">
      <c r="C522" s="280" t="s">
        <v>458</v>
      </c>
      <c r="D522" s="281"/>
      <c r="E522" s="282"/>
      <c r="F522" s="34"/>
      <c r="G522" s="34"/>
      <c r="H522" s="84"/>
      <c r="L522" s="219"/>
      <c r="N522" s="228"/>
      <c r="O522" s="228"/>
      <c r="P522" s="228"/>
      <c r="V522" s="252"/>
    </row>
    <row r="523" spans="3:24" ht="13.5" customHeight="1" thickBot="1" x14ac:dyDescent="0.35">
      <c r="C523" s="268" t="s">
        <v>459</v>
      </c>
      <c r="D523" s="269"/>
      <c r="E523" s="269"/>
      <c r="F523" s="269"/>
      <c r="G523" s="269"/>
      <c r="H523" s="269"/>
      <c r="I523" s="201"/>
      <c r="J523" s="183"/>
      <c r="L523" s="221"/>
      <c r="N523" s="229"/>
      <c r="O523" s="229"/>
      <c r="P523" s="229"/>
      <c r="R523" s="214"/>
      <c r="S523" s="215"/>
      <c r="T523" s="216"/>
      <c r="V523" s="252"/>
    </row>
    <row r="524" spans="3:24" ht="27" thickBot="1" x14ac:dyDescent="0.35">
      <c r="C524" s="29" t="s">
        <v>4</v>
      </c>
      <c r="D524" s="30" t="s">
        <v>5</v>
      </c>
      <c r="E524" s="29" t="s">
        <v>6</v>
      </c>
      <c r="F524" s="31" t="s">
        <v>7</v>
      </c>
      <c r="G524" s="32" t="s">
        <v>8</v>
      </c>
      <c r="H524" s="31" t="s">
        <v>331</v>
      </c>
      <c r="I524" s="170" t="s">
        <v>331</v>
      </c>
      <c r="J524" s="170" t="s">
        <v>331</v>
      </c>
      <c r="L524" s="170" t="s">
        <v>331</v>
      </c>
      <c r="N524" s="224" t="s">
        <v>939</v>
      </c>
      <c r="O524" s="224" t="s">
        <v>940</v>
      </c>
      <c r="P524" s="224" t="s">
        <v>941</v>
      </c>
      <c r="R524" s="224" t="s">
        <v>942</v>
      </c>
      <c r="S524" s="224" t="s">
        <v>942</v>
      </c>
      <c r="T524" s="224" t="s">
        <v>942</v>
      </c>
      <c r="V524" s="252"/>
      <c r="X524" s="170" t="s">
        <v>9</v>
      </c>
    </row>
    <row r="525" spans="3:24" ht="30" customHeight="1" x14ac:dyDescent="0.3">
      <c r="C525" s="4" t="s">
        <v>13</v>
      </c>
      <c r="D525" s="60" t="s">
        <v>460</v>
      </c>
      <c r="E525" s="61" t="s">
        <v>461</v>
      </c>
      <c r="F525" s="60" t="s">
        <v>368</v>
      </c>
      <c r="G525" s="96">
        <v>120</v>
      </c>
      <c r="H525" s="244">
        <v>25000</v>
      </c>
      <c r="I525" s="198">
        <v>80500</v>
      </c>
      <c r="J525" s="179">
        <v>70000</v>
      </c>
      <c r="L525" s="219">
        <f t="shared" si="247"/>
        <v>58500</v>
      </c>
      <c r="N525" s="225">
        <f t="shared" ref="N525:N526" si="273">+STDEV(H525:J525)</f>
        <v>29483.045975611138</v>
      </c>
      <c r="O525" s="226">
        <f t="shared" ref="O525:O526" si="274">+L525-N525</f>
        <v>29016.954024388862</v>
      </c>
      <c r="P525" s="226">
        <f t="shared" ref="P525:P526" si="275">+L525+N525</f>
        <v>87983.045975611138</v>
      </c>
      <c r="R525" s="250">
        <f>+H525/$L525</f>
        <v>0.42735042735042733</v>
      </c>
      <c r="S525" s="249">
        <f>+I525/$L525</f>
        <v>1.3760683760683761</v>
      </c>
      <c r="T525" s="249">
        <f t="shared" ref="T525:T526" si="276">+J525/$L525</f>
        <v>1.1965811965811965</v>
      </c>
      <c r="V525" s="252"/>
      <c r="X525" s="257">
        <f t="shared" ref="X525:X526" si="277">+HARMEAN(I525,J525)</f>
        <v>74883.72093023255</v>
      </c>
    </row>
    <row r="526" spans="3:24" ht="40.200000000000003" thickBot="1" x14ac:dyDescent="0.35">
      <c r="C526" s="8" t="s">
        <v>18</v>
      </c>
      <c r="D526" s="9" t="s">
        <v>462</v>
      </c>
      <c r="E526" s="10" t="s">
        <v>463</v>
      </c>
      <c r="F526" s="9" t="s">
        <v>337</v>
      </c>
      <c r="G526" s="97">
        <v>4</v>
      </c>
      <c r="H526" s="243">
        <v>45000</v>
      </c>
      <c r="I526" s="198">
        <v>919999.99999999988</v>
      </c>
      <c r="J526" s="179">
        <v>800000</v>
      </c>
      <c r="L526" s="219">
        <f t="shared" si="247"/>
        <v>588333.33333333337</v>
      </c>
      <c r="N526" s="225">
        <f t="shared" si="273"/>
        <v>474350.43304853555</v>
      </c>
      <c r="O526" s="226">
        <f t="shared" si="274"/>
        <v>113982.90028479783</v>
      </c>
      <c r="P526" s="226">
        <f t="shared" si="275"/>
        <v>1062683.7663818689</v>
      </c>
      <c r="R526" s="250">
        <f>+H526/$L526</f>
        <v>7.6487252124645883E-2</v>
      </c>
      <c r="S526" s="249">
        <f>+I526/$L526</f>
        <v>1.5637393767705379</v>
      </c>
      <c r="T526" s="249">
        <f t="shared" si="276"/>
        <v>1.3597733711048157</v>
      </c>
      <c r="V526" s="252"/>
      <c r="X526" s="257">
        <f t="shared" si="277"/>
        <v>855813.95348837203</v>
      </c>
    </row>
    <row r="527" spans="3:24" ht="14.4" thickBot="1" x14ac:dyDescent="0.35">
      <c r="C527" s="280" t="s">
        <v>464</v>
      </c>
      <c r="D527" s="281"/>
      <c r="E527" s="282"/>
      <c r="F527" s="34"/>
      <c r="G527" s="34"/>
      <c r="H527" s="84"/>
    </row>
    <row r="528" spans="3:24" ht="24" customHeight="1" thickBot="1" x14ac:dyDescent="0.35">
      <c r="C528" s="284" t="s">
        <v>465</v>
      </c>
      <c r="D528" s="285"/>
      <c r="E528" s="285"/>
      <c r="F528" s="285"/>
      <c r="G528" s="286"/>
      <c r="H528" s="100"/>
    </row>
    <row r="530" spans="5:19" ht="15.6" x14ac:dyDescent="0.3">
      <c r="E530" s="102" t="s">
        <v>466</v>
      </c>
      <c r="F530" s="102"/>
      <c r="G530" s="103"/>
      <c r="H530" s="102"/>
    </row>
    <row r="544" spans="5:19" x14ac:dyDescent="0.3">
      <c r="R544" s="246">
        <v>0.3</v>
      </c>
      <c r="S544" s="246">
        <v>0.33</v>
      </c>
    </row>
  </sheetData>
  <autoFilter ref="N1:P530" xr:uid="{A13F89DA-DD91-40A0-83B5-CB895433E057}"/>
  <mergeCells count="57">
    <mergeCell ref="N4:P4"/>
    <mergeCell ref="C21:G21"/>
    <mergeCell ref="C79:E79"/>
    <mergeCell ref="C1:H1"/>
    <mergeCell ref="C2:H2"/>
    <mergeCell ref="C3:H3"/>
    <mergeCell ref="C4:G4"/>
    <mergeCell ref="C22:H22"/>
    <mergeCell ref="C51:G51"/>
    <mergeCell ref="C52:H52"/>
    <mergeCell ref="C67:E67"/>
    <mergeCell ref="C68:H68"/>
    <mergeCell ref="C180:E180"/>
    <mergeCell ref="C80:H80"/>
    <mergeCell ref="C87:E87"/>
    <mergeCell ref="C88:H88"/>
    <mergeCell ref="C106:E106"/>
    <mergeCell ref="C107:H107"/>
    <mergeCell ref="C123:E123"/>
    <mergeCell ref="C124:H124"/>
    <mergeCell ref="C143:E143"/>
    <mergeCell ref="C144:H144"/>
    <mergeCell ref="C159:E159"/>
    <mergeCell ref="C160:H160"/>
    <mergeCell ref="C314:E314"/>
    <mergeCell ref="C181:H181"/>
    <mergeCell ref="C195:E195"/>
    <mergeCell ref="C196:H196"/>
    <mergeCell ref="C215:E215"/>
    <mergeCell ref="C216:H216"/>
    <mergeCell ref="C241:E241"/>
    <mergeCell ref="C242:H242"/>
    <mergeCell ref="C266:E266"/>
    <mergeCell ref="C267:H267"/>
    <mergeCell ref="C287:E287"/>
    <mergeCell ref="C288:H288"/>
    <mergeCell ref="C451:E451"/>
    <mergeCell ref="C315:H315"/>
    <mergeCell ref="C333:E333"/>
    <mergeCell ref="C334:H334"/>
    <mergeCell ref="C343:E343"/>
    <mergeCell ref="C344:H344"/>
    <mergeCell ref="C368:E368"/>
    <mergeCell ref="C369:H369"/>
    <mergeCell ref="C395:E395"/>
    <mergeCell ref="C396:H396"/>
    <mergeCell ref="C418:E418"/>
    <mergeCell ref="C419:H419"/>
    <mergeCell ref="C523:H523"/>
    <mergeCell ref="C527:E527"/>
    <mergeCell ref="C528:G528"/>
    <mergeCell ref="C452:H452"/>
    <mergeCell ref="C477:E477"/>
    <mergeCell ref="C478:H478"/>
    <mergeCell ref="C498:E498"/>
    <mergeCell ref="C499:H499"/>
    <mergeCell ref="C522:E522"/>
  </mergeCells>
  <pageMargins left="0.70866141732283472" right="0.70866141732283472" top="0.74803149606299213" bottom="0.74803149606299213" header="0.31496062992125984" footer="0.31496062992125984"/>
  <pageSetup paperSize="9" scale="1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BE0F6-CC4B-4B07-818E-3DDC6D5A18A6}">
  <sheetPr>
    <pageSetUpPr fitToPage="1"/>
  </sheetPr>
  <dimension ref="A1:K410"/>
  <sheetViews>
    <sheetView showGridLines="0" tabSelected="1" topLeftCell="B404" zoomScale="70" zoomScaleNormal="70" workbookViewId="0">
      <selection activeCell="C1" sqref="C1:K410"/>
    </sheetView>
  </sheetViews>
  <sheetFormatPr baseColWidth="10" defaultColWidth="8.77734375" defaultRowHeight="13.2" x14ac:dyDescent="0.3"/>
  <cols>
    <col min="1" max="2" width="8.77734375" style="1" customWidth="1"/>
    <col min="3" max="3" width="16" style="1" bestFit="1" customWidth="1"/>
    <col min="4" max="4" width="66.109375" style="1" bestFit="1" customWidth="1"/>
    <col min="5" max="5" width="67.33203125" style="1" customWidth="1"/>
    <col min="6" max="6" width="14.6640625" style="1" customWidth="1"/>
    <col min="7" max="7" width="14.6640625" style="105" customWidth="1"/>
    <col min="8" max="8" width="8.77734375" style="1"/>
    <col min="9" max="9" width="30" style="256" customWidth="1"/>
    <col min="10" max="11" width="18.33203125" style="1" customWidth="1"/>
    <col min="12" max="12" width="29.77734375" style="1" customWidth="1"/>
    <col min="13" max="16384" width="8.77734375" style="1"/>
  </cols>
  <sheetData>
    <row r="1" spans="1:11" x14ac:dyDescent="0.3">
      <c r="C1" s="270" t="s">
        <v>0</v>
      </c>
      <c r="D1" s="271"/>
      <c r="E1" s="271"/>
      <c r="F1" s="272"/>
      <c r="G1" s="272"/>
      <c r="I1" s="1"/>
    </row>
    <row r="2" spans="1:11" x14ac:dyDescent="0.3">
      <c r="C2" s="273" t="s">
        <v>1</v>
      </c>
      <c r="D2" s="274"/>
      <c r="E2" s="274"/>
      <c r="F2" s="275"/>
      <c r="G2" s="275"/>
      <c r="I2" s="1"/>
    </row>
    <row r="3" spans="1:11" ht="41.25" customHeight="1" thickBot="1" x14ac:dyDescent="0.35">
      <c r="C3" s="276" t="s">
        <v>2</v>
      </c>
      <c r="D3" s="277"/>
      <c r="E3" s="277"/>
      <c r="F3" s="278"/>
      <c r="G3" s="278"/>
      <c r="I3" s="1"/>
    </row>
    <row r="4" spans="1:11" ht="14.4" thickBot="1" x14ac:dyDescent="0.35">
      <c r="C4" s="306" t="s">
        <v>3</v>
      </c>
      <c r="D4" s="307"/>
      <c r="E4" s="307"/>
      <c r="F4" s="307"/>
      <c r="G4" s="333"/>
      <c r="I4" s="265"/>
    </row>
    <row r="5" spans="1:11" ht="47.25" customHeight="1" x14ac:dyDescent="0.3">
      <c r="A5" s="3"/>
      <c r="B5" s="3"/>
      <c r="C5" s="4" t="s">
        <v>4</v>
      </c>
      <c r="D5" s="5" t="s">
        <v>5</v>
      </c>
      <c r="E5" s="5" t="s">
        <v>6</v>
      </c>
      <c r="F5" s="5" t="s">
        <v>7</v>
      </c>
      <c r="G5" s="6" t="s">
        <v>8</v>
      </c>
      <c r="I5" s="170" t="s">
        <v>9</v>
      </c>
      <c r="J5" s="5" t="s">
        <v>10</v>
      </c>
      <c r="K5" s="5" t="s">
        <v>11</v>
      </c>
    </row>
    <row r="6" spans="1:11" s="2" customFormat="1" ht="39.6" x14ac:dyDescent="0.3">
      <c r="C6" s="170" t="s">
        <v>13</v>
      </c>
      <c r="D6" s="9" t="s">
        <v>14</v>
      </c>
      <c r="E6" s="10" t="s">
        <v>15</v>
      </c>
      <c r="F6" s="9" t="s">
        <v>16</v>
      </c>
      <c r="G6" s="11">
        <v>1</v>
      </c>
      <c r="I6" s="257">
        <v>305271.19938884646</v>
      </c>
      <c r="J6" s="259">
        <f>+I6*19%</f>
        <v>58001.52788388083</v>
      </c>
      <c r="K6" s="259">
        <f>+I6+J6</f>
        <v>363272.72727272729</v>
      </c>
    </row>
    <row r="7" spans="1:11" ht="26.4" x14ac:dyDescent="0.3">
      <c r="C7" s="170" t="s">
        <v>18</v>
      </c>
      <c r="D7" s="9" t="s">
        <v>19</v>
      </c>
      <c r="E7" s="10" t="s">
        <v>20</v>
      </c>
      <c r="F7" s="9" t="s">
        <v>16</v>
      </c>
      <c r="G7" s="11">
        <v>1</v>
      </c>
      <c r="I7" s="258">
        <v>63997.374466688547</v>
      </c>
      <c r="J7" s="259">
        <f t="shared" ref="J7:J20" si="0">+I7*19%</f>
        <v>12159.501148670824</v>
      </c>
      <c r="K7" s="259">
        <f t="shared" ref="K7:K20" si="1">+I7+J7</f>
        <v>76156.875615359371</v>
      </c>
    </row>
    <row r="8" spans="1:11" ht="92.4" x14ac:dyDescent="0.3">
      <c r="C8" s="170" t="s">
        <v>21</v>
      </c>
      <c r="D8" s="9" t="s">
        <v>22</v>
      </c>
      <c r="E8" s="10" t="s">
        <v>23</v>
      </c>
      <c r="F8" s="9" t="s">
        <v>16</v>
      </c>
      <c r="G8" s="11">
        <v>1</v>
      </c>
      <c r="I8" s="258">
        <v>3419624.2171189985</v>
      </c>
      <c r="J8" s="259">
        <f t="shared" si="0"/>
        <v>649728.60125260975</v>
      </c>
      <c r="K8" s="259">
        <f t="shared" si="1"/>
        <v>4069352.8183716084</v>
      </c>
    </row>
    <row r="9" spans="1:11" ht="96" customHeight="1" x14ac:dyDescent="0.3">
      <c r="C9" s="170" t="s">
        <v>25</v>
      </c>
      <c r="D9" s="9" t="s">
        <v>26</v>
      </c>
      <c r="E9" s="10" t="s">
        <v>27</v>
      </c>
      <c r="F9" s="9" t="s">
        <v>16</v>
      </c>
      <c r="G9" s="11">
        <v>1</v>
      </c>
      <c r="I9" s="258">
        <v>3327870.9189461735</v>
      </c>
      <c r="J9" s="259">
        <f t="shared" si="0"/>
        <v>632295.47459977295</v>
      </c>
      <c r="K9" s="259">
        <f t="shared" si="1"/>
        <v>3960166.3935459466</v>
      </c>
    </row>
    <row r="10" spans="1:11" ht="39.6" x14ac:dyDescent="0.3">
      <c r="C10" s="170" t="s">
        <v>28</v>
      </c>
      <c r="D10" s="9" t="s">
        <v>29</v>
      </c>
      <c r="E10" s="10" t="s">
        <v>30</v>
      </c>
      <c r="F10" s="9" t="s">
        <v>16</v>
      </c>
      <c r="G10" s="11">
        <v>1</v>
      </c>
      <c r="I10" s="258">
        <v>2750190.9854851034</v>
      </c>
      <c r="J10" s="259">
        <f t="shared" si="0"/>
        <v>522536.28724216967</v>
      </c>
      <c r="K10" s="259">
        <f t="shared" si="1"/>
        <v>3272727.2727272729</v>
      </c>
    </row>
    <row r="11" spans="1:11" s="2" customFormat="1" ht="52.8" x14ac:dyDescent="0.3">
      <c r="C11" s="170" t="s">
        <v>31</v>
      </c>
      <c r="D11" s="9" t="s">
        <v>32</v>
      </c>
      <c r="E11" s="10" t="s">
        <v>33</v>
      </c>
      <c r="F11" s="9" t="s">
        <v>16</v>
      </c>
      <c r="G11" s="11">
        <v>1</v>
      </c>
      <c r="I11" s="257">
        <v>9235915.9663865548</v>
      </c>
      <c r="J11" s="259">
        <f t="shared" si="0"/>
        <v>1754824.0336134455</v>
      </c>
      <c r="K11" s="259">
        <f t="shared" si="1"/>
        <v>10990740</v>
      </c>
    </row>
    <row r="12" spans="1:11" s="2" customFormat="1" ht="26.4" x14ac:dyDescent="0.3">
      <c r="C12" s="170" t="s">
        <v>34</v>
      </c>
      <c r="D12" s="9" t="s">
        <v>35</v>
      </c>
      <c r="E12" s="10" t="s">
        <v>36</v>
      </c>
      <c r="F12" s="9" t="s">
        <v>16</v>
      </c>
      <c r="G12" s="11">
        <v>1</v>
      </c>
      <c r="I12" s="257">
        <v>598529.4117647059</v>
      </c>
      <c r="J12" s="259">
        <f t="shared" si="0"/>
        <v>113720.58823529413</v>
      </c>
      <c r="K12" s="259">
        <f t="shared" si="1"/>
        <v>712250</v>
      </c>
    </row>
    <row r="13" spans="1:11" s="2" customFormat="1" ht="39.6" x14ac:dyDescent="0.3">
      <c r="C13" s="170" t="s">
        <v>37</v>
      </c>
      <c r="D13" s="9" t="s">
        <v>38</v>
      </c>
      <c r="E13" s="10" t="s">
        <v>39</v>
      </c>
      <c r="F13" s="9" t="s">
        <v>16</v>
      </c>
      <c r="G13" s="11">
        <v>1</v>
      </c>
      <c r="I13" s="257">
        <v>2433857.1428571427</v>
      </c>
      <c r="J13" s="259">
        <f t="shared" si="0"/>
        <v>462432.8571428571</v>
      </c>
      <c r="K13" s="259">
        <f t="shared" si="1"/>
        <v>2896290</v>
      </c>
    </row>
    <row r="14" spans="1:11" s="2" customFormat="1" ht="26.4" x14ac:dyDescent="0.3">
      <c r="C14" s="170" t="s">
        <v>40</v>
      </c>
      <c r="D14" s="9" t="s">
        <v>41</v>
      </c>
      <c r="E14" s="10" t="s">
        <v>42</v>
      </c>
      <c r="F14" s="9" t="s">
        <v>16</v>
      </c>
      <c r="G14" s="11">
        <v>1</v>
      </c>
      <c r="I14" s="257">
        <v>966522.53628724208</v>
      </c>
      <c r="J14" s="259">
        <f t="shared" si="0"/>
        <v>183639.28189457601</v>
      </c>
      <c r="K14" s="259">
        <f t="shared" si="1"/>
        <v>1150161.8181818181</v>
      </c>
    </row>
    <row r="15" spans="1:11" s="2" customFormat="1" ht="26.4" x14ac:dyDescent="0.3">
      <c r="C15" s="170" t="s">
        <v>43</v>
      </c>
      <c r="D15" s="9" t="s">
        <v>44</v>
      </c>
      <c r="E15" s="10" t="s">
        <v>45</v>
      </c>
      <c r="F15" s="9" t="s">
        <v>16</v>
      </c>
      <c r="G15" s="11">
        <v>1</v>
      </c>
      <c r="I15" s="257">
        <v>205576.77616501146</v>
      </c>
      <c r="J15" s="259">
        <f t="shared" si="0"/>
        <v>39059.587471352177</v>
      </c>
      <c r="K15" s="259">
        <f t="shared" si="1"/>
        <v>244636.36363636365</v>
      </c>
    </row>
    <row r="16" spans="1:11" s="2" customFormat="1" ht="26.4" x14ac:dyDescent="0.3">
      <c r="C16" s="170" t="s">
        <v>46</v>
      </c>
      <c r="D16" s="9" t="s">
        <v>47</v>
      </c>
      <c r="E16" s="10" t="s">
        <v>48</v>
      </c>
      <c r="F16" s="9" t="s">
        <v>16</v>
      </c>
      <c r="G16" s="11">
        <v>1</v>
      </c>
      <c r="I16" s="257">
        <v>276483.04411330668</v>
      </c>
      <c r="J16" s="259">
        <f t="shared" si="0"/>
        <v>52531.778381528267</v>
      </c>
      <c r="K16" s="259">
        <f t="shared" si="1"/>
        <v>329014.82249483495</v>
      </c>
    </row>
    <row r="17" spans="3:11" s="2" customFormat="1" ht="79.2" x14ac:dyDescent="0.3">
      <c r="C17" s="170" t="s">
        <v>49</v>
      </c>
      <c r="D17" s="9" t="s">
        <v>50</v>
      </c>
      <c r="E17" s="10" t="s">
        <v>51</v>
      </c>
      <c r="F17" s="9" t="s">
        <v>16</v>
      </c>
      <c r="G17" s="11">
        <v>1</v>
      </c>
      <c r="I17" s="257">
        <v>585664.69480200694</v>
      </c>
      <c r="J17" s="259">
        <f t="shared" si="0"/>
        <v>111276.29201238132</v>
      </c>
      <c r="K17" s="259">
        <f t="shared" si="1"/>
        <v>696940.98681438831</v>
      </c>
    </row>
    <row r="18" spans="3:11" s="2" customFormat="1" ht="26.4" x14ac:dyDescent="0.3">
      <c r="C18" s="170" t="s">
        <v>52</v>
      </c>
      <c r="D18" s="9" t="s">
        <v>53</v>
      </c>
      <c r="E18" s="10" t="s">
        <v>54</v>
      </c>
      <c r="F18" s="9" t="s">
        <v>16</v>
      </c>
      <c r="G18" s="11">
        <v>1</v>
      </c>
      <c r="I18" s="257">
        <v>786403.36134453781</v>
      </c>
      <c r="J18" s="259">
        <f t="shared" si="0"/>
        <v>149416.63865546219</v>
      </c>
      <c r="K18" s="259">
        <f t="shared" si="1"/>
        <v>935820</v>
      </c>
    </row>
    <row r="19" spans="3:11" s="2" customFormat="1" ht="39.6" x14ac:dyDescent="0.3">
      <c r="C19" s="170" t="s">
        <v>55</v>
      </c>
      <c r="D19" s="9" t="s">
        <v>56</v>
      </c>
      <c r="E19" s="10" t="s">
        <v>57</v>
      </c>
      <c r="F19" s="9" t="s">
        <v>16</v>
      </c>
      <c r="G19" s="11">
        <v>1</v>
      </c>
      <c r="I19" s="257">
        <v>4216959.5110771591</v>
      </c>
      <c r="J19" s="259">
        <f t="shared" si="0"/>
        <v>801222.3071046602</v>
      </c>
      <c r="K19" s="259">
        <f t="shared" si="1"/>
        <v>5018181.8181818193</v>
      </c>
    </row>
    <row r="20" spans="3:11" s="2" customFormat="1" ht="52.8" x14ac:dyDescent="0.3">
      <c r="C20" s="170" t="s">
        <v>58</v>
      </c>
      <c r="D20" s="9" t="s">
        <v>59</v>
      </c>
      <c r="E20" s="10" t="s">
        <v>60</v>
      </c>
      <c r="F20" s="9" t="s">
        <v>16</v>
      </c>
      <c r="G20" s="11">
        <v>1</v>
      </c>
      <c r="I20" s="257">
        <v>3091649.6945010182</v>
      </c>
      <c r="J20" s="259">
        <f t="shared" si="0"/>
        <v>587413.44195519341</v>
      </c>
      <c r="K20" s="259">
        <f t="shared" si="1"/>
        <v>3679063.1364562116</v>
      </c>
    </row>
    <row r="21" spans="3:11" ht="14.4" thickBot="1" x14ac:dyDescent="0.35">
      <c r="C21" s="301" t="s">
        <v>62</v>
      </c>
      <c r="D21" s="302"/>
      <c r="E21" s="302"/>
      <c r="F21" s="302"/>
      <c r="G21" s="302"/>
    </row>
    <row r="22" spans="3:11" ht="26.4" x14ac:dyDescent="0.3">
      <c r="C22" s="4" t="s">
        <v>4</v>
      </c>
      <c r="D22" s="5" t="s">
        <v>5</v>
      </c>
      <c r="E22" s="5" t="s">
        <v>6</v>
      </c>
      <c r="F22" s="5" t="s">
        <v>7</v>
      </c>
      <c r="G22" s="6" t="s">
        <v>8</v>
      </c>
      <c r="I22" s="170" t="s">
        <v>9</v>
      </c>
      <c r="J22" s="5" t="s">
        <v>10</v>
      </c>
      <c r="K22" s="5" t="s">
        <v>11</v>
      </c>
    </row>
    <row r="23" spans="3:11" ht="145.19999999999999" x14ac:dyDescent="0.3">
      <c r="C23" s="170" t="s">
        <v>470</v>
      </c>
      <c r="D23" s="9" t="s">
        <v>63</v>
      </c>
      <c r="E23" s="10" t="s">
        <v>64</v>
      </c>
      <c r="F23" s="9" t="s">
        <v>16</v>
      </c>
      <c r="G23" s="11">
        <v>1</v>
      </c>
      <c r="I23" s="258">
        <v>3910722.568664155</v>
      </c>
      <c r="J23" s="259">
        <f t="shared" ref="J23:J49" si="2">+I23*19%</f>
        <v>743037.28804618947</v>
      </c>
      <c r="K23" s="259">
        <f t="shared" ref="K23:K49" si="3">+I23+J23</f>
        <v>4653759.8567103446</v>
      </c>
    </row>
    <row r="24" spans="3:11" ht="66" x14ac:dyDescent="0.3">
      <c r="C24" s="170" t="s">
        <v>471</v>
      </c>
      <c r="D24" s="9" t="s">
        <v>65</v>
      </c>
      <c r="E24" s="10" t="s">
        <v>66</v>
      </c>
      <c r="F24" s="9" t="s">
        <v>16</v>
      </c>
      <c r="G24" s="11">
        <v>1</v>
      </c>
      <c r="I24" s="258">
        <v>3088625.7353857714</v>
      </c>
      <c r="J24" s="259">
        <f t="shared" si="2"/>
        <v>586838.88972329651</v>
      </c>
      <c r="K24" s="259">
        <f t="shared" si="3"/>
        <v>3675464.6251090681</v>
      </c>
    </row>
    <row r="25" spans="3:11" ht="105.6" x14ac:dyDescent="0.3">
      <c r="C25" s="170" t="s">
        <v>472</v>
      </c>
      <c r="D25" s="9" t="s">
        <v>67</v>
      </c>
      <c r="E25" s="10" t="s">
        <v>68</v>
      </c>
      <c r="F25" s="9" t="s">
        <v>16</v>
      </c>
      <c r="G25" s="11">
        <v>1</v>
      </c>
      <c r="I25" s="258">
        <v>2250618.7929717344</v>
      </c>
      <c r="J25" s="259">
        <f t="shared" si="2"/>
        <v>427617.57066462957</v>
      </c>
      <c r="K25" s="259">
        <f t="shared" si="3"/>
        <v>2678236.3636363642</v>
      </c>
    </row>
    <row r="26" spans="3:11" ht="66" x14ac:dyDescent="0.3">
      <c r="C26" s="170" t="s">
        <v>473</v>
      </c>
      <c r="D26" s="9" t="s">
        <v>26</v>
      </c>
      <c r="E26" s="10" t="s">
        <v>27</v>
      </c>
      <c r="F26" s="9" t="s">
        <v>16</v>
      </c>
      <c r="G26" s="11">
        <v>1</v>
      </c>
      <c r="I26" s="258">
        <v>3327870.9189461735</v>
      </c>
      <c r="J26" s="259">
        <f t="shared" si="2"/>
        <v>632295.47459977295</v>
      </c>
      <c r="K26" s="259">
        <f t="shared" si="3"/>
        <v>3960166.3935459466</v>
      </c>
    </row>
    <row r="27" spans="3:11" ht="93" thickBot="1" x14ac:dyDescent="0.35">
      <c r="C27" s="170" t="s">
        <v>474</v>
      </c>
      <c r="D27" s="9" t="s">
        <v>22</v>
      </c>
      <c r="E27" s="10" t="s">
        <v>23</v>
      </c>
      <c r="F27" s="9" t="s">
        <v>16</v>
      </c>
      <c r="G27" s="11">
        <v>1</v>
      </c>
      <c r="I27" s="258">
        <v>3419624.2171189985</v>
      </c>
      <c r="J27" s="259">
        <f t="shared" si="2"/>
        <v>649728.60125260975</v>
      </c>
      <c r="K27" s="259">
        <f t="shared" si="3"/>
        <v>4069352.8183716084</v>
      </c>
    </row>
    <row r="28" spans="3:11" s="2" customFormat="1" ht="26.4" x14ac:dyDescent="0.3">
      <c r="C28" s="170" t="s">
        <v>475</v>
      </c>
      <c r="D28" s="9" t="s">
        <v>35</v>
      </c>
      <c r="E28" s="10" t="s">
        <v>36</v>
      </c>
      <c r="F28" s="9" t="s">
        <v>16</v>
      </c>
      <c r="G28" s="11">
        <v>1</v>
      </c>
      <c r="I28" s="257">
        <v>598529.4117647059</v>
      </c>
      <c r="J28" s="259">
        <f t="shared" si="2"/>
        <v>113720.58823529413</v>
      </c>
      <c r="K28" s="259">
        <f t="shared" si="3"/>
        <v>712250</v>
      </c>
    </row>
    <row r="29" spans="3:11" s="2" customFormat="1" ht="39.6" x14ac:dyDescent="0.3">
      <c r="C29" s="170" t="s">
        <v>476</v>
      </c>
      <c r="D29" s="9" t="s">
        <v>14</v>
      </c>
      <c r="E29" s="10" t="s">
        <v>15</v>
      </c>
      <c r="F29" s="9" t="s">
        <v>16</v>
      </c>
      <c r="G29" s="11">
        <v>1</v>
      </c>
      <c r="I29" s="257">
        <v>305271.19938884646</v>
      </c>
      <c r="J29" s="259">
        <f t="shared" si="2"/>
        <v>58001.52788388083</v>
      </c>
      <c r="K29" s="259">
        <f t="shared" si="3"/>
        <v>363272.72727272729</v>
      </c>
    </row>
    <row r="30" spans="3:11" ht="26.4" x14ac:dyDescent="0.3">
      <c r="C30" s="170" t="s">
        <v>477</v>
      </c>
      <c r="D30" s="9" t="s">
        <v>19</v>
      </c>
      <c r="E30" s="10" t="s">
        <v>20</v>
      </c>
      <c r="F30" s="9" t="s">
        <v>16</v>
      </c>
      <c r="G30" s="11">
        <v>1</v>
      </c>
      <c r="I30" s="258">
        <v>63997.374466688547</v>
      </c>
      <c r="J30" s="259">
        <f t="shared" si="2"/>
        <v>12159.501148670824</v>
      </c>
      <c r="K30" s="259">
        <f t="shared" si="3"/>
        <v>76156.875615359371</v>
      </c>
    </row>
    <row r="31" spans="3:11" ht="66" x14ac:dyDescent="0.3">
      <c r="C31" s="170" t="s">
        <v>478</v>
      </c>
      <c r="D31" s="9" t="s">
        <v>69</v>
      </c>
      <c r="E31" s="10" t="s">
        <v>70</v>
      </c>
      <c r="F31" s="9" t="s">
        <v>16</v>
      </c>
      <c r="G31" s="11">
        <v>1</v>
      </c>
      <c r="I31" s="258">
        <v>1784745.7627118647</v>
      </c>
      <c r="J31" s="259">
        <f t="shared" si="2"/>
        <v>339101.69491525431</v>
      </c>
      <c r="K31" s="259">
        <f t="shared" si="3"/>
        <v>2123847.457627119</v>
      </c>
    </row>
    <row r="32" spans="3:11" ht="105.6" x14ac:dyDescent="0.3">
      <c r="C32" s="170" t="s">
        <v>479</v>
      </c>
      <c r="D32" s="9" t="s">
        <v>71</v>
      </c>
      <c r="E32" s="10" t="s">
        <v>72</v>
      </c>
      <c r="F32" s="9" t="s">
        <v>16</v>
      </c>
      <c r="G32" s="11">
        <v>1</v>
      </c>
      <c r="I32" s="258">
        <v>903093.96485867072</v>
      </c>
      <c r="J32" s="259">
        <f t="shared" si="2"/>
        <v>171587.85332314743</v>
      </c>
      <c r="K32" s="259">
        <f t="shared" si="3"/>
        <v>1074681.8181818181</v>
      </c>
    </row>
    <row r="33" spans="3:11" ht="52.8" x14ac:dyDescent="0.3">
      <c r="C33" s="170" t="s">
        <v>480</v>
      </c>
      <c r="D33" s="9" t="s">
        <v>73</v>
      </c>
      <c r="E33" s="10" t="s">
        <v>74</v>
      </c>
      <c r="F33" s="9" t="s">
        <v>16</v>
      </c>
      <c r="G33" s="11">
        <v>1</v>
      </c>
      <c r="I33" s="258">
        <v>1629609.7736996755</v>
      </c>
      <c r="J33" s="259">
        <f t="shared" si="2"/>
        <v>309625.85700293834</v>
      </c>
      <c r="K33" s="259">
        <f t="shared" si="3"/>
        <v>1939235.6307026139</v>
      </c>
    </row>
    <row r="34" spans="3:11" ht="51.75" customHeight="1" x14ac:dyDescent="0.3">
      <c r="C34" s="170" t="s">
        <v>481</v>
      </c>
      <c r="D34" s="9" t="s">
        <v>75</v>
      </c>
      <c r="E34" s="10" t="s">
        <v>76</v>
      </c>
      <c r="F34" s="9" t="s">
        <v>16</v>
      </c>
      <c r="G34" s="11">
        <v>1</v>
      </c>
      <c r="I34" s="258">
        <v>532048.76130554464</v>
      </c>
      <c r="J34" s="259">
        <f t="shared" si="2"/>
        <v>101089.26464805349</v>
      </c>
      <c r="K34" s="259">
        <f t="shared" si="3"/>
        <v>633138.02595359809</v>
      </c>
    </row>
    <row r="35" spans="3:11" ht="66" x14ac:dyDescent="0.3">
      <c r="C35" s="170" t="s">
        <v>482</v>
      </c>
      <c r="D35" s="9" t="s">
        <v>77</v>
      </c>
      <c r="E35" s="10" t="s">
        <v>78</v>
      </c>
      <c r="F35" s="9" t="s">
        <v>16</v>
      </c>
      <c r="G35" s="11">
        <v>1</v>
      </c>
      <c r="I35" s="258">
        <v>2657480.3149606301</v>
      </c>
      <c r="J35" s="259">
        <f t="shared" si="2"/>
        <v>504921.25984251971</v>
      </c>
      <c r="K35" s="259">
        <f t="shared" si="3"/>
        <v>3162401.5748031498</v>
      </c>
    </row>
    <row r="36" spans="3:11" ht="26.4" x14ac:dyDescent="0.3">
      <c r="C36" s="170" t="s">
        <v>483</v>
      </c>
      <c r="D36" s="9" t="s">
        <v>79</v>
      </c>
      <c r="E36" s="10" t="s">
        <v>80</v>
      </c>
      <c r="F36" s="9" t="s">
        <v>16</v>
      </c>
      <c r="G36" s="11">
        <v>1</v>
      </c>
      <c r="I36" s="258">
        <v>4409472.8800611161</v>
      </c>
      <c r="J36" s="259">
        <f t="shared" si="2"/>
        <v>837799.84721161204</v>
      </c>
      <c r="K36" s="259">
        <f t="shared" si="3"/>
        <v>5247272.7272727285</v>
      </c>
    </row>
    <row r="37" spans="3:11" ht="66" x14ac:dyDescent="0.3">
      <c r="C37" s="170" t="s">
        <v>484</v>
      </c>
      <c r="D37" s="9" t="s">
        <v>81</v>
      </c>
      <c r="E37" s="10" t="s">
        <v>82</v>
      </c>
      <c r="F37" s="9" t="s">
        <v>16</v>
      </c>
      <c r="G37" s="11">
        <v>1</v>
      </c>
      <c r="I37" s="258">
        <v>182314.39236831191</v>
      </c>
      <c r="J37" s="259">
        <f t="shared" si="2"/>
        <v>34639.734549979265</v>
      </c>
      <c r="K37" s="259">
        <f t="shared" si="3"/>
        <v>216954.12691829118</v>
      </c>
    </row>
    <row r="38" spans="3:11" ht="39.6" x14ac:dyDescent="0.3">
      <c r="C38" s="170" t="s">
        <v>485</v>
      </c>
      <c r="D38" s="9" t="s">
        <v>84</v>
      </c>
      <c r="E38" s="10" t="s">
        <v>85</v>
      </c>
      <c r="F38" s="9" t="s">
        <v>16</v>
      </c>
      <c r="G38" s="11">
        <v>1</v>
      </c>
      <c r="I38" s="258">
        <v>1695947.7158135979</v>
      </c>
      <c r="J38" s="259">
        <f t="shared" si="2"/>
        <v>322230.06600458361</v>
      </c>
      <c r="K38" s="259">
        <f t="shared" si="3"/>
        <v>2018177.7818181815</v>
      </c>
    </row>
    <row r="39" spans="3:11" ht="39.6" x14ac:dyDescent="0.3">
      <c r="C39" s="170" t="s">
        <v>486</v>
      </c>
      <c r="D39" s="9" t="s">
        <v>87</v>
      </c>
      <c r="E39" s="10" t="s">
        <v>88</v>
      </c>
      <c r="F39" s="9" t="s">
        <v>16</v>
      </c>
      <c r="G39" s="11">
        <v>1</v>
      </c>
      <c r="I39" s="258">
        <v>3932773.109243698</v>
      </c>
      <c r="J39" s="259">
        <f t="shared" si="2"/>
        <v>747226.89075630263</v>
      </c>
      <c r="K39" s="259">
        <f t="shared" si="3"/>
        <v>4680000.0000000009</v>
      </c>
    </row>
    <row r="40" spans="3:11" s="2" customFormat="1" ht="52.8" x14ac:dyDescent="0.3">
      <c r="C40" s="170" t="s">
        <v>487</v>
      </c>
      <c r="D40" s="9" t="s">
        <v>59</v>
      </c>
      <c r="E40" s="10" t="s">
        <v>60</v>
      </c>
      <c r="F40" s="9" t="s">
        <v>16</v>
      </c>
      <c r="G40" s="11">
        <v>1</v>
      </c>
      <c r="I40" s="257">
        <v>3091649.6945010182</v>
      </c>
      <c r="J40" s="259">
        <f t="shared" si="2"/>
        <v>587413.44195519341</v>
      </c>
      <c r="K40" s="259">
        <f t="shared" si="3"/>
        <v>3679063.1364562116</v>
      </c>
    </row>
    <row r="41" spans="3:11" s="2" customFormat="1" ht="39.6" x14ac:dyDescent="0.3">
      <c r="C41" s="170" t="s">
        <v>488</v>
      </c>
      <c r="D41" s="9" t="s">
        <v>91</v>
      </c>
      <c r="E41" s="10" t="s">
        <v>92</v>
      </c>
      <c r="F41" s="9" t="s">
        <v>16</v>
      </c>
      <c r="G41" s="11">
        <v>1</v>
      </c>
      <c r="I41" s="257">
        <v>4603819.7097020634</v>
      </c>
      <c r="J41" s="259">
        <f t="shared" si="2"/>
        <v>874725.74484339205</v>
      </c>
      <c r="K41" s="259">
        <f t="shared" si="3"/>
        <v>5478545.4545454551</v>
      </c>
    </row>
    <row r="42" spans="3:11" s="2" customFormat="1" ht="52.8" x14ac:dyDescent="0.3">
      <c r="C42" s="170" t="s">
        <v>489</v>
      </c>
      <c r="D42" s="9" t="s">
        <v>94</v>
      </c>
      <c r="E42" s="10" t="s">
        <v>95</v>
      </c>
      <c r="F42" s="9" t="s">
        <v>16</v>
      </c>
      <c r="G42" s="11">
        <v>1</v>
      </c>
      <c r="I42" s="257">
        <v>5157983.1932773115</v>
      </c>
      <c r="J42" s="259">
        <f t="shared" si="2"/>
        <v>980016.80672268919</v>
      </c>
      <c r="K42" s="259">
        <f t="shared" si="3"/>
        <v>6138000.0000000009</v>
      </c>
    </row>
    <row r="43" spans="3:11" s="2" customFormat="1" ht="66" x14ac:dyDescent="0.3">
      <c r="C43" s="170" t="s">
        <v>490</v>
      </c>
      <c r="D43" s="9" t="s">
        <v>97</v>
      </c>
      <c r="E43" s="10" t="s">
        <v>98</v>
      </c>
      <c r="F43" s="9" t="s">
        <v>16</v>
      </c>
      <c r="G43" s="11">
        <v>1</v>
      </c>
      <c r="I43" s="257">
        <v>2200152.7883880823</v>
      </c>
      <c r="J43" s="259">
        <f t="shared" si="2"/>
        <v>418029.02979373565</v>
      </c>
      <c r="K43" s="259">
        <f t="shared" si="3"/>
        <v>2618181.8181818179</v>
      </c>
    </row>
    <row r="44" spans="3:11" s="2" customFormat="1" ht="26.4" x14ac:dyDescent="0.3">
      <c r="C44" s="170" t="s">
        <v>491</v>
      </c>
      <c r="D44" s="9" t="s">
        <v>100</v>
      </c>
      <c r="E44" s="10" t="s">
        <v>101</v>
      </c>
      <c r="F44" s="9" t="s">
        <v>16</v>
      </c>
      <c r="G44" s="11">
        <v>1</v>
      </c>
      <c r="I44" s="257">
        <v>3118803.6669213143</v>
      </c>
      <c r="J44" s="259">
        <f t="shared" si="2"/>
        <v>592572.69671504968</v>
      </c>
      <c r="K44" s="259">
        <f t="shared" si="3"/>
        <v>3711376.3636363642</v>
      </c>
    </row>
    <row r="45" spans="3:11" s="2" customFormat="1" ht="39.6" x14ac:dyDescent="0.3">
      <c r="C45" s="170" t="s">
        <v>492</v>
      </c>
      <c r="D45" s="9" t="s">
        <v>103</v>
      </c>
      <c r="E45" s="10" t="s">
        <v>104</v>
      </c>
      <c r="F45" s="9" t="s">
        <v>16</v>
      </c>
      <c r="G45" s="11">
        <v>1</v>
      </c>
      <c r="I45" s="257">
        <v>2082778.8429006427</v>
      </c>
      <c r="J45" s="259">
        <f t="shared" si="2"/>
        <v>395727.98015112209</v>
      </c>
      <c r="K45" s="259">
        <f t="shared" si="3"/>
        <v>2478506.8230517646</v>
      </c>
    </row>
    <row r="46" spans="3:11" s="2" customFormat="1" ht="39.6" x14ac:dyDescent="0.3">
      <c r="C46" s="170" t="s">
        <v>493</v>
      </c>
      <c r="D46" s="9" t="s">
        <v>106</v>
      </c>
      <c r="E46" s="10" t="s">
        <v>107</v>
      </c>
      <c r="F46" s="9" t="s">
        <v>16</v>
      </c>
      <c r="G46" s="11">
        <v>1</v>
      </c>
      <c r="I46" s="257">
        <v>3410236.8220015285</v>
      </c>
      <c r="J46" s="259">
        <f t="shared" si="2"/>
        <v>647944.99618029047</v>
      </c>
      <c r="K46" s="259">
        <f t="shared" si="3"/>
        <v>4058181.8181818188</v>
      </c>
    </row>
    <row r="47" spans="3:11" s="2" customFormat="1" x14ac:dyDescent="0.3">
      <c r="C47" s="170" t="s">
        <v>494</v>
      </c>
      <c r="D47" s="9" t="s">
        <v>109</v>
      </c>
      <c r="E47" s="10" t="s">
        <v>110</v>
      </c>
      <c r="F47" s="9" t="s">
        <v>16</v>
      </c>
      <c r="G47" s="11">
        <v>1</v>
      </c>
      <c r="I47" s="257">
        <v>710773.10924369749</v>
      </c>
      <c r="J47" s="259">
        <f t="shared" si="2"/>
        <v>135046.89075630251</v>
      </c>
      <c r="K47" s="259">
        <f t="shared" si="3"/>
        <v>845820</v>
      </c>
    </row>
    <row r="48" spans="3:11" s="2" customFormat="1" ht="26.4" x14ac:dyDescent="0.3">
      <c r="C48" s="170" t="s">
        <v>495</v>
      </c>
      <c r="D48" s="9" t="s">
        <v>112</v>
      </c>
      <c r="E48" s="10" t="s">
        <v>113</v>
      </c>
      <c r="F48" s="9" t="s">
        <v>16</v>
      </c>
      <c r="G48" s="11">
        <v>1</v>
      </c>
      <c r="I48" s="257">
        <v>82905.225863596104</v>
      </c>
      <c r="J48" s="259">
        <f t="shared" si="2"/>
        <v>15751.992914083259</v>
      </c>
      <c r="K48" s="259">
        <f t="shared" si="3"/>
        <v>98657.218777679358</v>
      </c>
    </row>
    <row r="49" spans="3:11" s="2" customFormat="1" ht="66" x14ac:dyDescent="0.3">
      <c r="C49" s="170" t="s">
        <v>496</v>
      </c>
      <c r="D49" s="9" t="s">
        <v>115</v>
      </c>
      <c r="E49" s="10" t="s">
        <v>116</v>
      </c>
      <c r="F49" s="9" t="s">
        <v>16</v>
      </c>
      <c r="G49" s="11">
        <v>1</v>
      </c>
      <c r="I49" s="257">
        <v>204531.70359052712</v>
      </c>
      <c r="J49" s="259">
        <f t="shared" si="2"/>
        <v>38861.023682200153</v>
      </c>
      <c r="K49" s="259">
        <f t="shared" si="3"/>
        <v>243392.72727272726</v>
      </c>
    </row>
    <row r="50" spans="3:11" ht="14.4" thickBot="1" x14ac:dyDescent="0.35">
      <c r="C50" s="289" t="s">
        <v>118</v>
      </c>
      <c r="D50" s="290"/>
      <c r="E50" s="290"/>
      <c r="F50" s="290"/>
      <c r="G50" s="290"/>
    </row>
    <row r="51" spans="3:11" ht="26.4" x14ac:dyDescent="0.3">
      <c r="C51" s="29" t="s">
        <v>4</v>
      </c>
      <c r="D51" s="30" t="s">
        <v>5</v>
      </c>
      <c r="E51" s="29" t="s">
        <v>6</v>
      </c>
      <c r="F51" s="31" t="s">
        <v>7</v>
      </c>
      <c r="G51" s="32" t="s">
        <v>8</v>
      </c>
      <c r="I51" s="170" t="s">
        <v>9</v>
      </c>
      <c r="J51" s="5" t="s">
        <v>10</v>
      </c>
      <c r="K51" s="5" t="s">
        <v>11</v>
      </c>
    </row>
    <row r="52" spans="3:11" ht="26.4" x14ac:dyDescent="0.3">
      <c r="C52" s="170" t="s">
        <v>498</v>
      </c>
      <c r="D52" s="9" t="s">
        <v>119</v>
      </c>
      <c r="E52" s="10" t="s">
        <v>120</v>
      </c>
      <c r="F52" s="9" t="s">
        <v>16</v>
      </c>
      <c r="G52" s="11">
        <v>1</v>
      </c>
      <c r="I52" s="257">
        <v>243850.26737967916</v>
      </c>
      <c r="J52" s="259">
        <f t="shared" ref="J52:J64" si="4">+I52*19%</f>
        <v>46331.550802139041</v>
      </c>
      <c r="K52" s="259">
        <f t="shared" ref="K52:K64" si="5">+I52+J52</f>
        <v>290181.81818181823</v>
      </c>
    </row>
    <row r="53" spans="3:11" ht="26.4" x14ac:dyDescent="0.3">
      <c r="C53" s="170" t="s">
        <v>499</v>
      </c>
      <c r="D53" s="9" t="s">
        <v>19</v>
      </c>
      <c r="E53" s="10" t="s">
        <v>20</v>
      </c>
      <c r="F53" s="9" t="s">
        <v>16</v>
      </c>
      <c r="G53" s="11">
        <v>1</v>
      </c>
      <c r="I53" s="258">
        <v>63997.374466688547</v>
      </c>
      <c r="J53" s="259">
        <f t="shared" si="4"/>
        <v>12159.501148670824</v>
      </c>
      <c r="K53" s="259">
        <f t="shared" si="5"/>
        <v>76156.875615359371</v>
      </c>
    </row>
    <row r="54" spans="3:11" ht="92.4" x14ac:dyDescent="0.3">
      <c r="C54" s="170" t="s">
        <v>500</v>
      </c>
      <c r="D54" s="9" t="s">
        <v>22</v>
      </c>
      <c r="E54" s="10" t="s">
        <v>23</v>
      </c>
      <c r="F54" s="9" t="s">
        <v>16</v>
      </c>
      <c r="G54" s="11">
        <v>1</v>
      </c>
      <c r="I54" s="258">
        <v>3419624.2171189985</v>
      </c>
      <c r="J54" s="259">
        <f t="shared" si="4"/>
        <v>649728.60125260975</v>
      </c>
      <c r="K54" s="259">
        <f t="shared" si="5"/>
        <v>4069352.8183716084</v>
      </c>
    </row>
    <row r="55" spans="3:11" ht="66" x14ac:dyDescent="0.3">
      <c r="C55" s="170" t="s">
        <v>501</v>
      </c>
      <c r="D55" s="9" t="s">
        <v>65</v>
      </c>
      <c r="E55" s="10" t="s">
        <v>66</v>
      </c>
      <c r="F55" s="9" t="s">
        <v>16</v>
      </c>
      <c r="G55" s="11">
        <v>1</v>
      </c>
      <c r="I55" s="258">
        <v>3088625.7353857714</v>
      </c>
      <c r="J55" s="259">
        <f t="shared" si="4"/>
        <v>586838.88972329651</v>
      </c>
      <c r="K55" s="259">
        <f t="shared" si="5"/>
        <v>3675464.6251090681</v>
      </c>
    </row>
    <row r="56" spans="3:11" ht="145.19999999999999" x14ac:dyDescent="0.3">
      <c r="C56" s="170" t="s">
        <v>502</v>
      </c>
      <c r="D56" s="9" t="s">
        <v>63</v>
      </c>
      <c r="E56" s="10" t="s">
        <v>64</v>
      </c>
      <c r="F56" s="9" t="s">
        <v>16</v>
      </c>
      <c r="G56" s="11">
        <v>1</v>
      </c>
      <c r="I56" s="258">
        <v>3910722.568664155</v>
      </c>
      <c r="J56" s="259">
        <f t="shared" si="4"/>
        <v>743037.28804618947</v>
      </c>
      <c r="K56" s="259">
        <f t="shared" si="5"/>
        <v>4653759.8567103446</v>
      </c>
    </row>
    <row r="57" spans="3:11" s="2" customFormat="1" ht="39.6" x14ac:dyDescent="0.3">
      <c r="C57" s="170" t="s">
        <v>503</v>
      </c>
      <c r="D57" s="9" t="s">
        <v>56</v>
      </c>
      <c r="E57" s="10" t="s">
        <v>57</v>
      </c>
      <c r="F57" s="9" t="s">
        <v>16</v>
      </c>
      <c r="G57" s="11">
        <v>1</v>
      </c>
      <c r="I57" s="257">
        <v>4216959.5110771591</v>
      </c>
      <c r="J57" s="259">
        <f t="shared" si="4"/>
        <v>801222.3071046602</v>
      </c>
      <c r="K57" s="259">
        <f t="shared" si="5"/>
        <v>5018181.8181818193</v>
      </c>
    </row>
    <row r="58" spans="3:11" s="2" customFormat="1" ht="53.4" thickBot="1" x14ac:dyDescent="0.35">
      <c r="C58" s="170" t="s">
        <v>504</v>
      </c>
      <c r="D58" s="9" t="s">
        <v>59</v>
      </c>
      <c r="E58" s="10" t="s">
        <v>60</v>
      </c>
      <c r="F58" s="9" t="s">
        <v>16</v>
      </c>
      <c r="G58" s="11">
        <v>1</v>
      </c>
      <c r="I58" s="257">
        <v>3091649.6945010182</v>
      </c>
      <c r="J58" s="259">
        <f t="shared" si="4"/>
        <v>587413.44195519341</v>
      </c>
      <c r="K58" s="259">
        <f t="shared" si="5"/>
        <v>3679063.1364562116</v>
      </c>
    </row>
    <row r="59" spans="3:11" s="2" customFormat="1" ht="92.4" x14ac:dyDescent="0.3">
      <c r="C59" s="170" t="s">
        <v>505</v>
      </c>
      <c r="D59" s="9" t="s">
        <v>121</v>
      </c>
      <c r="E59" s="10" t="s">
        <v>122</v>
      </c>
      <c r="F59" s="9" t="s">
        <v>16</v>
      </c>
      <c r="G59" s="11">
        <v>1</v>
      </c>
      <c r="I59" s="257">
        <v>6491803.2786885239</v>
      </c>
      <c r="J59" s="259">
        <f t="shared" si="4"/>
        <v>1233442.6229508196</v>
      </c>
      <c r="K59" s="259">
        <f t="shared" si="5"/>
        <v>7725245.9016393432</v>
      </c>
    </row>
    <row r="60" spans="3:11" s="2" customFormat="1" ht="39.6" x14ac:dyDescent="0.3">
      <c r="C60" s="170" t="s">
        <v>506</v>
      </c>
      <c r="D60" s="9" t="s">
        <v>123</v>
      </c>
      <c r="E60" s="10" t="s">
        <v>124</v>
      </c>
      <c r="F60" s="9" t="s">
        <v>16</v>
      </c>
      <c r="G60" s="11">
        <v>1</v>
      </c>
      <c r="I60" s="257">
        <v>2596491.2280701757</v>
      </c>
      <c r="J60" s="259">
        <f t="shared" si="4"/>
        <v>493333.33333333337</v>
      </c>
      <c r="K60" s="259">
        <f t="shared" si="5"/>
        <v>3089824.5614035092</v>
      </c>
    </row>
    <row r="61" spans="3:11" s="2" customFormat="1" ht="66" x14ac:dyDescent="0.3">
      <c r="C61" s="170" t="s">
        <v>507</v>
      </c>
      <c r="D61" s="9" t="s">
        <v>77</v>
      </c>
      <c r="E61" s="10" t="s">
        <v>125</v>
      </c>
      <c r="F61" s="9" t="s">
        <v>16</v>
      </c>
      <c r="G61" s="11">
        <v>1</v>
      </c>
      <c r="I61" s="257">
        <v>2657480.3149606301</v>
      </c>
      <c r="J61" s="259">
        <f t="shared" si="4"/>
        <v>504921.25984251971</v>
      </c>
      <c r="K61" s="259">
        <f t="shared" si="5"/>
        <v>3162401.5748031498</v>
      </c>
    </row>
    <row r="62" spans="3:11" s="2" customFormat="1" ht="39.6" x14ac:dyDescent="0.3">
      <c r="C62" s="170" t="s">
        <v>508</v>
      </c>
      <c r="D62" s="9" t="s">
        <v>126</v>
      </c>
      <c r="E62" s="10" t="s">
        <v>127</v>
      </c>
      <c r="F62" s="9" t="s">
        <v>16</v>
      </c>
      <c r="G62" s="11">
        <v>1</v>
      </c>
      <c r="I62" s="257">
        <v>404637.48053296417</v>
      </c>
      <c r="J62" s="259">
        <f t="shared" si="4"/>
        <v>76881.121301263192</v>
      </c>
      <c r="K62" s="259">
        <f t="shared" si="5"/>
        <v>481518.60183422733</v>
      </c>
    </row>
    <row r="63" spans="3:11" ht="66" x14ac:dyDescent="0.3">
      <c r="C63" s="170" t="s">
        <v>509</v>
      </c>
      <c r="D63" s="9" t="s">
        <v>69</v>
      </c>
      <c r="E63" s="10" t="s">
        <v>70</v>
      </c>
      <c r="F63" s="9" t="s">
        <v>16</v>
      </c>
      <c r="G63" s="11">
        <v>1</v>
      </c>
      <c r="I63" s="258">
        <v>1784745.7627118647</v>
      </c>
      <c r="J63" s="259">
        <f t="shared" si="4"/>
        <v>339101.69491525431</v>
      </c>
      <c r="K63" s="259">
        <f t="shared" si="5"/>
        <v>2123847.457627119</v>
      </c>
    </row>
    <row r="64" spans="3:11" ht="105.6" x14ac:dyDescent="0.3">
      <c r="C64" s="170" t="s">
        <v>510</v>
      </c>
      <c r="D64" s="9" t="s">
        <v>67</v>
      </c>
      <c r="E64" s="10" t="s">
        <v>68</v>
      </c>
      <c r="F64" s="9" t="s">
        <v>16</v>
      </c>
      <c r="G64" s="11">
        <v>1</v>
      </c>
      <c r="I64" s="257">
        <v>1737043.1952453391</v>
      </c>
      <c r="J64" s="259">
        <f t="shared" si="4"/>
        <v>330038.20709661441</v>
      </c>
      <c r="K64" s="259">
        <f t="shared" si="5"/>
        <v>2067081.4023419535</v>
      </c>
    </row>
    <row r="65" spans="3:11" ht="14.4" thickBot="1" x14ac:dyDescent="0.35">
      <c r="C65" s="289" t="s">
        <v>129</v>
      </c>
      <c r="D65" s="290"/>
      <c r="E65" s="290"/>
      <c r="F65" s="290"/>
      <c r="G65" s="290"/>
    </row>
    <row r="66" spans="3:11" ht="26.4" x14ac:dyDescent="0.3">
      <c r="C66" s="29" t="s">
        <v>4</v>
      </c>
      <c r="D66" s="30" t="s">
        <v>5</v>
      </c>
      <c r="E66" s="29" t="s">
        <v>6</v>
      </c>
      <c r="F66" s="31" t="s">
        <v>7</v>
      </c>
      <c r="G66" s="32" t="s">
        <v>8</v>
      </c>
      <c r="I66" s="170" t="s">
        <v>9</v>
      </c>
      <c r="J66" s="5" t="s">
        <v>10</v>
      </c>
      <c r="K66" s="5" t="s">
        <v>11</v>
      </c>
    </row>
    <row r="67" spans="3:11" s="2" customFormat="1" ht="39.6" x14ac:dyDescent="0.3">
      <c r="C67" s="170" t="s">
        <v>512</v>
      </c>
      <c r="D67" s="9" t="s">
        <v>56</v>
      </c>
      <c r="E67" s="10" t="s">
        <v>57</v>
      </c>
      <c r="F67" s="9" t="s">
        <v>16</v>
      </c>
      <c r="G67" s="11">
        <v>1</v>
      </c>
      <c r="I67" s="257">
        <v>3378212.9742962061</v>
      </c>
      <c r="J67" s="259">
        <f t="shared" ref="J67:J75" si="6">+I67*19%</f>
        <v>641860.4651162792</v>
      </c>
      <c r="K67" s="259">
        <f t="shared" ref="K67:K75" si="7">+I67+J67</f>
        <v>4020073.4394124853</v>
      </c>
    </row>
    <row r="68" spans="3:11" s="2" customFormat="1" ht="39.6" x14ac:dyDescent="0.3">
      <c r="C68" s="170" t="s">
        <v>513</v>
      </c>
      <c r="D68" s="9" t="s">
        <v>91</v>
      </c>
      <c r="E68" s="10" t="s">
        <v>92</v>
      </c>
      <c r="F68" s="9" t="s">
        <v>16</v>
      </c>
      <c r="G68" s="11">
        <v>1</v>
      </c>
      <c r="I68" s="257">
        <v>3639954.6998867495</v>
      </c>
      <c r="J68" s="259">
        <f t="shared" si="6"/>
        <v>691591.39297848241</v>
      </c>
      <c r="K68" s="259">
        <f t="shared" si="7"/>
        <v>4331546.0928652324</v>
      </c>
    </row>
    <row r="69" spans="3:11" ht="39.6" x14ac:dyDescent="0.3">
      <c r="C69" s="170" t="s">
        <v>514</v>
      </c>
      <c r="D69" s="9" t="s">
        <v>29</v>
      </c>
      <c r="E69" s="10" t="s">
        <v>30</v>
      </c>
      <c r="F69" s="9" t="s">
        <v>16</v>
      </c>
      <c r="G69" s="11">
        <v>1</v>
      </c>
      <c r="I69" s="257">
        <v>1957585.6443719412</v>
      </c>
      <c r="J69" s="259">
        <f t="shared" si="6"/>
        <v>371941.27243066882</v>
      </c>
      <c r="K69" s="259">
        <f t="shared" si="7"/>
        <v>2329526.9168026103</v>
      </c>
    </row>
    <row r="70" spans="3:11" s="2" customFormat="1" ht="52.8" x14ac:dyDescent="0.3">
      <c r="C70" s="170" t="s">
        <v>515</v>
      </c>
      <c r="D70" s="9" t="s">
        <v>59</v>
      </c>
      <c r="E70" s="10" t="s">
        <v>60</v>
      </c>
      <c r="F70" s="9" t="s">
        <v>16</v>
      </c>
      <c r="G70" s="11">
        <v>1</v>
      </c>
      <c r="I70" s="257">
        <v>3091649.6945010182</v>
      </c>
      <c r="J70" s="259">
        <f t="shared" si="6"/>
        <v>587413.44195519341</v>
      </c>
      <c r="K70" s="259">
        <f t="shared" si="7"/>
        <v>3679063.1364562116</v>
      </c>
    </row>
    <row r="71" spans="3:11" s="2" customFormat="1" ht="52.8" x14ac:dyDescent="0.3">
      <c r="C71" s="170" t="s">
        <v>516</v>
      </c>
      <c r="D71" s="9" t="s">
        <v>130</v>
      </c>
      <c r="E71" s="10" t="s">
        <v>131</v>
      </c>
      <c r="F71" s="9" t="s">
        <v>16</v>
      </c>
      <c r="G71" s="11">
        <v>1</v>
      </c>
      <c r="I71" s="258">
        <v>1851428.5714285716</v>
      </c>
      <c r="J71" s="259">
        <f t="shared" si="6"/>
        <v>351771.42857142858</v>
      </c>
      <c r="K71" s="259">
        <f t="shared" si="7"/>
        <v>2203200</v>
      </c>
    </row>
    <row r="72" spans="3:11" s="2" customFormat="1" ht="26.4" x14ac:dyDescent="0.3">
      <c r="C72" s="170" t="s">
        <v>517</v>
      </c>
      <c r="D72" s="9" t="s">
        <v>132</v>
      </c>
      <c r="E72" s="10" t="s">
        <v>133</v>
      </c>
      <c r="F72" s="9" t="s">
        <v>16</v>
      </c>
      <c r="G72" s="11">
        <v>1</v>
      </c>
      <c r="I72" s="257">
        <v>7107557.5046145003</v>
      </c>
      <c r="J72" s="259">
        <f t="shared" si="6"/>
        <v>1350435.925876755</v>
      </c>
      <c r="K72" s="259">
        <f t="shared" si="7"/>
        <v>8457993.4304912556</v>
      </c>
    </row>
    <row r="73" spans="3:11" s="2" customFormat="1" ht="92.4" x14ac:dyDescent="0.3">
      <c r="C73" s="170" t="s">
        <v>518</v>
      </c>
      <c r="D73" s="9" t="s">
        <v>121</v>
      </c>
      <c r="E73" s="10" t="s">
        <v>122</v>
      </c>
      <c r="F73" s="9" t="s">
        <v>16</v>
      </c>
      <c r="G73" s="11">
        <v>1</v>
      </c>
      <c r="I73" s="257">
        <v>6491803.2786885239</v>
      </c>
      <c r="J73" s="259">
        <f t="shared" si="6"/>
        <v>1233442.6229508196</v>
      </c>
      <c r="K73" s="259">
        <f t="shared" si="7"/>
        <v>7725245.9016393432</v>
      </c>
    </row>
    <row r="74" spans="3:11" s="2" customFormat="1" ht="40.200000000000003" thickBot="1" x14ac:dyDescent="0.35">
      <c r="C74" s="170" t="s">
        <v>519</v>
      </c>
      <c r="D74" s="9" t="s">
        <v>134</v>
      </c>
      <c r="E74" s="10" t="s">
        <v>135</v>
      </c>
      <c r="F74" s="9" t="s">
        <v>16</v>
      </c>
      <c r="G74" s="11">
        <v>1</v>
      </c>
      <c r="I74" s="257">
        <v>1937069.461386906</v>
      </c>
      <c r="J74" s="259">
        <f t="shared" si="6"/>
        <v>368043.19766351214</v>
      </c>
      <c r="K74" s="259">
        <f t="shared" si="7"/>
        <v>2305112.6590504181</v>
      </c>
    </row>
    <row r="75" spans="3:11" s="2" customFormat="1" ht="118.8" x14ac:dyDescent="0.3">
      <c r="C75" s="170" t="s">
        <v>520</v>
      </c>
      <c r="D75" s="35" t="s">
        <v>136</v>
      </c>
      <c r="E75" s="36" t="s">
        <v>137</v>
      </c>
      <c r="F75" s="35" t="s">
        <v>16</v>
      </c>
      <c r="G75" s="11">
        <v>1</v>
      </c>
      <c r="I75" s="257">
        <v>2379946.7356437244</v>
      </c>
      <c r="J75" s="259">
        <f t="shared" si="6"/>
        <v>452189.87977230764</v>
      </c>
      <c r="K75" s="259">
        <f t="shared" si="7"/>
        <v>2832136.6154160323</v>
      </c>
    </row>
    <row r="76" spans="3:11" ht="13.2" customHeight="1" thickBot="1" x14ac:dyDescent="0.35">
      <c r="C76" s="289" t="s">
        <v>139</v>
      </c>
      <c r="D76" s="290"/>
      <c r="E76" s="290"/>
      <c r="F76" s="290"/>
      <c r="G76" s="290"/>
    </row>
    <row r="77" spans="3:11" ht="26.4" x14ac:dyDescent="0.3">
      <c r="C77" s="29" t="s">
        <v>4</v>
      </c>
      <c r="D77" s="30" t="s">
        <v>5</v>
      </c>
      <c r="E77" s="29" t="s">
        <v>6</v>
      </c>
      <c r="F77" s="31" t="s">
        <v>7</v>
      </c>
      <c r="G77" s="32" t="s">
        <v>8</v>
      </c>
      <c r="I77" s="170" t="s">
        <v>9</v>
      </c>
      <c r="J77" s="5" t="s">
        <v>10</v>
      </c>
      <c r="K77" s="5" t="s">
        <v>11</v>
      </c>
    </row>
    <row r="78" spans="3:11" ht="26.4" x14ac:dyDescent="0.3">
      <c r="C78" s="170" t="s">
        <v>4</v>
      </c>
      <c r="D78" s="170" t="s">
        <v>5</v>
      </c>
      <c r="E78" s="170" t="s">
        <v>6</v>
      </c>
      <c r="F78" s="170" t="s">
        <v>7</v>
      </c>
      <c r="G78" s="264" t="s">
        <v>8</v>
      </c>
      <c r="I78" s="258">
        <v>3910722.568664155</v>
      </c>
      <c r="J78" s="259">
        <f t="shared" ref="J78:J82" si="8">+I78*19%</f>
        <v>743037.28804618947</v>
      </c>
      <c r="K78" s="259">
        <f t="shared" ref="K78:K82" si="9">+I78+J78</f>
        <v>4653759.8567103446</v>
      </c>
    </row>
    <row r="79" spans="3:11" ht="145.19999999999999" x14ac:dyDescent="0.3">
      <c r="C79" s="170" t="s">
        <v>522</v>
      </c>
      <c r="D79" s="9" t="s">
        <v>63</v>
      </c>
      <c r="E79" s="10" t="s">
        <v>64</v>
      </c>
      <c r="F79" s="9" t="s">
        <v>16</v>
      </c>
      <c r="G79" s="11">
        <v>1</v>
      </c>
      <c r="I79" s="257">
        <v>440402.34702430846</v>
      </c>
      <c r="J79" s="259">
        <f t="shared" si="8"/>
        <v>83676.445934618605</v>
      </c>
      <c r="K79" s="259">
        <f t="shared" si="9"/>
        <v>524078.79295892705</v>
      </c>
    </row>
    <row r="80" spans="3:11" ht="105.6" x14ac:dyDescent="0.3">
      <c r="C80" s="170" t="s">
        <v>523</v>
      </c>
      <c r="D80" s="9" t="s">
        <v>71</v>
      </c>
      <c r="E80" s="10" t="s">
        <v>72</v>
      </c>
      <c r="F80" s="9" t="s">
        <v>16</v>
      </c>
      <c r="G80" s="11">
        <v>1</v>
      </c>
      <c r="I80" s="258">
        <v>1784745.7627118647</v>
      </c>
      <c r="J80" s="259">
        <f t="shared" si="8"/>
        <v>339101.69491525431</v>
      </c>
      <c r="K80" s="259">
        <f t="shared" si="9"/>
        <v>2123847.457627119</v>
      </c>
    </row>
    <row r="81" spans="3:11" ht="66" x14ac:dyDescent="0.3">
      <c r="C81" s="170" t="s">
        <v>524</v>
      </c>
      <c r="D81" s="9" t="s">
        <v>69</v>
      </c>
      <c r="E81" s="10" t="s">
        <v>70</v>
      </c>
      <c r="F81" s="9" t="s">
        <v>16</v>
      </c>
      <c r="G81" s="11">
        <v>1</v>
      </c>
      <c r="I81" s="257">
        <v>1061664.8911885559</v>
      </c>
      <c r="J81" s="259">
        <f t="shared" si="8"/>
        <v>201716.32932582562</v>
      </c>
      <c r="K81" s="259">
        <f t="shared" si="9"/>
        <v>1263381.2205143815</v>
      </c>
    </row>
    <row r="82" spans="3:11" ht="52.8" x14ac:dyDescent="0.3">
      <c r="C82" s="170" t="s">
        <v>525</v>
      </c>
      <c r="D82" s="9" t="s">
        <v>140</v>
      </c>
      <c r="E82" s="38" t="s">
        <v>141</v>
      </c>
      <c r="F82" s="9" t="s">
        <v>16</v>
      </c>
      <c r="G82" s="11">
        <v>1</v>
      </c>
      <c r="I82" s="257">
        <v>326197.24791164685</v>
      </c>
      <c r="J82" s="259">
        <f t="shared" si="8"/>
        <v>61977.477103212899</v>
      </c>
      <c r="K82" s="259">
        <f t="shared" si="9"/>
        <v>388174.72501485975</v>
      </c>
    </row>
    <row r="83" spans="3:11" ht="13.2" customHeight="1" x14ac:dyDescent="0.3">
      <c r="C83" s="170" t="s">
        <v>526</v>
      </c>
      <c r="D83" s="9" t="s">
        <v>142</v>
      </c>
      <c r="E83" s="10" t="s">
        <v>143</v>
      </c>
      <c r="F83" s="9" t="s">
        <v>16</v>
      </c>
      <c r="G83" s="11">
        <v>1</v>
      </c>
    </row>
    <row r="84" spans="3:11" ht="13.2" customHeight="1" thickBot="1" x14ac:dyDescent="0.35">
      <c r="C84" s="289" t="s">
        <v>145</v>
      </c>
      <c r="D84" s="290"/>
      <c r="E84" s="290"/>
      <c r="F84" s="290"/>
      <c r="G84" s="290"/>
    </row>
    <row r="85" spans="3:11" ht="26.4" x14ac:dyDescent="0.3">
      <c r="C85" s="29" t="s">
        <v>4</v>
      </c>
      <c r="D85" s="30" t="s">
        <v>5</v>
      </c>
      <c r="E85" s="29" t="s">
        <v>6</v>
      </c>
      <c r="F85" s="31" t="s">
        <v>7</v>
      </c>
      <c r="G85" s="32" t="s">
        <v>8</v>
      </c>
      <c r="I85" s="170" t="s">
        <v>9</v>
      </c>
      <c r="J85" s="5" t="s">
        <v>10</v>
      </c>
      <c r="K85" s="5" t="s">
        <v>11</v>
      </c>
    </row>
    <row r="86" spans="3:11" s="2" customFormat="1" ht="39.6" x14ac:dyDescent="0.3">
      <c r="C86" s="170" t="s">
        <v>528</v>
      </c>
      <c r="D86" s="9" t="s">
        <v>14</v>
      </c>
      <c r="E86" s="10" t="s">
        <v>15</v>
      </c>
      <c r="F86" s="9" t="s">
        <v>16</v>
      </c>
      <c r="G86" s="11">
        <v>1</v>
      </c>
      <c r="I86" s="257">
        <v>233274.95621716283</v>
      </c>
      <c r="J86" s="259">
        <f t="shared" ref="J86:J101" si="10">+I86*19%</f>
        <v>44322.241681260937</v>
      </c>
      <c r="K86" s="259">
        <f t="shared" ref="K86:K101" si="11">+I86+J86</f>
        <v>277597.19789842376</v>
      </c>
    </row>
    <row r="87" spans="3:11" ht="26.4" x14ac:dyDescent="0.3">
      <c r="C87" s="170" t="s">
        <v>529</v>
      </c>
      <c r="D87" s="9" t="s">
        <v>19</v>
      </c>
      <c r="E87" s="10" t="s">
        <v>20</v>
      </c>
      <c r="F87" s="9" t="s">
        <v>16</v>
      </c>
      <c r="G87" s="11">
        <v>1</v>
      </c>
      <c r="I87" s="257">
        <v>63997.374466688547</v>
      </c>
      <c r="J87" s="259">
        <f t="shared" si="10"/>
        <v>12159.501148670824</v>
      </c>
      <c r="K87" s="259">
        <f t="shared" si="11"/>
        <v>76156.875615359371</v>
      </c>
    </row>
    <row r="88" spans="3:11" s="2" customFormat="1" ht="39.6" x14ac:dyDescent="0.3">
      <c r="C88" s="170" t="s">
        <v>530</v>
      </c>
      <c r="D88" s="9" t="s">
        <v>123</v>
      </c>
      <c r="E88" s="10" t="s">
        <v>124</v>
      </c>
      <c r="F88" s="9" t="s">
        <v>16</v>
      </c>
      <c r="G88" s="11">
        <v>1</v>
      </c>
      <c r="I88" s="257">
        <v>2596491.2280701757</v>
      </c>
      <c r="J88" s="259">
        <f t="shared" si="10"/>
        <v>493333.33333333337</v>
      </c>
      <c r="K88" s="259">
        <f t="shared" si="11"/>
        <v>3089824.5614035092</v>
      </c>
    </row>
    <row r="89" spans="3:11" ht="66" x14ac:dyDescent="0.3">
      <c r="C89" s="170" t="s">
        <v>531</v>
      </c>
      <c r="D89" s="9" t="s">
        <v>65</v>
      </c>
      <c r="E89" s="10" t="s">
        <v>66</v>
      </c>
      <c r="F89" s="9" t="s">
        <v>16</v>
      </c>
      <c r="G89" s="11">
        <v>1</v>
      </c>
      <c r="I89" s="258">
        <v>3088625.7353857714</v>
      </c>
      <c r="J89" s="259">
        <f t="shared" si="10"/>
        <v>586838.88972329651</v>
      </c>
      <c r="K89" s="259">
        <f t="shared" si="11"/>
        <v>3675464.6251090681</v>
      </c>
    </row>
    <row r="90" spans="3:11" ht="118.8" x14ac:dyDescent="0.3">
      <c r="C90" s="170" t="s">
        <v>532</v>
      </c>
      <c r="D90" s="9" t="s">
        <v>146</v>
      </c>
      <c r="E90" s="10" t="s">
        <v>147</v>
      </c>
      <c r="F90" s="9" t="s">
        <v>16</v>
      </c>
      <c r="G90" s="11">
        <v>1</v>
      </c>
      <c r="I90" s="258">
        <v>3664445.9233144121</v>
      </c>
      <c r="J90" s="259">
        <f t="shared" si="10"/>
        <v>696244.72542973829</v>
      </c>
      <c r="K90" s="259">
        <f t="shared" si="11"/>
        <v>4360690.6487441501</v>
      </c>
    </row>
    <row r="91" spans="3:11" ht="105.6" x14ac:dyDescent="0.3">
      <c r="C91" s="170" t="s">
        <v>533</v>
      </c>
      <c r="D91" s="9" t="s">
        <v>67</v>
      </c>
      <c r="E91" s="10" t="s">
        <v>68</v>
      </c>
      <c r="F91" s="9" t="s">
        <v>16</v>
      </c>
      <c r="G91" s="11">
        <v>1</v>
      </c>
      <c r="I91" s="257">
        <v>1737043.1952453391</v>
      </c>
      <c r="J91" s="259">
        <f t="shared" si="10"/>
        <v>330038.20709661441</v>
      </c>
      <c r="K91" s="259">
        <f t="shared" si="11"/>
        <v>2067081.4023419535</v>
      </c>
    </row>
    <row r="92" spans="3:11" ht="66" x14ac:dyDescent="0.3">
      <c r="C92" s="170" t="s">
        <v>534</v>
      </c>
      <c r="D92" s="9" t="s">
        <v>69</v>
      </c>
      <c r="E92" s="10" t="s">
        <v>70</v>
      </c>
      <c r="F92" s="9" t="s">
        <v>16</v>
      </c>
      <c r="G92" s="11">
        <v>1</v>
      </c>
      <c r="I92" s="258">
        <v>1784745.7627118647</v>
      </c>
      <c r="J92" s="259">
        <f t="shared" si="10"/>
        <v>339101.69491525431</v>
      </c>
      <c r="K92" s="259">
        <f t="shared" si="11"/>
        <v>2123847.457627119</v>
      </c>
    </row>
    <row r="93" spans="3:11" ht="105.6" x14ac:dyDescent="0.3">
      <c r="C93" s="170" t="s">
        <v>535</v>
      </c>
      <c r="D93" s="9" t="s">
        <v>71</v>
      </c>
      <c r="E93" s="10" t="s">
        <v>72</v>
      </c>
      <c r="F93" s="9" t="s">
        <v>16</v>
      </c>
      <c r="G93" s="11">
        <v>1</v>
      </c>
      <c r="I93" s="257">
        <v>440402.34702430846</v>
      </c>
      <c r="J93" s="259">
        <f t="shared" si="10"/>
        <v>83676.445934618605</v>
      </c>
      <c r="K93" s="259">
        <f t="shared" si="11"/>
        <v>524078.79295892705</v>
      </c>
    </row>
    <row r="94" spans="3:11" s="2" customFormat="1" ht="66" x14ac:dyDescent="0.3">
      <c r="C94" s="170" t="s">
        <v>536</v>
      </c>
      <c r="D94" s="9" t="s">
        <v>148</v>
      </c>
      <c r="E94" s="10" t="s">
        <v>149</v>
      </c>
      <c r="F94" s="9" t="s">
        <v>16</v>
      </c>
      <c r="G94" s="11">
        <v>1</v>
      </c>
      <c r="I94" s="257">
        <v>1314068.4410646388</v>
      </c>
      <c r="J94" s="259">
        <f t="shared" si="10"/>
        <v>249673.00380228137</v>
      </c>
      <c r="K94" s="259">
        <f t="shared" si="11"/>
        <v>1563741.4448669201</v>
      </c>
    </row>
    <row r="95" spans="3:11" s="2" customFormat="1" ht="66" x14ac:dyDescent="0.3">
      <c r="C95" s="170" t="s">
        <v>537</v>
      </c>
      <c r="D95" s="9" t="s">
        <v>77</v>
      </c>
      <c r="E95" s="10" t="s">
        <v>125</v>
      </c>
      <c r="F95" s="9" t="s">
        <v>16</v>
      </c>
      <c r="G95" s="11">
        <v>1</v>
      </c>
      <c r="I95" s="257">
        <v>2657480.3149606301</v>
      </c>
      <c r="J95" s="259">
        <f t="shared" si="10"/>
        <v>504921.25984251971</v>
      </c>
      <c r="K95" s="259">
        <f t="shared" si="11"/>
        <v>3162401.5748031498</v>
      </c>
    </row>
    <row r="96" spans="3:11" ht="92.4" x14ac:dyDescent="0.3">
      <c r="C96" s="170" t="s">
        <v>538</v>
      </c>
      <c r="D96" s="9" t="s">
        <v>22</v>
      </c>
      <c r="E96" s="10" t="s">
        <v>23</v>
      </c>
      <c r="F96" s="9" t="s">
        <v>16</v>
      </c>
      <c r="G96" s="11">
        <v>1</v>
      </c>
      <c r="I96" s="257">
        <v>3419624.2171189985</v>
      </c>
      <c r="J96" s="259">
        <f t="shared" si="10"/>
        <v>649728.60125260975</v>
      </c>
      <c r="K96" s="259">
        <f t="shared" si="11"/>
        <v>4069352.8183716084</v>
      </c>
    </row>
    <row r="97" spans="1:11" ht="52.8" x14ac:dyDescent="0.3">
      <c r="C97" s="170" t="s">
        <v>539</v>
      </c>
      <c r="D97" s="9" t="s">
        <v>73</v>
      </c>
      <c r="E97" s="10" t="s">
        <v>74</v>
      </c>
      <c r="F97" s="9" t="s">
        <v>16</v>
      </c>
      <c r="G97" s="11">
        <v>1</v>
      </c>
      <c r="I97" s="258">
        <v>1629609.7736996755</v>
      </c>
      <c r="J97" s="259">
        <f t="shared" si="10"/>
        <v>309625.85700293834</v>
      </c>
      <c r="K97" s="259">
        <f t="shared" si="11"/>
        <v>1939235.6307026139</v>
      </c>
    </row>
    <row r="98" spans="1:11" s="2" customFormat="1" ht="52.8" x14ac:dyDescent="0.3">
      <c r="C98" s="170" t="s">
        <v>540</v>
      </c>
      <c r="D98" s="9" t="s">
        <v>94</v>
      </c>
      <c r="E98" s="10" t="s">
        <v>95</v>
      </c>
      <c r="F98" s="9" t="s">
        <v>16</v>
      </c>
      <c r="G98" s="11">
        <v>1</v>
      </c>
      <c r="I98" s="257">
        <v>4022417.4028494107</v>
      </c>
      <c r="J98" s="259">
        <f t="shared" si="10"/>
        <v>764259.30654138804</v>
      </c>
      <c r="K98" s="259">
        <f t="shared" si="11"/>
        <v>4786676.7093907986</v>
      </c>
    </row>
    <row r="99" spans="1:11" ht="79.2" x14ac:dyDescent="0.3">
      <c r="C99" s="170" t="s">
        <v>541</v>
      </c>
      <c r="D99" s="9" t="s">
        <v>150</v>
      </c>
      <c r="E99" s="38" t="s">
        <v>151</v>
      </c>
      <c r="F99" s="9" t="s">
        <v>16</v>
      </c>
      <c r="G99" s="11">
        <v>1</v>
      </c>
      <c r="I99" s="257">
        <v>1071291.9967222072</v>
      </c>
      <c r="J99" s="259">
        <f t="shared" si="10"/>
        <v>203545.47937721937</v>
      </c>
      <c r="K99" s="259">
        <f t="shared" si="11"/>
        <v>1274837.4760994266</v>
      </c>
    </row>
    <row r="100" spans="1:11" ht="51.75" customHeight="1" x14ac:dyDescent="0.3">
      <c r="C100" s="170" t="s">
        <v>542</v>
      </c>
      <c r="D100" s="9" t="s">
        <v>75</v>
      </c>
      <c r="E100" s="10" t="s">
        <v>76</v>
      </c>
      <c r="F100" s="9" t="s">
        <v>16</v>
      </c>
      <c r="G100" s="11">
        <v>1</v>
      </c>
      <c r="I100" s="257">
        <v>532048.76130554464</v>
      </c>
      <c r="J100" s="259">
        <f t="shared" si="10"/>
        <v>101089.26464805349</v>
      </c>
      <c r="K100" s="259">
        <f t="shared" si="11"/>
        <v>633138.02595359809</v>
      </c>
    </row>
    <row r="101" spans="1:11" s="2" customFormat="1" ht="26.4" x14ac:dyDescent="0.3">
      <c r="C101" s="170" t="s">
        <v>543</v>
      </c>
      <c r="D101" s="9" t="s">
        <v>41</v>
      </c>
      <c r="E101" s="10" t="s">
        <v>42</v>
      </c>
      <c r="F101" s="9" t="s">
        <v>16</v>
      </c>
      <c r="G101" s="11">
        <v>1</v>
      </c>
      <c r="I101" s="257">
        <v>501776.5660535146</v>
      </c>
      <c r="J101" s="259">
        <f t="shared" si="10"/>
        <v>95337.547550167772</v>
      </c>
      <c r="K101" s="259">
        <f t="shared" si="11"/>
        <v>597114.11360368237</v>
      </c>
    </row>
    <row r="102" spans="1:11" ht="13.2" customHeight="1" thickBot="1" x14ac:dyDescent="0.35">
      <c r="C102" s="289" t="s">
        <v>153</v>
      </c>
      <c r="D102" s="290"/>
      <c r="E102" s="290"/>
      <c r="F102" s="290"/>
      <c r="G102" s="290"/>
    </row>
    <row r="103" spans="1:11" ht="47.25" customHeight="1" x14ac:dyDescent="0.3">
      <c r="A103" s="3"/>
      <c r="B103" s="3"/>
      <c r="C103" s="4" t="s">
        <v>4</v>
      </c>
      <c r="D103" s="5" t="s">
        <v>5</v>
      </c>
      <c r="E103" s="5" t="s">
        <v>6</v>
      </c>
      <c r="F103" s="5" t="s">
        <v>7</v>
      </c>
      <c r="G103" s="6" t="s">
        <v>8</v>
      </c>
      <c r="I103" s="170" t="s">
        <v>9</v>
      </c>
      <c r="J103" s="5" t="s">
        <v>10</v>
      </c>
      <c r="K103" s="5" t="s">
        <v>11</v>
      </c>
    </row>
    <row r="104" spans="1:11" ht="118.8" x14ac:dyDescent="0.3">
      <c r="C104" s="170" t="s">
        <v>545</v>
      </c>
      <c r="D104" s="9" t="s">
        <v>146</v>
      </c>
      <c r="E104" s="10" t="s">
        <v>147</v>
      </c>
      <c r="F104" s="9" t="s">
        <v>16</v>
      </c>
      <c r="G104" s="11">
        <v>1</v>
      </c>
      <c r="I104" s="258">
        <v>3664445.9233144121</v>
      </c>
      <c r="J104" s="259">
        <f t="shared" ref="J104:J117" si="12">+I104*19%</f>
        <v>696244.72542973829</v>
      </c>
      <c r="K104" s="259">
        <f t="shared" ref="K104:K117" si="13">+I104+J104</f>
        <v>4360690.6487441501</v>
      </c>
    </row>
    <row r="105" spans="1:11" ht="66" x14ac:dyDescent="0.3">
      <c r="C105" s="170" t="s">
        <v>546</v>
      </c>
      <c r="D105" s="9" t="s">
        <v>69</v>
      </c>
      <c r="E105" s="10" t="s">
        <v>70</v>
      </c>
      <c r="F105" s="9" t="s">
        <v>16</v>
      </c>
      <c r="G105" s="11">
        <v>1</v>
      </c>
      <c r="I105" s="258">
        <v>1784745.7627118647</v>
      </c>
      <c r="J105" s="259">
        <f t="shared" si="12"/>
        <v>339101.69491525431</v>
      </c>
      <c r="K105" s="259">
        <f t="shared" si="13"/>
        <v>2123847.457627119</v>
      </c>
    </row>
    <row r="106" spans="1:11" ht="105.6" x14ac:dyDescent="0.3">
      <c r="C106" s="170" t="s">
        <v>547</v>
      </c>
      <c r="D106" s="9" t="s">
        <v>71</v>
      </c>
      <c r="E106" s="10" t="s">
        <v>72</v>
      </c>
      <c r="F106" s="9" t="s">
        <v>16</v>
      </c>
      <c r="G106" s="11">
        <v>1</v>
      </c>
      <c r="I106" s="257">
        <v>903093.96485867072</v>
      </c>
      <c r="J106" s="259">
        <f t="shared" si="12"/>
        <v>171587.85332314743</v>
      </c>
      <c r="K106" s="259">
        <f t="shared" si="13"/>
        <v>1074681.8181818181</v>
      </c>
    </row>
    <row r="107" spans="1:11" ht="105.6" x14ac:dyDescent="0.3">
      <c r="C107" s="170" t="s">
        <v>548</v>
      </c>
      <c r="D107" s="9" t="s">
        <v>67</v>
      </c>
      <c r="E107" s="10" t="s">
        <v>68</v>
      </c>
      <c r="F107" s="9" t="s">
        <v>16</v>
      </c>
      <c r="G107" s="11">
        <v>1</v>
      </c>
      <c r="I107" s="257">
        <v>2250618.7929717344</v>
      </c>
      <c r="J107" s="259">
        <f t="shared" si="12"/>
        <v>427617.57066462957</v>
      </c>
      <c r="K107" s="259">
        <f t="shared" si="13"/>
        <v>2678236.3636363642</v>
      </c>
    </row>
    <row r="108" spans="1:11" s="2" customFormat="1" ht="39.6" x14ac:dyDescent="0.3">
      <c r="C108" s="170" t="s">
        <v>549</v>
      </c>
      <c r="D108" s="9" t="s">
        <v>14</v>
      </c>
      <c r="E108" s="10" t="s">
        <v>15</v>
      </c>
      <c r="F108" s="9" t="s">
        <v>16</v>
      </c>
      <c r="G108" s="11">
        <v>1</v>
      </c>
      <c r="I108" s="257">
        <v>305271.19938884646</v>
      </c>
      <c r="J108" s="259">
        <f t="shared" si="12"/>
        <v>58001.52788388083</v>
      </c>
      <c r="K108" s="259">
        <f t="shared" si="13"/>
        <v>363272.72727272729</v>
      </c>
    </row>
    <row r="109" spans="1:11" ht="26.4" x14ac:dyDescent="0.3">
      <c r="C109" s="170" t="s">
        <v>550</v>
      </c>
      <c r="D109" s="9" t="s">
        <v>154</v>
      </c>
      <c r="E109" s="10" t="s">
        <v>155</v>
      </c>
      <c r="F109" s="9" t="s">
        <v>16</v>
      </c>
      <c r="G109" s="11">
        <v>1</v>
      </c>
      <c r="I109" s="257">
        <v>59360.73059360731</v>
      </c>
      <c r="J109" s="259">
        <f t="shared" si="12"/>
        <v>11278.538812785389</v>
      </c>
      <c r="K109" s="259">
        <f t="shared" si="13"/>
        <v>70639.269406392705</v>
      </c>
    </row>
    <row r="110" spans="1:11" s="2" customFormat="1" ht="39.6" x14ac:dyDescent="0.3">
      <c r="C110" s="170" t="s">
        <v>551</v>
      </c>
      <c r="D110" s="9" t="s">
        <v>56</v>
      </c>
      <c r="E110" s="10" t="s">
        <v>57</v>
      </c>
      <c r="F110" s="9" t="s">
        <v>16</v>
      </c>
      <c r="G110" s="11">
        <v>1</v>
      </c>
      <c r="I110" s="257">
        <v>4216959.5110771591</v>
      </c>
      <c r="J110" s="259">
        <f t="shared" si="12"/>
        <v>801222.3071046602</v>
      </c>
      <c r="K110" s="259">
        <f t="shared" si="13"/>
        <v>5018181.8181818193</v>
      </c>
    </row>
    <row r="111" spans="1:11" s="2" customFormat="1" ht="52.8" x14ac:dyDescent="0.3">
      <c r="C111" s="170" t="s">
        <v>552</v>
      </c>
      <c r="D111" s="9" t="s">
        <v>59</v>
      </c>
      <c r="E111" s="10" t="s">
        <v>60</v>
      </c>
      <c r="F111" s="9" t="s">
        <v>16</v>
      </c>
      <c r="G111" s="11">
        <v>1</v>
      </c>
      <c r="I111" s="257">
        <v>3091649.6945010182</v>
      </c>
      <c r="J111" s="259">
        <f t="shared" si="12"/>
        <v>587413.44195519341</v>
      </c>
      <c r="K111" s="259">
        <f t="shared" si="13"/>
        <v>3679063.1364562116</v>
      </c>
    </row>
    <row r="112" spans="1:11" s="2" customFormat="1" ht="39.6" x14ac:dyDescent="0.3">
      <c r="C112" s="170" t="s">
        <v>553</v>
      </c>
      <c r="D112" s="9" t="s">
        <v>91</v>
      </c>
      <c r="E112" s="10" t="s">
        <v>92</v>
      </c>
      <c r="F112" s="9" t="s">
        <v>16</v>
      </c>
      <c r="G112" s="11">
        <v>1</v>
      </c>
      <c r="I112" s="257">
        <v>4603819.7097020634</v>
      </c>
      <c r="J112" s="259">
        <f t="shared" si="12"/>
        <v>874725.74484339205</v>
      </c>
      <c r="K112" s="259">
        <f t="shared" si="13"/>
        <v>5478545.4545454551</v>
      </c>
    </row>
    <row r="113" spans="1:11" s="2" customFormat="1" ht="39.6" x14ac:dyDescent="0.3">
      <c r="C113" s="170" t="s">
        <v>554</v>
      </c>
      <c r="D113" s="9" t="s">
        <v>134</v>
      </c>
      <c r="E113" s="10" t="s">
        <v>135</v>
      </c>
      <c r="F113" s="9" t="s">
        <v>16</v>
      </c>
      <c r="G113" s="11">
        <v>1</v>
      </c>
      <c r="I113" s="257">
        <v>2677159.6638655462</v>
      </c>
      <c r="J113" s="259">
        <f t="shared" si="12"/>
        <v>508660.33613445377</v>
      </c>
      <c r="K113" s="259">
        <f t="shared" si="13"/>
        <v>3185820</v>
      </c>
    </row>
    <row r="114" spans="1:11" ht="26.4" x14ac:dyDescent="0.3">
      <c r="C114" s="170" t="s">
        <v>555</v>
      </c>
      <c r="D114" s="9" t="s">
        <v>156</v>
      </c>
      <c r="E114" s="10" t="s">
        <v>157</v>
      </c>
      <c r="F114" s="9" t="s">
        <v>16</v>
      </c>
      <c r="G114" s="11">
        <v>1</v>
      </c>
      <c r="I114" s="257">
        <v>1966386.554621849</v>
      </c>
      <c r="J114" s="259">
        <f t="shared" si="12"/>
        <v>373613.44537815131</v>
      </c>
      <c r="K114" s="259">
        <f t="shared" si="13"/>
        <v>2340000.0000000005</v>
      </c>
    </row>
    <row r="115" spans="1:11" ht="39.6" x14ac:dyDescent="0.3">
      <c r="C115" s="170" t="s">
        <v>556</v>
      </c>
      <c r="D115" s="9" t="s">
        <v>38</v>
      </c>
      <c r="E115" s="10" t="s">
        <v>39</v>
      </c>
      <c r="F115" s="9" t="s">
        <v>16</v>
      </c>
      <c r="G115" s="11">
        <v>1</v>
      </c>
      <c r="I115" s="257">
        <v>2433857.1428571427</v>
      </c>
      <c r="J115" s="259">
        <f t="shared" si="12"/>
        <v>462432.8571428571</v>
      </c>
      <c r="K115" s="259">
        <f t="shared" si="13"/>
        <v>2896290</v>
      </c>
    </row>
    <row r="116" spans="1:11" ht="39.6" x14ac:dyDescent="0.3">
      <c r="C116" s="170" t="s">
        <v>557</v>
      </c>
      <c r="D116" s="9" t="s">
        <v>158</v>
      </c>
      <c r="E116" s="10" t="s">
        <v>159</v>
      </c>
      <c r="F116" s="9" t="s">
        <v>16</v>
      </c>
      <c r="G116" s="11">
        <v>1</v>
      </c>
      <c r="I116" s="257">
        <v>6957983.1932773106</v>
      </c>
      <c r="J116" s="259">
        <f t="shared" si="12"/>
        <v>1322016.806722689</v>
      </c>
      <c r="K116" s="259">
        <f t="shared" si="13"/>
        <v>8280000</v>
      </c>
    </row>
    <row r="117" spans="1:11" ht="92.4" x14ac:dyDescent="0.3">
      <c r="C117" s="170" t="s">
        <v>558</v>
      </c>
      <c r="D117" s="9" t="s">
        <v>22</v>
      </c>
      <c r="E117" s="10" t="s">
        <v>23</v>
      </c>
      <c r="F117" s="9" t="s">
        <v>16</v>
      </c>
      <c r="G117" s="11">
        <v>1</v>
      </c>
      <c r="I117" s="257">
        <v>3419624.2171189985</v>
      </c>
      <c r="J117" s="259">
        <f t="shared" si="12"/>
        <v>649728.60125260975</v>
      </c>
      <c r="K117" s="259">
        <f t="shared" si="13"/>
        <v>4069352.8183716084</v>
      </c>
    </row>
    <row r="118" spans="1:11" ht="13.2" customHeight="1" thickBot="1" x14ac:dyDescent="0.35">
      <c r="C118" s="289" t="s">
        <v>161</v>
      </c>
      <c r="D118" s="290"/>
      <c r="E118" s="290"/>
      <c r="F118" s="290"/>
      <c r="G118" s="290"/>
    </row>
    <row r="119" spans="1:11" ht="47.25" customHeight="1" x14ac:dyDescent="0.3">
      <c r="A119" s="3"/>
      <c r="B119" s="3"/>
      <c r="C119" s="4" t="s">
        <v>4</v>
      </c>
      <c r="D119" s="5" t="s">
        <v>5</v>
      </c>
      <c r="E119" s="5" t="s">
        <v>6</v>
      </c>
      <c r="F119" s="5" t="s">
        <v>7</v>
      </c>
      <c r="G119" s="6" t="s">
        <v>8</v>
      </c>
      <c r="I119" s="170" t="s">
        <v>9</v>
      </c>
      <c r="J119" s="5" t="s">
        <v>10</v>
      </c>
      <c r="K119" s="5" t="s">
        <v>11</v>
      </c>
    </row>
    <row r="120" spans="1:11" ht="66" x14ac:dyDescent="0.3">
      <c r="C120" s="170" t="s">
        <v>560</v>
      </c>
      <c r="D120" s="9" t="s">
        <v>69</v>
      </c>
      <c r="E120" s="10" t="s">
        <v>70</v>
      </c>
      <c r="F120" s="9" t="s">
        <v>16</v>
      </c>
      <c r="G120" s="122">
        <v>1</v>
      </c>
      <c r="I120" s="258">
        <v>1784745.7627118647</v>
      </c>
      <c r="J120" s="259">
        <f t="shared" ref="J120:J136" si="14">+I120*19%</f>
        <v>339101.69491525431</v>
      </c>
      <c r="K120" s="259">
        <f t="shared" ref="K120:K136" si="15">+I120+J120</f>
        <v>2123847.457627119</v>
      </c>
    </row>
    <row r="121" spans="1:11" ht="105.6" x14ac:dyDescent="0.3">
      <c r="C121" s="170" t="s">
        <v>561</v>
      </c>
      <c r="D121" s="9" t="s">
        <v>71</v>
      </c>
      <c r="E121" s="10" t="s">
        <v>72</v>
      </c>
      <c r="F121" s="9" t="s">
        <v>16</v>
      </c>
      <c r="G121" s="122">
        <v>1</v>
      </c>
      <c r="I121" s="257">
        <v>903093.96485867072</v>
      </c>
      <c r="J121" s="259">
        <f t="shared" si="14"/>
        <v>171587.85332314743</v>
      </c>
      <c r="K121" s="259">
        <f t="shared" si="15"/>
        <v>1074681.8181818181</v>
      </c>
    </row>
    <row r="122" spans="1:11" ht="79.2" x14ac:dyDescent="0.3">
      <c r="C122" s="170" t="s">
        <v>562</v>
      </c>
      <c r="D122" s="9" t="s">
        <v>162</v>
      </c>
      <c r="E122" s="10" t="s">
        <v>163</v>
      </c>
      <c r="F122" s="9" t="s">
        <v>16</v>
      </c>
      <c r="G122" s="122">
        <v>1</v>
      </c>
      <c r="I122" s="257">
        <v>3391902.2154316274</v>
      </c>
      <c r="J122" s="259">
        <f t="shared" si="14"/>
        <v>644461.42093200923</v>
      </c>
      <c r="K122" s="259">
        <f t="shared" si="15"/>
        <v>4036363.6363636367</v>
      </c>
    </row>
    <row r="123" spans="1:11" ht="79.2" x14ac:dyDescent="0.3">
      <c r="C123" s="170" t="s">
        <v>563</v>
      </c>
      <c r="D123" s="9" t="s">
        <v>164</v>
      </c>
      <c r="E123" s="10" t="s">
        <v>165</v>
      </c>
      <c r="F123" s="9" t="s">
        <v>16</v>
      </c>
      <c r="G123" s="122">
        <v>1</v>
      </c>
      <c r="I123" s="257">
        <v>932773.10924369749</v>
      </c>
      <c r="J123" s="259">
        <f t="shared" si="14"/>
        <v>177226.89075630251</v>
      </c>
      <c r="K123" s="259">
        <f t="shared" si="15"/>
        <v>1110000</v>
      </c>
    </row>
    <row r="124" spans="1:11" ht="39.6" x14ac:dyDescent="0.3">
      <c r="C124" s="170" t="s">
        <v>564</v>
      </c>
      <c r="D124" s="9" t="s">
        <v>158</v>
      </c>
      <c r="E124" s="10" t="s">
        <v>159</v>
      </c>
      <c r="F124" s="9" t="s">
        <v>16</v>
      </c>
      <c r="G124" s="122">
        <v>1</v>
      </c>
      <c r="I124" s="257">
        <v>6957983.1932773106</v>
      </c>
      <c r="J124" s="259">
        <f t="shared" si="14"/>
        <v>1322016.806722689</v>
      </c>
      <c r="K124" s="259">
        <f t="shared" si="15"/>
        <v>8280000</v>
      </c>
    </row>
    <row r="125" spans="1:11" ht="79.2" x14ac:dyDescent="0.3">
      <c r="C125" s="170" t="s">
        <v>565</v>
      </c>
      <c r="D125" s="9" t="s">
        <v>166</v>
      </c>
      <c r="E125" s="10" t="s">
        <v>167</v>
      </c>
      <c r="F125" s="9" t="s">
        <v>16</v>
      </c>
      <c r="G125" s="122">
        <v>1</v>
      </c>
      <c r="I125" s="257">
        <v>12375859.434682963</v>
      </c>
      <c r="J125" s="259">
        <f t="shared" si="14"/>
        <v>2351413.2925897632</v>
      </c>
      <c r="K125" s="259">
        <f t="shared" si="15"/>
        <v>14727272.727272727</v>
      </c>
    </row>
    <row r="126" spans="1:11" ht="52.8" x14ac:dyDescent="0.3">
      <c r="C126" s="170" t="s">
        <v>566</v>
      </c>
      <c r="D126" s="9" t="s">
        <v>73</v>
      </c>
      <c r="E126" s="10" t="s">
        <v>74</v>
      </c>
      <c r="F126" s="9" t="s">
        <v>16</v>
      </c>
      <c r="G126" s="122">
        <v>1</v>
      </c>
      <c r="I126" s="258">
        <v>1629609.7736996755</v>
      </c>
      <c r="J126" s="259">
        <f t="shared" si="14"/>
        <v>309625.85700293834</v>
      </c>
      <c r="K126" s="259">
        <f t="shared" si="15"/>
        <v>1939235.6307026139</v>
      </c>
    </row>
    <row r="127" spans="1:11" s="2" customFormat="1" ht="66" x14ac:dyDescent="0.3">
      <c r="C127" s="170" t="s">
        <v>567</v>
      </c>
      <c r="D127" s="9" t="s">
        <v>148</v>
      </c>
      <c r="E127" s="10" t="s">
        <v>149</v>
      </c>
      <c r="F127" s="9" t="s">
        <v>16</v>
      </c>
      <c r="G127" s="122">
        <v>1</v>
      </c>
      <c r="I127" s="257">
        <v>1314068.4410646388</v>
      </c>
      <c r="J127" s="259">
        <f t="shared" si="14"/>
        <v>249673.00380228137</v>
      </c>
      <c r="K127" s="259">
        <f t="shared" si="15"/>
        <v>1563741.4448669201</v>
      </c>
    </row>
    <row r="128" spans="1:11" ht="51.75" customHeight="1" x14ac:dyDescent="0.3">
      <c r="C128" s="170" t="s">
        <v>568</v>
      </c>
      <c r="D128" s="9" t="s">
        <v>75</v>
      </c>
      <c r="E128" s="10" t="s">
        <v>76</v>
      </c>
      <c r="F128" s="9" t="s">
        <v>16</v>
      </c>
      <c r="G128" s="122">
        <v>1</v>
      </c>
      <c r="I128" s="257">
        <v>532048.76130554464</v>
      </c>
      <c r="J128" s="259">
        <f t="shared" si="14"/>
        <v>101089.26464805349</v>
      </c>
      <c r="K128" s="259">
        <f t="shared" si="15"/>
        <v>633138.02595359809</v>
      </c>
    </row>
    <row r="129" spans="1:11" ht="52.8" x14ac:dyDescent="0.3">
      <c r="C129" s="170" t="s">
        <v>569</v>
      </c>
      <c r="D129" s="9" t="s">
        <v>142</v>
      </c>
      <c r="E129" s="10" t="s">
        <v>143</v>
      </c>
      <c r="F129" s="9" t="s">
        <v>16</v>
      </c>
      <c r="G129" s="122">
        <v>1</v>
      </c>
      <c r="I129" s="257">
        <v>326197.24791164685</v>
      </c>
      <c r="J129" s="259">
        <f t="shared" si="14"/>
        <v>61977.477103212899</v>
      </c>
      <c r="K129" s="259">
        <f t="shared" si="15"/>
        <v>388174.72501485975</v>
      </c>
    </row>
    <row r="130" spans="1:11" ht="145.19999999999999" x14ac:dyDescent="0.3">
      <c r="C130" s="170" t="s">
        <v>570</v>
      </c>
      <c r="D130" s="9" t="s">
        <v>63</v>
      </c>
      <c r="E130" s="10" t="s">
        <v>64</v>
      </c>
      <c r="F130" s="9" t="s">
        <v>16</v>
      </c>
      <c r="G130" s="122">
        <v>1</v>
      </c>
      <c r="I130" s="258">
        <v>3910722.568664155</v>
      </c>
      <c r="J130" s="259">
        <f t="shared" si="14"/>
        <v>743037.28804618947</v>
      </c>
      <c r="K130" s="259">
        <f t="shared" si="15"/>
        <v>4653759.8567103446</v>
      </c>
    </row>
    <row r="131" spans="1:11" ht="39.6" x14ac:dyDescent="0.3">
      <c r="C131" s="170" t="s">
        <v>571</v>
      </c>
      <c r="D131" s="9" t="s">
        <v>38</v>
      </c>
      <c r="E131" s="10" t="s">
        <v>39</v>
      </c>
      <c r="F131" s="9" t="s">
        <v>16</v>
      </c>
      <c r="G131" s="122">
        <v>1</v>
      </c>
      <c r="I131" s="257">
        <v>2433857.1428571427</v>
      </c>
      <c r="J131" s="259">
        <f t="shared" si="14"/>
        <v>462432.8571428571</v>
      </c>
      <c r="K131" s="259">
        <f t="shared" si="15"/>
        <v>2896290</v>
      </c>
    </row>
    <row r="132" spans="1:11" ht="105.6" x14ac:dyDescent="0.3">
      <c r="C132" s="170" t="s">
        <v>572</v>
      </c>
      <c r="D132" s="9" t="s">
        <v>67</v>
      </c>
      <c r="E132" s="10" t="s">
        <v>68</v>
      </c>
      <c r="F132" s="9" t="s">
        <v>16</v>
      </c>
      <c r="G132" s="122">
        <v>1</v>
      </c>
      <c r="I132" s="257">
        <v>2250618.7929717344</v>
      </c>
      <c r="J132" s="259">
        <f t="shared" si="14"/>
        <v>427617.57066462957</v>
      </c>
      <c r="K132" s="259">
        <f t="shared" si="15"/>
        <v>2678236.3636363642</v>
      </c>
    </row>
    <row r="133" spans="1:11" ht="66" x14ac:dyDescent="0.3">
      <c r="C133" s="170" t="s">
        <v>573</v>
      </c>
      <c r="D133" s="9" t="s">
        <v>65</v>
      </c>
      <c r="E133" s="10" t="s">
        <v>66</v>
      </c>
      <c r="F133" s="9" t="s">
        <v>16</v>
      </c>
      <c r="G133" s="122">
        <v>1</v>
      </c>
      <c r="I133" s="258">
        <v>3088625.7353857714</v>
      </c>
      <c r="J133" s="259">
        <f t="shared" si="14"/>
        <v>586838.88972329651</v>
      </c>
      <c r="K133" s="259">
        <f t="shared" si="15"/>
        <v>3675464.6251090681</v>
      </c>
    </row>
    <row r="134" spans="1:11" ht="92.4" x14ac:dyDescent="0.3">
      <c r="C134" s="170" t="s">
        <v>574</v>
      </c>
      <c r="D134" s="9" t="s">
        <v>22</v>
      </c>
      <c r="E134" s="10" t="s">
        <v>23</v>
      </c>
      <c r="F134" s="9" t="s">
        <v>16</v>
      </c>
      <c r="G134" s="122">
        <v>1</v>
      </c>
      <c r="I134" s="257">
        <v>3419624.2171189985</v>
      </c>
      <c r="J134" s="259">
        <f t="shared" si="14"/>
        <v>649728.60125260975</v>
      </c>
      <c r="K134" s="259">
        <f t="shared" si="15"/>
        <v>4069352.8183716084</v>
      </c>
    </row>
    <row r="135" spans="1:11" ht="26.4" x14ac:dyDescent="0.3">
      <c r="C135" s="170" t="s">
        <v>575</v>
      </c>
      <c r="D135" s="9" t="s">
        <v>168</v>
      </c>
      <c r="E135" s="10" t="s">
        <v>169</v>
      </c>
      <c r="F135" s="9" t="s">
        <v>16</v>
      </c>
      <c r="G135" s="122">
        <v>1</v>
      </c>
      <c r="I135" s="257">
        <v>104500</v>
      </c>
      <c r="J135" s="259">
        <f t="shared" si="14"/>
        <v>19855</v>
      </c>
      <c r="K135" s="259">
        <f t="shared" si="15"/>
        <v>124355</v>
      </c>
    </row>
    <row r="136" spans="1:11" ht="26.4" x14ac:dyDescent="0.3">
      <c r="C136" s="170" t="s">
        <v>576</v>
      </c>
      <c r="D136" s="9" t="s">
        <v>170</v>
      </c>
      <c r="E136" s="10" t="s">
        <v>171</v>
      </c>
      <c r="F136" s="9" t="s">
        <v>16</v>
      </c>
      <c r="G136" s="122">
        <v>1</v>
      </c>
      <c r="I136" s="257">
        <v>492537.3134328358</v>
      </c>
      <c r="J136" s="259">
        <f t="shared" si="14"/>
        <v>93582.089552238802</v>
      </c>
      <c r="K136" s="259">
        <f t="shared" si="15"/>
        <v>586119.40298507456</v>
      </c>
    </row>
    <row r="137" spans="1:11" ht="13.2" customHeight="1" thickBot="1" x14ac:dyDescent="0.35">
      <c r="C137" s="289" t="s">
        <v>173</v>
      </c>
      <c r="D137" s="290"/>
      <c r="E137" s="290"/>
      <c r="F137" s="290"/>
      <c r="G137" s="290"/>
    </row>
    <row r="138" spans="1:11" ht="47.25" customHeight="1" x14ac:dyDescent="0.3">
      <c r="A138" s="3"/>
      <c r="B138" s="3"/>
      <c r="C138" s="4" t="s">
        <v>4</v>
      </c>
      <c r="D138" s="5" t="s">
        <v>5</v>
      </c>
      <c r="E138" s="5" t="s">
        <v>6</v>
      </c>
      <c r="F138" s="5" t="s">
        <v>7</v>
      </c>
      <c r="G138" s="6" t="s">
        <v>8</v>
      </c>
      <c r="I138" s="170" t="s">
        <v>9</v>
      </c>
      <c r="J138" s="5" t="s">
        <v>10</v>
      </c>
      <c r="K138" s="5" t="s">
        <v>11</v>
      </c>
    </row>
    <row r="139" spans="1:11" ht="39.6" x14ac:dyDescent="0.3">
      <c r="C139" s="170" t="s">
        <v>578</v>
      </c>
      <c r="D139" s="9" t="s">
        <v>87</v>
      </c>
      <c r="E139" s="10" t="s">
        <v>88</v>
      </c>
      <c r="F139" s="9" t="s">
        <v>16</v>
      </c>
      <c r="G139" s="11">
        <v>1</v>
      </c>
      <c r="I139" s="257">
        <v>3932773.109243698</v>
      </c>
      <c r="J139" s="259">
        <f t="shared" ref="J139:J151" si="16">+I139*19%</f>
        <v>747226.89075630263</v>
      </c>
      <c r="K139" s="259">
        <f t="shared" ref="K139:K151" si="17">+I139+J139</f>
        <v>4680000.0000000009</v>
      </c>
    </row>
    <row r="140" spans="1:11" s="2" customFormat="1" ht="39.6" x14ac:dyDescent="0.3">
      <c r="C140" s="170" t="s">
        <v>579</v>
      </c>
      <c r="D140" s="9" t="s">
        <v>56</v>
      </c>
      <c r="E140" s="10" t="s">
        <v>57</v>
      </c>
      <c r="F140" s="9" t="s">
        <v>16</v>
      </c>
      <c r="G140" s="11">
        <v>1</v>
      </c>
      <c r="I140" s="257">
        <v>4216959.5110771591</v>
      </c>
      <c r="J140" s="259">
        <f t="shared" si="16"/>
        <v>801222.3071046602</v>
      </c>
      <c r="K140" s="259">
        <f t="shared" si="17"/>
        <v>5018181.8181818193</v>
      </c>
    </row>
    <row r="141" spans="1:11" s="2" customFormat="1" ht="39.6" x14ac:dyDescent="0.3">
      <c r="C141" s="170" t="s">
        <v>580</v>
      </c>
      <c r="D141" s="9" t="s">
        <v>91</v>
      </c>
      <c r="E141" s="10" t="s">
        <v>92</v>
      </c>
      <c r="F141" s="9" t="s">
        <v>16</v>
      </c>
      <c r="G141" s="11">
        <v>1</v>
      </c>
      <c r="I141" s="257">
        <v>4603819.7097020634</v>
      </c>
      <c r="J141" s="259">
        <f t="shared" si="16"/>
        <v>874725.74484339205</v>
      </c>
      <c r="K141" s="259">
        <f t="shared" si="17"/>
        <v>5478545.4545454551</v>
      </c>
    </row>
    <row r="142" spans="1:11" s="2" customFormat="1" ht="52.8" x14ac:dyDescent="0.3">
      <c r="C142" s="170" t="s">
        <v>581</v>
      </c>
      <c r="D142" s="9" t="s">
        <v>59</v>
      </c>
      <c r="E142" s="10" t="s">
        <v>60</v>
      </c>
      <c r="F142" s="9" t="s">
        <v>16</v>
      </c>
      <c r="G142" s="11">
        <v>1</v>
      </c>
      <c r="I142" s="257">
        <v>3091649.6945010182</v>
      </c>
      <c r="J142" s="259">
        <f t="shared" si="16"/>
        <v>587413.44195519341</v>
      </c>
      <c r="K142" s="259">
        <f t="shared" si="17"/>
        <v>3679063.1364562116</v>
      </c>
    </row>
    <row r="143" spans="1:11" s="2" customFormat="1" ht="39.6" x14ac:dyDescent="0.3">
      <c r="C143" s="170" t="s">
        <v>582</v>
      </c>
      <c r="D143" s="9" t="s">
        <v>134</v>
      </c>
      <c r="E143" s="10" t="s">
        <v>135</v>
      </c>
      <c r="F143" s="9" t="s">
        <v>16</v>
      </c>
      <c r="G143" s="11">
        <v>1</v>
      </c>
      <c r="I143" s="257">
        <v>2677159.6638655462</v>
      </c>
      <c r="J143" s="259">
        <f t="shared" si="16"/>
        <v>508660.33613445377</v>
      </c>
      <c r="K143" s="259">
        <f t="shared" si="17"/>
        <v>3185820</v>
      </c>
    </row>
    <row r="144" spans="1:11" ht="26.4" x14ac:dyDescent="0.3">
      <c r="C144" s="170" t="s">
        <v>583</v>
      </c>
      <c r="D144" s="9" t="s">
        <v>174</v>
      </c>
      <c r="E144" s="10" t="s">
        <v>175</v>
      </c>
      <c r="F144" s="9" t="s">
        <v>16</v>
      </c>
      <c r="G144" s="11">
        <v>1</v>
      </c>
      <c r="I144" s="257">
        <v>116637.47810858142</v>
      </c>
      <c r="J144" s="259">
        <f t="shared" si="16"/>
        <v>22161.120840630469</v>
      </c>
      <c r="K144" s="259">
        <f t="shared" si="17"/>
        <v>138798.59894921188</v>
      </c>
    </row>
    <row r="145" spans="1:11" x14ac:dyDescent="0.3">
      <c r="C145" s="170" t="s">
        <v>584</v>
      </c>
      <c r="D145" s="9" t="s">
        <v>176</v>
      </c>
      <c r="E145" s="10" t="s">
        <v>177</v>
      </c>
      <c r="F145" s="9" t="s">
        <v>16</v>
      </c>
      <c r="G145" s="11">
        <v>1</v>
      </c>
      <c r="I145" s="258">
        <v>20654.33854907539</v>
      </c>
      <c r="J145" s="259">
        <f t="shared" si="16"/>
        <v>3924.3243243243242</v>
      </c>
      <c r="K145" s="259">
        <f t="shared" si="17"/>
        <v>24578.662873399713</v>
      </c>
    </row>
    <row r="146" spans="1:11" x14ac:dyDescent="0.3">
      <c r="C146" s="170" t="s">
        <v>585</v>
      </c>
      <c r="D146" s="9" t="s">
        <v>178</v>
      </c>
      <c r="E146" s="10" t="s">
        <v>179</v>
      </c>
      <c r="F146" s="9" t="s">
        <v>16</v>
      </c>
      <c r="G146" s="11">
        <v>1</v>
      </c>
      <c r="I146" s="257">
        <v>57525.408907171601</v>
      </c>
      <c r="J146" s="259">
        <f t="shared" si="16"/>
        <v>10929.827692362604</v>
      </c>
      <c r="K146" s="259">
        <f t="shared" si="17"/>
        <v>68455.236599534197</v>
      </c>
    </row>
    <row r="147" spans="1:11" ht="39.6" x14ac:dyDescent="0.3">
      <c r="C147" s="170" t="s">
        <v>586</v>
      </c>
      <c r="D147" s="9" t="s">
        <v>29</v>
      </c>
      <c r="E147" s="10" t="s">
        <v>30</v>
      </c>
      <c r="F147" s="9" t="s">
        <v>16</v>
      </c>
      <c r="G147" s="11">
        <v>1</v>
      </c>
      <c r="I147" s="257">
        <v>2750190.9854851034</v>
      </c>
      <c r="J147" s="259">
        <f t="shared" si="16"/>
        <v>522536.28724216967</v>
      </c>
      <c r="K147" s="259">
        <f t="shared" si="17"/>
        <v>3272727.2727272729</v>
      </c>
    </row>
    <row r="148" spans="1:11" s="2" customFormat="1" ht="39.6" x14ac:dyDescent="0.3">
      <c r="C148" s="170" t="s">
        <v>587</v>
      </c>
      <c r="D148" s="9" t="s">
        <v>14</v>
      </c>
      <c r="E148" s="10" t="s">
        <v>15</v>
      </c>
      <c r="F148" s="9" t="s">
        <v>16</v>
      </c>
      <c r="G148" s="11">
        <v>1</v>
      </c>
      <c r="I148" s="257">
        <v>305271.19938884646</v>
      </c>
      <c r="J148" s="259">
        <f t="shared" si="16"/>
        <v>58001.52788388083</v>
      </c>
      <c r="K148" s="259">
        <f t="shared" si="17"/>
        <v>363272.72727272729</v>
      </c>
    </row>
    <row r="149" spans="1:11" ht="145.19999999999999" x14ac:dyDescent="0.3">
      <c r="C149" s="170" t="s">
        <v>588</v>
      </c>
      <c r="D149" s="9" t="s">
        <v>63</v>
      </c>
      <c r="E149" s="10" t="s">
        <v>64</v>
      </c>
      <c r="F149" s="9" t="s">
        <v>16</v>
      </c>
      <c r="G149" s="11">
        <v>1</v>
      </c>
      <c r="I149" s="258">
        <v>3910722.568664155</v>
      </c>
      <c r="J149" s="259">
        <f t="shared" si="16"/>
        <v>743037.28804618947</v>
      </c>
      <c r="K149" s="259">
        <f t="shared" si="17"/>
        <v>4653759.8567103446</v>
      </c>
    </row>
    <row r="150" spans="1:11" ht="26.4" x14ac:dyDescent="0.3">
      <c r="C150" s="170" t="s">
        <v>589</v>
      </c>
      <c r="D150" s="9" t="s">
        <v>19</v>
      </c>
      <c r="E150" s="10" t="s">
        <v>20</v>
      </c>
      <c r="F150" s="9" t="s">
        <v>16</v>
      </c>
      <c r="G150" s="11">
        <v>1</v>
      </c>
      <c r="I150" s="257">
        <v>63997.374466688547</v>
      </c>
      <c r="J150" s="259">
        <f t="shared" si="16"/>
        <v>12159.501148670824</v>
      </c>
      <c r="K150" s="259">
        <f t="shared" si="17"/>
        <v>76156.875615359371</v>
      </c>
    </row>
    <row r="151" spans="1:11" ht="39.6" x14ac:dyDescent="0.3">
      <c r="C151" s="170" t="s">
        <v>590</v>
      </c>
      <c r="D151" s="9" t="s">
        <v>119</v>
      </c>
      <c r="E151" s="10" t="s">
        <v>180</v>
      </c>
      <c r="F151" s="9" t="s">
        <v>16</v>
      </c>
      <c r="G151" s="11">
        <v>1</v>
      </c>
      <c r="I151" s="257">
        <v>208739.49579831935</v>
      </c>
      <c r="J151" s="259">
        <f t="shared" si="16"/>
        <v>39660.504201680676</v>
      </c>
      <c r="K151" s="259">
        <f t="shared" si="17"/>
        <v>248400.00000000003</v>
      </c>
    </row>
    <row r="152" spans="1:11" ht="13.2" customHeight="1" thickBot="1" x14ac:dyDescent="0.35">
      <c r="C152" s="289" t="s">
        <v>182</v>
      </c>
      <c r="D152" s="290"/>
      <c r="E152" s="290"/>
      <c r="F152" s="290"/>
      <c r="G152" s="290"/>
    </row>
    <row r="153" spans="1:11" ht="47.25" customHeight="1" x14ac:dyDescent="0.3">
      <c r="A153" s="3"/>
      <c r="B153" s="3"/>
      <c r="C153" s="4" t="s">
        <v>4</v>
      </c>
      <c r="D153" s="5" t="s">
        <v>5</v>
      </c>
      <c r="E153" s="5" t="s">
        <v>6</v>
      </c>
      <c r="F153" s="5" t="s">
        <v>7</v>
      </c>
      <c r="G153" s="6" t="s">
        <v>8</v>
      </c>
      <c r="I153" s="170" t="s">
        <v>9</v>
      </c>
      <c r="J153" s="5" t="s">
        <v>10</v>
      </c>
      <c r="K153" s="5" t="s">
        <v>11</v>
      </c>
    </row>
    <row r="154" spans="1:11" ht="118.8" x14ac:dyDescent="0.3">
      <c r="C154" s="170" t="s">
        <v>592</v>
      </c>
      <c r="D154" s="9" t="s">
        <v>146</v>
      </c>
      <c r="E154" s="10" t="s">
        <v>147</v>
      </c>
      <c r="F154" s="9" t="s">
        <v>16</v>
      </c>
      <c r="G154" s="11">
        <v>1</v>
      </c>
      <c r="I154" s="258">
        <v>3664445.9233144121</v>
      </c>
      <c r="J154" s="259">
        <f t="shared" ref="J154:J171" si="18">+I154*19%</f>
        <v>696244.72542973829</v>
      </c>
      <c r="K154" s="259">
        <f t="shared" ref="K154:K171" si="19">+I154+J154</f>
        <v>4360690.6487441501</v>
      </c>
    </row>
    <row r="155" spans="1:11" ht="66" x14ac:dyDescent="0.3">
      <c r="C155" s="170" t="s">
        <v>593</v>
      </c>
      <c r="D155" s="9" t="s">
        <v>65</v>
      </c>
      <c r="E155" s="10" t="s">
        <v>66</v>
      </c>
      <c r="F155" s="9" t="s">
        <v>16</v>
      </c>
      <c r="G155" s="11">
        <v>1</v>
      </c>
      <c r="I155" s="258">
        <v>3088625.7353857714</v>
      </c>
      <c r="J155" s="259">
        <f t="shared" si="18"/>
        <v>586838.88972329651</v>
      </c>
      <c r="K155" s="259">
        <f t="shared" si="19"/>
        <v>3675464.6251090681</v>
      </c>
    </row>
    <row r="156" spans="1:11" ht="92.4" x14ac:dyDescent="0.3">
      <c r="C156" s="170" t="s">
        <v>594</v>
      </c>
      <c r="D156" s="9" t="s">
        <v>22</v>
      </c>
      <c r="E156" s="10" t="s">
        <v>23</v>
      </c>
      <c r="F156" s="9" t="s">
        <v>16</v>
      </c>
      <c r="G156" s="11">
        <v>1</v>
      </c>
      <c r="I156" s="257">
        <v>3419624.2171189985</v>
      </c>
      <c r="J156" s="259">
        <f t="shared" si="18"/>
        <v>649728.60125260975</v>
      </c>
      <c r="K156" s="259">
        <f t="shared" si="19"/>
        <v>4069352.8183716084</v>
      </c>
    </row>
    <row r="157" spans="1:11" ht="66" x14ac:dyDescent="0.3">
      <c r="C157" s="170" t="s">
        <v>595</v>
      </c>
      <c r="D157" s="9" t="s">
        <v>69</v>
      </c>
      <c r="E157" s="10" t="s">
        <v>70</v>
      </c>
      <c r="F157" s="9" t="s">
        <v>16</v>
      </c>
      <c r="G157" s="11">
        <v>1</v>
      </c>
      <c r="I157" s="258">
        <v>1784745.7627118647</v>
      </c>
      <c r="J157" s="259">
        <f t="shared" si="18"/>
        <v>339101.69491525431</v>
      </c>
      <c r="K157" s="259">
        <f t="shared" si="19"/>
        <v>2123847.457627119</v>
      </c>
    </row>
    <row r="158" spans="1:11" ht="105.6" x14ac:dyDescent="0.3">
      <c r="C158" s="170" t="s">
        <v>596</v>
      </c>
      <c r="D158" s="9" t="s">
        <v>71</v>
      </c>
      <c r="E158" s="10" t="s">
        <v>72</v>
      </c>
      <c r="F158" s="9" t="s">
        <v>16</v>
      </c>
      <c r="G158" s="11">
        <v>1</v>
      </c>
      <c r="I158" s="257">
        <v>903093.96485867072</v>
      </c>
      <c r="J158" s="259">
        <f t="shared" si="18"/>
        <v>171587.85332314743</v>
      </c>
      <c r="K158" s="259">
        <f t="shared" si="19"/>
        <v>1074681.8181818181</v>
      </c>
    </row>
    <row r="159" spans="1:11" ht="26.4" x14ac:dyDescent="0.3">
      <c r="C159" s="170" t="s">
        <v>597</v>
      </c>
      <c r="D159" s="9" t="s">
        <v>19</v>
      </c>
      <c r="E159" s="10" t="s">
        <v>20</v>
      </c>
      <c r="F159" s="9" t="s">
        <v>16</v>
      </c>
      <c r="G159" s="11">
        <v>1</v>
      </c>
      <c r="I159" s="257">
        <v>63997.374466688547</v>
      </c>
      <c r="J159" s="259">
        <f t="shared" si="18"/>
        <v>12159.501148670824</v>
      </c>
      <c r="K159" s="259">
        <f t="shared" si="19"/>
        <v>76156.875615359371</v>
      </c>
    </row>
    <row r="160" spans="1:11" ht="39.6" x14ac:dyDescent="0.3">
      <c r="C160" s="170" t="s">
        <v>598</v>
      </c>
      <c r="D160" s="9" t="s">
        <v>119</v>
      </c>
      <c r="E160" s="10" t="s">
        <v>180</v>
      </c>
      <c r="F160" s="9" t="s">
        <v>16</v>
      </c>
      <c r="G160" s="11">
        <v>1</v>
      </c>
      <c r="I160" s="257">
        <v>208739.49579831935</v>
      </c>
      <c r="J160" s="259">
        <f t="shared" si="18"/>
        <v>39660.504201680676</v>
      </c>
      <c r="K160" s="259">
        <f t="shared" si="19"/>
        <v>248400.00000000003</v>
      </c>
    </row>
    <row r="161" spans="1:11" ht="39.6" x14ac:dyDescent="0.3">
      <c r="C161" s="170" t="s">
        <v>599</v>
      </c>
      <c r="D161" s="9" t="s">
        <v>29</v>
      </c>
      <c r="E161" s="10" t="s">
        <v>30</v>
      </c>
      <c r="F161" s="9" t="s">
        <v>16</v>
      </c>
      <c r="G161" s="11">
        <v>1</v>
      </c>
      <c r="I161" s="257">
        <v>2750190.9854851034</v>
      </c>
      <c r="J161" s="259">
        <f t="shared" si="18"/>
        <v>522536.28724216967</v>
      </c>
      <c r="K161" s="259">
        <f t="shared" si="19"/>
        <v>3272727.2727272729</v>
      </c>
    </row>
    <row r="162" spans="1:11" s="2" customFormat="1" ht="39.6" x14ac:dyDescent="0.3">
      <c r="C162" s="170" t="s">
        <v>600</v>
      </c>
      <c r="D162" s="9" t="s">
        <v>14</v>
      </c>
      <c r="E162" s="10" t="s">
        <v>15</v>
      </c>
      <c r="F162" s="9" t="s">
        <v>16</v>
      </c>
      <c r="G162" s="11">
        <v>1</v>
      </c>
      <c r="I162" s="257">
        <v>305271.19938884646</v>
      </c>
      <c r="J162" s="259">
        <f t="shared" si="18"/>
        <v>58001.52788388083</v>
      </c>
      <c r="K162" s="259">
        <f t="shared" si="19"/>
        <v>363272.72727272729</v>
      </c>
    </row>
    <row r="163" spans="1:11" ht="39.6" x14ac:dyDescent="0.3">
      <c r="C163" s="170" t="s">
        <v>601</v>
      </c>
      <c r="D163" s="9" t="s">
        <v>87</v>
      </c>
      <c r="E163" s="10" t="s">
        <v>88</v>
      </c>
      <c r="F163" s="9" t="s">
        <v>16</v>
      </c>
      <c r="G163" s="11">
        <v>1</v>
      </c>
      <c r="I163" s="257">
        <v>3932773.109243698</v>
      </c>
      <c r="J163" s="259">
        <f t="shared" si="18"/>
        <v>747226.89075630263</v>
      </c>
      <c r="K163" s="259">
        <f t="shared" si="19"/>
        <v>4680000.0000000009</v>
      </c>
    </row>
    <row r="164" spans="1:11" s="2" customFormat="1" ht="39.6" x14ac:dyDescent="0.3">
      <c r="C164" s="170" t="s">
        <v>602</v>
      </c>
      <c r="D164" s="9" t="s">
        <v>56</v>
      </c>
      <c r="E164" s="10" t="s">
        <v>57</v>
      </c>
      <c r="F164" s="9" t="s">
        <v>16</v>
      </c>
      <c r="G164" s="11">
        <v>1</v>
      </c>
      <c r="I164" s="257">
        <v>4216959.5110771591</v>
      </c>
      <c r="J164" s="259">
        <f t="shared" si="18"/>
        <v>801222.3071046602</v>
      </c>
      <c r="K164" s="259">
        <f t="shared" si="19"/>
        <v>5018181.8181818193</v>
      </c>
    </row>
    <row r="165" spans="1:11" s="2" customFormat="1" ht="39.6" x14ac:dyDescent="0.3">
      <c r="C165" s="170" t="s">
        <v>603</v>
      </c>
      <c r="D165" s="9" t="s">
        <v>91</v>
      </c>
      <c r="E165" s="10" t="s">
        <v>92</v>
      </c>
      <c r="F165" s="9" t="s">
        <v>16</v>
      </c>
      <c r="G165" s="11">
        <v>1</v>
      </c>
      <c r="I165" s="257">
        <v>4603819.7097020634</v>
      </c>
      <c r="J165" s="259">
        <f t="shared" si="18"/>
        <v>874725.74484339205</v>
      </c>
      <c r="K165" s="259">
        <f t="shared" si="19"/>
        <v>5478545.4545454551</v>
      </c>
    </row>
    <row r="166" spans="1:11" s="2" customFormat="1" ht="52.8" x14ac:dyDescent="0.3">
      <c r="C166" s="170" t="s">
        <v>604</v>
      </c>
      <c r="D166" s="9" t="s">
        <v>59</v>
      </c>
      <c r="E166" s="10" t="s">
        <v>60</v>
      </c>
      <c r="F166" s="9" t="s">
        <v>16</v>
      </c>
      <c r="G166" s="11">
        <v>1</v>
      </c>
      <c r="I166" s="257">
        <v>3091649.6945010182</v>
      </c>
      <c r="J166" s="259">
        <f t="shared" si="18"/>
        <v>587413.44195519341</v>
      </c>
      <c r="K166" s="259">
        <f t="shared" si="19"/>
        <v>3679063.1364562116</v>
      </c>
    </row>
    <row r="167" spans="1:11" s="2" customFormat="1" ht="39.6" x14ac:dyDescent="0.3">
      <c r="C167" s="170" t="s">
        <v>605</v>
      </c>
      <c r="D167" s="9" t="s">
        <v>134</v>
      </c>
      <c r="E167" s="10" t="s">
        <v>135</v>
      </c>
      <c r="F167" s="9" t="s">
        <v>16</v>
      </c>
      <c r="G167" s="11">
        <v>1</v>
      </c>
      <c r="I167" s="257">
        <v>2677159.6638655462</v>
      </c>
      <c r="J167" s="259">
        <f t="shared" si="18"/>
        <v>508660.33613445377</v>
      </c>
      <c r="K167" s="259">
        <f t="shared" si="19"/>
        <v>3185820</v>
      </c>
    </row>
    <row r="168" spans="1:11" s="2" customFormat="1" ht="92.4" x14ac:dyDescent="0.3">
      <c r="C168" s="170" t="s">
        <v>606</v>
      </c>
      <c r="D168" s="9" t="s">
        <v>121</v>
      </c>
      <c r="E168" s="10" t="s">
        <v>122</v>
      </c>
      <c r="F168" s="9" t="s">
        <v>16</v>
      </c>
      <c r="G168" s="11">
        <v>1</v>
      </c>
      <c r="I168" s="257">
        <v>6491803.2786885239</v>
      </c>
      <c r="J168" s="259">
        <f t="shared" si="18"/>
        <v>1233442.6229508196</v>
      </c>
      <c r="K168" s="259">
        <f t="shared" si="19"/>
        <v>7725245.9016393432</v>
      </c>
    </row>
    <row r="169" spans="1:11" s="2" customFormat="1" ht="118.8" x14ac:dyDescent="0.3">
      <c r="C169" s="170" t="s">
        <v>607</v>
      </c>
      <c r="D169" s="35" t="s">
        <v>136</v>
      </c>
      <c r="E169" s="36" t="s">
        <v>137</v>
      </c>
      <c r="F169" s="35" t="s">
        <v>16</v>
      </c>
      <c r="G169" s="11">
        <v>1</v>
      </c>
      <c r="I169" s="257">
        <v>3205210.0840336136</v>
      </c>
      <c r="J169" s="259">
        <f t="shared" si="18"/>
        <v>608989.91596638656</v>
      </c>
      <c r="K169" s="259">
        <f t="shared" si="19"/>
        <v>3814200</v>
      </c>
    </row>
    <row r="170" spans="1:11" x14ac:dyDescent="0.3">
      <c r="C170" s="170" t="s">
        <v>608</v>
      </c>
      <c r="D170" s="9" t="s">
        <v>176</v>
      </c>
      <c r="E170" s="10" t="s">
        <v>177</v>
      </c>
      <c r="F170" s="9" t="s">
        <v>16</v>
      </c>
      <c r="G170" s="11">
        <v>1</v>
      </c>
      <c r="I170" s="258">
        <v>20654.33854907539</v>
      </c>
      <c r="J170" s="259">
        <f t="shared" si="18"/>
        <v>3924.3243243243242</v>
      </c>
      <c r="K170" s="259">
        <f t="shared" si="19"/>
        <v>24578.662873399713</v>
      </c>
    </row>
    <row r="171" spans="1:11" x14ac:dyDescent="0.3">
      <c r="C171" s="170" t="s">
        <v>609</v>
      </c>
      <c r="D171" s="9" t="s">
        <v>178</v>
      </c>
      <c r="E171" s="10" t="s">
        <v>179</v>
      </c>
      <c r="F171" s="9" t="s">
        <v>16</v>
      </c>
      <c r="G171" s="11">
        <v>1</v>
      </c>
      <c r="I171" s="257">
        <v>57525.408907171601</v>
      </c>
      <c r="J171" s="259">
        <f t="shared" si="18"/>
        <v>10929.827692362604</v>
      </c>
      <c r="K171" s="259">
        <f t="shared" si="19"/>
        <v>68455.236599534197</v>
      </c>
    </row>
    <row r="172" spans="1:11" ht="13.2" customHeight="1" thickBot="1" x14ac:dyDescent="0.35">
      <c r="C172" s="289" t="s">
        <v>184</v>
      </c>
      <c r="D172" s="290"/>
      <c r="E172" s="290"/>
      <c r="F172" s="290"/>
      <c r="G172" s="290"/>
    </row>
    <row r="173" spans="1:11" ht="47.25" customHeight="1" x14ac:dyDescent="0.3">
      <c r="A173" s="3"/>
      <c r="B173" s="3"/>
      <c r="C173" s="4" t="s">
        <v>4</v>
      </c>
      <c r="D173" s="5" t="s">
        <v>5</v>
      </c>
      <c r="E173" s="5" t="s">
        <v>6</v>
      </c>
      <c r="F173" s="5" t="s">
        <v>7</v>
      </c>
      <c r="G173" s="6" t="s">
        <v>8</v>
      </c>
      <c r="I173" s="170" t="s">
        <v>9</v>
      </c>
      <c r="J173" s="5" t="s">
        <v>10</v>
      </c>
      <c r="K173" s="5" t="s">
        <v>11</v>
      </c>
    </row>
    <row r="174" spans="1:11" ht="39.6" x14ac:dyDescent="0.3">
      <c r="C174" s="170" t="s">
        <v>611</v>
      </c>
      <c r="D174" s="9" t="s">
        <v>185</v>
      </c>
      <c r="E174" s="10" t="s">
        <v>186</v>
      </c>
      <c r="F174" s="9" t="s">
        <v>16</v>
      </c>
      <c r="G174" s="11">
        <v>1</v>
      </c>
      <c r="I174" s="257">
        <v>113428.82352941175</v>
      </c>
      <c r="J174" s="259">
        <f t="shared" ref="J174:J185" si="20">+I174*19%</f>
        <v>21551.476470588233</v>
      </c>
      <c r="K174" s="259">
        <f t="shared" ref="K174:K185" si="21">+I174+J174</f>
        <v>134980.29999999999</v>
      </c>
    </row>
    <row r="175" spans="1:11" ht="26.4" x14ac:dyDescent="0.3">
      <c r="C175" s="170" t="s">
        <v>612</v>
      </c>
      <c r="D175" s="9" t="s">
        <v>187</v>
      </c>
      <c r="E175" s="10" t="s">
        <v>188</v>
      </c>
      <c r="F175" s="9" t="s">
        <v>16</v>
      </c>
      <c r="G175" s="11">
        <v>1</v>
      </c>
      <c r="I175" s="257">
        <v>13382.352941176472</v>
      </c>
      <c r="J175" s="259">
        <f t="shared" si="20"/>
        <v>2542.6470588235297</v>
      </c>
      <c r="K175" s="259">
        <f t="shared" si="21"/>
        <v>15925.000000000002</v>
      </c>
    </row>
    <row r="176" spans="1:11" x14ac:dyDescent="0.3">
      <c r="C176" s="170" t="s">
        <v>613</v>
      </c>
      <c r="D176" s="9" t="s">
        <v>189</v>
      </c>
      <c r="E176" s="10" t="s">
        <v>190</v>
      </c>
      <c r="F176" s="9" t="s">
        <v>16</v>
      </c>
      <c r="G176" s="11">
        <v>1</v>
      </c>
      <c r="I176" s="258">
        <v>35832.649712879407</v>
      </c>
      <c r="J176" s="259">
        <f t="shared" si="20"/>
        <v>6808.2034454470877</v>
      </c>
      <c r="K176" s="259">
        <f t="shared" si="21"/>
        <v>42640.853158326492</v>
      </c>
    </row>
    <row r="177" spans="1:11" ht="39.6" x14ac:dyDescent="0.3">
      <c r="C177" s="170" t="s">
        <v>614</v>
      </c>
      <c r="D177" s="9" t="s">
        <v>191</v>
      </c>
      <c r="E177" s="10" t="s">
        <v>192</v>
      </c>
      <c r="F177" s="9" t="s">
        <v>16</v>
      </c>
      <c r="G177" s="11">
        <v>1</v>
      </c>
      <c r="I177" s="257">
        <v>48529.411764705888</v>
      </c>
      <c r="J177" s="259">
        <f t="shared" si="20"/>
        <v>9220.5882352941189</v>
      </c>
      <c r="K177" s="259">
        <f t="shared" si="21"/>
        <v>57750.000000000007</v>
      </c>
    </row>
    <row r="178" spans="1:11" ht="26.4" x14ac:dyDescent="0.3">
      <c r="C178" s="170" t="s">
        <v>615</v>
      </c>
      <c r="D178" s="9" t="s">
        <v>193</v>
      </c>
      <c r="E178" s="10" t="s">
        <v>194</v>
      </c>
      <c r="F178" s="9" t="s">
        <v>16</v>
      </c>
      <c r="G178" s="11">
        <v>1</v>
      </c>
      <c r="I178" s="257">
        <v>163683.22578181681</v>
      </c>
      <c r="J178" s="259">
        <f t="shared" si="20"/>
        <v>31099.812898545195</v>
      </c>
      <c r="K178" s="259">
        <f t="shared" si="21"/>
        <v>194783.03868036202</v>
      </c>
    </row>
    <row r="179" spans="1:11" ht="66" x14ac:dyDescent="0.3">
      <c r="C179" s="170" t="s">
        <v>616</v>
      </c>
      <c r="D179" s="9" t="s">
        <v>195</v>
      </c>
      <c r="E179" s="10" t="s">
        <v>196</v>
      </c>
      <c r="F179" s="9" t="s">
        <v>16</v>
      </c>
      <c r="G179" s="11">
        <v>1</v>
      </c>
      <c r="I179" s="257">
        <v>188276.805443513</v>
      </c>
      <c r="J179" s="259">
        <f t="shared" si="20"/>
        <v>35772.593034267469</v>
      </c>
      <c r="K179" s="259">
        <f t="shared" si="21"/>
        <v>224049.39847778046</v>
      </c>
    </row>
    <row r="180" spans="1:11" ht="26.4" x14ac:dyDescent="0.3">
      <c r="C180" s="170" t="s">
        <v>617</v>
      </c>
      <c r="D180" s="9" t="s">
        <v>19</v>
      </c>
      <c r="E180" s="10" t="s">
        <v>20</v>
      </c>
      <c r="F180" s="9" t="s">
        <v>16</v>
      </c>
      <c r="G180" s="11">
        <v>1</v>
      </c>
      <c r="I180" s="257">
        <v>63997.374466688547</v>
      </c>
      <c r="J180" s="259">
        <f t="shared" si="20"/>
        <v>12159.501148670824</v>
      </c>
      <c r="K180" s="259">
        <f t="shared" si="21"/>
        <v>76156.875615359371</v>
      </c>
    </row>
    <row r="181" spans="1:11" ht="39.6" x14ac:dyDescent="0.3">
      <c r="C181" s="170" t="s">
        <v>618</v>
      </c>
      <c r="D181" s="9" t="s">
        <v>119</v>
      </c>
      <c r="E181" s="10" t="s">
        <v>180</v>
      </c>
      <c r="F181" s="9" t="s">
        <v>16</v>
      </c>
      <c r="G181" s="11">
        <v>1</v>
      </c>
      <c r="I181" s="257">
        <v>208739.49579831935</v>
      </c>
      <c r="J181" s="259">
        <f t="shared" si="20"/>
        <v>39660.504201680676</v>
      </c>
      <c r="K181" s="259">
        <f t="shared" si="21"/>
        <v>248400.00000000003</v>
      </c>
    </row>
    <row r="182" spans="1:11" s="2" customFormat="1" ht="39.6" x14ac:dyDescent="0.3">
      <c r="C182" s="170" t="s">
        <v>619</v>
      </c>
      <c r="D182" s="9" t="s">
        <v>14</v>
      </c>
      <c r="E182" s="10" t="s">
        <v>15</v>
      </c>
      <c r="F182" s="9" t="s">
        <v>16</v>
      </c>
      <c r="G182" s="11">
        <v>1</v>
      </c>
      <c r="I182" s="257">
        <v>305271.19938884646</v>
      </c>
      <c r="J182" s="259">
        <f t="shared" si="20"/>
        <v>58001.52788388083</v>
      </c>
      <c r="K182" s="259">
        <f t="shared" si="21"/>
        <v>363272.72727272729</v>
      </c>
    </row>
    <row r="183" spans="1:11" s="2" customFormat="1" ht="39.6" x14ac:dyDescent="0.3">
      <c r="C183" s="170" t="s">
        <v>620</v>
      </c>
      <c r="D183" s="9" t="s">
        <v>123</v>
      </c>
      <c r="E183" s="10" t="s">
        <v>124</v>
      </c>
      <c r="F183" s="9" t="s">
        <v>16</v>
      </c>
      <c r="G183" s="11">
        <v>1</v>
      </c>
      <c r="I183" s="257">
        <v>4036363.6363636367</v>
      </c>
      <c r="J183" s="259">
        <f t="shared" si="20"/>
        <v>766909.09090909094</v>
      </c>
      <c r="K183" s="259">
        <f t="shared" si="21"/>
        <v>4803272.7272727275</v>
      </c>
    </row>
    <row r="184" spans="1:11" ht="145.19999999999999" x14ac:dyDescent="0.3">
      <c r="C184" s="170" t="s">
        <v>621</v>
      </c>
      <c r="D184" s="9" t="s">
        <v>63</v>
      </c>
      <c r="E184" s="10" t="s">
        <v>64</v>
      </c>
      <c r="F184" s="9" t="s">
        <v>16</v>
      </c>
      <c r="G184" s="11">
        <v>1</v>
      </c>
      <c r="I184" s="258">
        <v>3910722.568664155</v>
      </c>
      <c r="J184" s="259">
        <f t="shared" si="20"/>
        <v>743037.28804618947</v>
      </c>
      <c r="K184" s="259">
        <f t="shared" si="21"/>
        <v>4653759.8567103446</v>
      </c>
    </row>
    <row r="185" spans="1:11" ht="105.6" x14ac:dyDescent="0.3">
      <c r="C185" s="170" t="s">
        <v>622</v>
      </c>
      <c r="D185" s="9" t="s">
        <v>67</v>
      </c>
      <c r="E185" s="10" t="s">
        <v>68</v>
      </c>
      <c r="F185" s="9" t="s">
        <v>16</v>
      </c>
      <c r="G185" s="11">
        <v>1</v>
      </c>
      <c r="I185" s="257">
        <v>2250618.7929717344</v>
      </c>
      <c r="J185" s="259">
        <f t="shared" si="20"/>
        <v>427617.57066462957</v>
      </c>
      <c r="K185" s="259">
        <f t="shared" si="21"/>
        <v>2678236.3636363642</v>
      </c>
    </row>
    <row r="186" spans="1:11" ht="13.2" customHeight="1" thickBot="1" x14ac:dyDescent="0.35">
      <c r="C186" s="289" t="s">
        <v>198</v>
      </c>
      <c r="D186" s="290"/>
      <c r="E186" s="290"/>
      <c r="F186" s="290"/>
      <c r="G186" s="290"/>
    </row>
    <row r="187" spans="1:11" ht="47.25" customHeight="1" x14ac:dyDescent="0.3">
      <c r="A187" s="3"/>
      <c r="B187" s="3"/>
      <c r="C187" s="4" t="s">
        <v>4</v>
      </c>
      <c r="D187" s="5" t="s">
        <v>5</v>
      </c>
      <c r="E187" s="5" t="s">
        <v>6</v>
      </c>
      <c r="F187" s="5" t="s">
        <v>7</v>
      </c>
      <c r="G187" s="6" t="s">
        <v>8</v>
      </c>
      <c r="I187" s="170" t="s">
        <v>9</v>
      </c>
      <c r="J187" s="5" t="s">
        <v>10</v>
      </c>
      <c r="K187" s="5" t="s">
        <v>11</v>
      </c>
    </row>
    <row r="188" spans="1:11" s="2" customFormat="1" ht="39.6" x14ac:dyDescent="0.3">
      <c r="C188" s="170" t="s">
        <v>624</v>
      </c>
      <c r="D188" s="9" t="s">
        <v>91</v>
      </c>
      <c r="E188" s="10" t="s">
        <v>92</v>
      </c>
      <c r="F188" s="9" t="s">
        <v>16</v>
      </c>
      <c r="G188" s="11">
        <v>1</v>
      </c>
      <c r="I188" s="257">
        <v>4603819.7097020634</v>
      </c>
      <c r="J188" s="259">
        <f t="shared" ref="J188:J204" si="22">+I188*19%</f>
        <v>874725.74484339205</v>
      </c>
      <c r="K188" s="259">
        <f t="shared" ref="K188:K204" si="23">+I188+J188</f>
        <v>5478545.4545454551</v>
      </c>
    </row>
    <row r="189" spans="1:11" s="2" customFormat="1" ht="39.6" x14ac:dyDescent="0.3">
      <c r="C189" s="170" t="s">
        <v>625</v>
      </c>
      <c r="D189" s="9" t="s">
        <v>56</v>
      </c>
      <c r="E189" s="10" t="s">
        <v>57</v>
      </c>
      <c r="F189" s="9" t="s">
        <v>16</v>
      </c>
      <c r="G189" s="11">
        <v>1</v>
      </c>
      <c r="I189" s="257">
        <v>4216959.5110771591</v>
      </c>
      <c r="J189" s="259">
        <f t="shared" si="22"/>
        <v>801222.3071046602</v>
      </c>
      <c r="K189" s="259">
        <f t="shared" si="23"/>
        <v>5018181.8181818193</v>
      </c>
    </row>
    <row r="190" spans="1:11" s="2" customFormat="1" ht="52.8" x14ac:dyDescent="0.3">
      <c r="C190" s="170" t="s">
        <v>626</v>
      </c>
      <c r="D190" s="9" t="s">
        <v>59</v>
      </c>
      <c r="E190" s="10" t="s">
        <v>60</v>
      </c>
      <c r="F190" s="9" t="s">
        <v>16</v>
      </c>
      <c r="G190" s="11">
        <v>1</v>
      </c>
      <c r="I190" s="257">
        <v>3091649.6945010182</v>
      </c>
      <c r="J190" s="259">
        <f t="shared" si="22"/>
        <v>587413.44195519341</v>
      </c>
      <c r="K190" s="259">
        <f t="shared" si="23"/>
        <v>3679063.1364562116</v>
      </c>
    </row>
    <row r="191" spans="1:11" s="2" customFormat="1" ht="39.6" x14ac:dyDescent="0.3">
      <c r="C191" s="170" t="s">
        <v>627</v>
      </c>
      <c r="D191" s="9" t="s">
        <v>134</v>
      </c>
      <c r="E191" s="10" t="s">
        <v>135</v>
      </c>
      <c r="F191" s="9" t="s">
        <v>16</v>
      </c>
      <c r="G191" s="11">
        <v>1</v>
      </c>
      <c r="I191" s="257">
        <v>2677159.6638655462</v>
      </c>
      <c r="J191" s="259">
        <f t="shared" si="22"/>
        <v>508660.33613445377</v>
      </c>
      <c r="K191" s="259">
        <f t="shared" si="23"/>
        <v>3185820</v>
      </c>
    </row>
    <row r="192" spans="1:11" ht="39.6" x14ac:dyDescent="0.3">
      <c r="C192" s="170" t="s">
        <v>628</v>
      </c>
      <c r="D192" s="9" t="s">
        <v>29</v>
      </c>
      <c r="E192" s="10" t="s">
        <v>30</v>
      </c>
      <c r="F192" s="9" t="s">
        <v>16</v>
      </c>
      <c r="G192" s="11">
        <v>1</v>
      </c>
      <c r="I192" s="257">
        <v>2750190.9854851034</v>
      </c>
      <c r="J192" s="259">
        <f t="shared" si="22"/>
        <v>522536.28724216967</v>
      </c>
      <c r="K192" s="259">
        <f t="shared" si="23"/>
        <v>3272727.2727272729</v>
      </c>
    </row>
    <row r="193" spans="1:11" ht="66" x14ac:dyDescent="0.3">
      <c r="C193" s="170" t="s">
        <v>629</v>
      </c>
      <c r="D193" s="9" t="s">
        <v>199</v>
      </c>
      <c r="E193" s="10" t="s">
        <v>200</v>
      </c>
      <c r="F193" s="9" t="s">
        <v>16</v>
      </c>
      <c r="G193" s="11">
        <v>1</v>
      </c>
      <c r="I193" s="257">
        <v>2571428.5714285714</v>
      </c>
      <c r="J193" s="259">
        <f t="shared" si="22"/>
        <v>488571.42857142858</v>
      </c>
      <c r="K193" s="259">
        <f t="shared" si="23"/>
        <v>3060000</v>
      </c>
    </row>
    <row r="194" spans="1:11" s="2" customFormat="1" ht="39.6" x14ac:dyDescent="0.3">
      <c r="C194" s="170" t="s">
        <v>630</v>
      </c>
      <c r="D194" s="9" t="s">
        <v>103</v>
      </c>
      <c r="E194" s="10" t="s">
        <v>104</v>
      </c>
      <c r="F194" s="9" t="s">
        <v>16</v>
      </c>
      <c r="G194" s="11">
        <v>1</v>
      </c>
      <c r="I194" s="257">
        <v>2082778.8429006427</v>
      </c>
      <c r="J194" s="259">
        <f t="shared" si="22"/>
        <v>395727.98015112209</v>
      </c>
      <c r="K194" s="259">
        <f t="shared" si="23"/>
        <v>2478506.8230517646</v>
      </c>
    </row>
    <row r="195" spans="1:11" s="2" customFormat="1" ht="39.6" x14ac:dyDescent="0.3">
      <c r="C195" s="170" t="s">
        <v>631</v>
      </c>
      <c r="D195" s="9" t="s">
        <v>106</v>
      </c>
      <c r="E195" s="10" t="s">
        <v>107</v>
      </c>
      <c r="F195" s="9" t="s">
        <v>16</v>
      </c>
      <c r="G195" s="11">
        <v>1</v>
      </c>
      <c r="I195" s="257">
        <v>3410236.8220015285</v>
      </c>
      <c r="J195" s="259">
        <f t="shared" si="22"/>
        <v>647944.99618029047</v>
      </c>
      <c r="K195" s="259">
        <f t="shared" si="23"/>
        <v>4058181.8181818188</v>
      </c>
    </row>
    <row r="196" spans="1:11" ht="52.8" x14ac:dyDescent="0.3">
      <c r="C196" s="170" t="s">
        <v>632</v>
      </c>
      <c r="D196" s="9" t="s">
        <v>201</v>
      </c>
      <c r="E196" s="10" t="s">
        <v>202</v>
      </c>
      <c r="F196" s="9" t="s">
        <v>16</v>
      </c>
      <c r="G196" s="11">
        <v>1</v>
      </c>
      <c r="I196" s="257">
        <v>232678.63576845676</v>
      </c>
      <c r="J196" s="259">
        <f t="shared" si="22"/>
        <v>44208.940796006784</v>
      </c>
      <c r="K196" s="259">
        <f t="shared" si="23"/>
        <v>276887.57656446355</v>
      </c>
    </row>
    <row r="197" spans="1:11" ht="66" x14ac:dyDescent="0.3">
      <c r="C197" s="170" t="s">
        <v>633</v>
      </c>
      <c r="D197" s="9" t="s">
        <v>203</v>
      </c>
      <c r="E197" s="10" t="s">
        <v>204</v>
      </c>
      <c r="F197" s="9" t="s">
        <v>16</v>
      </c>
      <c r="G197" s="11">
        <v>1</v>
      </c>
      <c r="I197" s="257">
        <v>264554.62184873951</v>
      </c>
      <c r="J197" s="259">
        <f t="shared" si="22"/>
        <v>50265.378151260506</v>
      </c>
      <c r="K197" s="259">
        <f t="shared" si="23"/>
        <v>314820</v>
      </c>
    </row>
    <row r="198" spans="1:11" ht="39.6" x14ac:dyDescent="0.3">
      <c r="C198" s="170" t="s">
        <v>634</v>
      </c>
      <c r="D198" s="9" t="s">
        <v>205</v>
      </c>
      <c r="E198" s="10" t="s">
        <v>206</v>
      </c>
      <c r="F198" s="9" t="s">
        <v>16</v>
      </c>
      <c r="G198" s="11">
        <v>1</v>
      </c>
      <c r="I198" s="258">
        <v>448862.67902274639</v>
      </c>
      <c r="J198" s="259">
        <f t="shared" si="22"/>
        <v>85283.90901432182</v>
      </c>
      <c r="K198" s="259">
        <f t="shared" si="23"/>
        <v>534146.58803706826</v>
      </c>
    </row>
    <row r="199" spans="1:11" ht="66" x14ac:dyDescent="0.3">
      <c r="C199" s="170" t="s">
        <v>635</v>
      </c>
      <c r="D199" s="9" t="s">
        <v>26</v>
      </c>
      <c r="E199" s="10" t="s">
        <v>27</v>
      </c>
      <c r="F199" s="9" t="s">
        <v>16</v>
      </c>
      <c r="G199" s="11">
        <v>1</v>
      </c>
      <c r="I199" s="257">
        <v>3327870.9189461735</v>
      </c>
      <c r="J199" s="259">
        <f t="shared" si="22"/>
        <v>632295.47459977295</v>
      </c>
      <c r="K199" s="259">
        <f t="shared" si="23"/>
        <v>3960166.3935459466</v>
      </c>
    </row>
    <row r="200" spans="1:11" ht="39.6" x14ac:dyDescent="0.3">
      <c r="C200" s="170" t="s">
        <v>636</v>
      </c>
      <c r="D200" s="9" t="s">
        <v>207</v>
      </c>
      <c r="E200" s="10" t="s">
        <v>208</v>
      </c>
      <c r="F200" s="9" t="s">
        <v>16</v>
      </c>
      <c r="G200" s="11">
        <v>1</v>
      </c>
      <c r="I200" s="257">
        <v>3038961.0389610394</v>
      </c>
      <c r="J200" s="259">
        <f t="shared" si="22"/>
        <v>577402.59740259754</v>
      </c>
      <c r="K200" s="259">
        <f t="shared" si="23"/>
        <v>3616363.6363636367</v>
      </c>
    </row>
    <row r="201" spans="1:11" ht="26.4" x14ac:dyDescent="0.3">
      <c r="C201" s="170" t="s">
        <v>637</v>
      </c>
      <c r="D201" s="9" t="s">
        <v>209</v>
      </c>
      <c r="E201" s="10" t="s">
        <v>210</v>
      </c>
      <c r="F201" s="9" t="s">
        <v>16</v>
      </c>
      <c r="G201" s="11">
        <v>1</v>
      </c>
      <c r="I201" s="257">
        <v>166862.74509803919</v>
      </c>
      <c r="J201" s="259">
        <f t="shared" si="22"/>
        <v>31703.921568627447</v>
      </c>
      <c r="K201" s="259">
        <f t="shared" si="23"/>
        <v>198566.66666666663</v>
      </c>
    </row>
    <row r="202" spans="1:11" ht="145.19999999999999" x14ac:dyDescent="0.3">
      <c r="C202" s="170" t="s">
        <v>638</v>
      </c>
      <c r="D202" s="9" t="s">
        <v>63</v>
      </c>
      <c r="E202" s="10" t="s">
        <v>64</v>
      </c>
      <c r="F202" s="9" t="s">
        <v>16</v>
      </c>
      <c r="G202" s="11">
        <v>1</v>
      </c>
      <c r="I202" s="258">
        <v>3910722.568664155</v>
      </c>
      <c r="J202" s="259">
        <f t="shared" si="22"/>
        <v>743037.28804618947</v>
      </c>
      <c r="K202" s="259">
        <f t="shared" si="23"/>
        <v>4653759.8567103446</v>
      </c>
    </row>
    <row r="203" spans="1:11" ht="66" x14ac:dyDescent="0.3">
      <c r="C203" s="170" t="s">
        <v>639</v>
      </c>
      <c r="D203" s="9" t="s">
        <v>69</v>
      </c>
      <c r="E203" s="10" t="s">
        <v>70</v>
      </c>
      <c r="F203" s="9" t="s">
        <v>16</v>
      </c>
      <c r="G203" s="11">
        <v>1</v>
      </c>
      <c r="I203" s="258">
        <v>1784745.7627118647</v>
      </c>
      <c r="J203" s="259">
        <f t="shared" si="22"/>
        <v>339101.69491525431</v>
      </c>
      <c r="K203" s="259">
        <f t="shared" si="23"/>
        <v>2123847.457627119</v>
      </c>
    </row>
    <row r="204" spans="1:11" ht="105.6" x14ac:dyDescent="0.3">
      <c r="C204" s="170" t="s">
        <v>640</v>
      </c>
      <c r="D204" s="9" t="s">
        <v>71</v>
      </c>
      <c r="E204" s="10" t="s">
        <v>72</v>
      </c>
      <c r="F204" s="9" t="s">
        <v>16</v>
      </c>
      <c r="G204" s="11">
        <v>1</v>
      </c>
      <c r="I204" s="257">
        <v>903093.96485867072</v>
      </c>
      <c r="J204" s="259">
        <f t="shared" si="22"/>
        <v>171587.85332314743</v>
      </c>
      <c r="K204" s="259">
        <f t="shared" si="23"/>
        <v>1074681.8181818181</v>
      </c>
    </row>
    <row r="205" spans="1:11" ht="13.2" customHeight="1" thickBot="1" x14ac:dyDescent="0.35">
      <c r="C205" s="289" t="s">
        <v>212</v>
      </c>
      <c r="D205" s="290"/>
      <c r="E205" s="290"/>
      <c r="F205" s="290"/>
      <c r="G205" s="290"/>
    </row>
    <row r="206" spans="1:11" ht="47.25" customHeight="1" x14ac:dyDescent="0.3">
      <c r="A206" s="3"/>
      <c r="B206" s="3"/>
      <c r="C206" s="4" t="s">
        <v>4</v>
      </c>
      <c r="D206" s="5" t="s">
        <v>5</v>
      </c>
      <c r="E206" s="5" t="s">
        <v>6</v>
      </c>
      <c r="F206" s="5" t="s">
        <v>7</v>
      </c>
      <c r="G206" s="6" t="s">
        <v>8</v>
      </c>
      <c r="I206" s="170" t="s">
        <v>9</v>
      </c>
      <c r="J206" s="5" t="s">
        <v>10</v>
      </c>
      <c r="K206" s="5" t="s">
        <v>11</v>
      </c>
    </row>
    <row r="207" spans="1:11" ht="118.8" x14ac:dyDescent="0.3">
      <c r="C207" s="170" t="s">
        <v>642</v>
      </c>
      <c r="D207" s="9" t="s">
        <v>146</v>
      </c>
      <c r="E207" s="10" t="s">
        <v>147</v>
      </c>
      <c r="F207" s="9" t="s">
        <v>16</v>
      </c>
      <c r="G207" s="11">
        <v>1</v>
      </c>
      <c r="I207" s="258">
        <v>3664445.9233144121</v>
      </c>
      <c r="J207" s="259">
        <f t="shared" ref="J207:J229" si="24">+I207*19%</f>
        <v>696244.72542973829</v>
      </c>
      <c r="K207" s="259">
        <f t="shared" ref="K207:K229" si="25">+I207+J207</f>
        <v>4360690.6487441501</v>
      </c>
    </row>
    <row r="208" spans="1:11" ht="105.6" x14ac:dyDescent="0.3">
      <c r="C208" s="170" t="s">
        <v>643</v>
      </c>
      <c r="D208" s="9" t="s">
        <v>67</v>
      </c>
      <c r="E208" s="10" t="s">
        <v>68</v>
      </c>
      <c r="F208" s="9" t="s">
        <v>16</v>
      </c>
      <c r="G208" s="11">
        <v>1</v>
      </c>
      <c r="I208" s="257">
        <v>2250618.7929717344</v>
      </c>
      <c r="J208" s="259">
        <f t="shared" si="24"/>
        <v>427617.57066462957</v>
      </c>
      <c r="K208" s="259">
        <f t="shared" si="25"/>
        <v>2678236.3636363642</v>
      </c>
    </row>
    <row r="209" spans="3:11" ht="66" x14ac:dyDescent="0.3">
      <c r="C209" s="170" t="s">
        <v>644</v>
      </c>
      <c r="D209" s="9" t="s">
        <v>65</v>
      </c>
      <c r="E209" s="10" t="s">
        <v>66</v>
      </c>
      <c r="F209" s="9" t="s">
        <v>16</v>
      </c>
      <c r="G209" s="11">
        <v>1</v>
      </c>
      <c r="I209" s="258">
        <v>3088625.7353857714</v>
      </c>
      <c r="J209" s="259">
        <f t="shared" si="24"/>
        <v>586838.88972329651</v>
      </c>
      <c r="K209" s="259">
        <f t="shared" si="25"/>
        <v>3675464.6251090681</v>
      </c>
    </row>
    <row r="210" spans="3:11" ht="66" x14ac:dyDescent="0.3">
      <c r="C210" s="170" t="s">
        <v>645</v>
      </c>
      <c r="D210" s="9" t="s">
        <v>26</v>
      </c>
      <c r="E210" s="10" t="s">
        <v>27</v>
      </c>
      <c r="F210" s="9" t="s">
        <v>16</v>
      </c>
      <c r="G210" s="11">
        <v>1</v>
      </c>
      <c r="I210" s="257">
        <v>3327870.9189461735</v>
      </c>
      <c r="J210" s="259">
        <f t="shared" si="24"/>
        <v>632295.47459977295</v>
      </c>
      <c r="K210" s="259">
        <f t="shared" si="25"/>
        <v>3960166.3935459466</v>
      </c>
    </row>
    <row r="211" spans="3:11" ht="92.4" x14ac:dyDescent="0.3">
      <c r="C211" s="170" t="s">
        <v>646</v>
      </c>
      <c r="D211" s="9" t="s">
        <v>22</v>
      </c>
      <c r="E211" s="10" t="s">
        <v>23</v>
      </c>
      <c r="F211" s="9" t="s">
        <v>16</v>
      </c>
      <c r="G211" s="11">
        <v>1</v>
      </c>
      <c r="I211" s="257">
        <v>3419624.2171189985</v>
      </c>
      <c r="J211" s="259">
        <f t="shared" si="24"/>
        <v>649728.60125260975</v>
      </c>
      <c r="K211" s="259">
        <f t="shared" si="25"/>
        <v>4069352.8183716084</v>
      </c>
    </row>
    <row r="212" spans="3:11" ht="66" x14ac:dyDescent="0.3">
      <c r="C212" s="170" t="s">
        <v>647</v>
      </c>
      <c r="D212" s="9" t="s">
        <v>69</v>
      </c>
      <c r="E212" s="10" t="s">
        <v>70</v>
      </c>
      <c r="F212" s="9" t="s">
        <v>16</v>
      </c>
      <c r="G212" s="11">
        <v>1</v>
      </c>
      <c r="I212" s="258">
        <v>1784745.7627118647</v>
      </c>
      <c r="J212" s="259">
        <f t="shared" si="24"/>
        <v>339101.69491525431</v>
      </c>
      <c r="K212" s="259">
        <f t="shared" si="25"/>
        <v>2123847.457627119</v>
      </c>
    </row>
    <row r="213" spans="3:11" ht="105.6" x14ac:dyDescent="0.3">
      <c r="C213" s="170" t="s">
        <v>648</v>
      </c>
      <c r="D213" s="9" t="s">
        <v>71</v>
      </c>
      <c r="E213" s="10" t="s">
        <v>72</v>
      </c>
      <c r="F213" s="9" t="s">
        <v>16</v>
      </c>
      <c r="G213" s="11">
        <v>1</v>
      </c>
      <c r="I213" s="257">
        <v>903093.96485867072</v>
      </c>
      <c r="J213" s="259">
        <f t="shared" si="24"/>
        <v>171587.85332314743</v>
      </c>
      <c r="K213" s="259">
        <f t="shared" si="25"/>
        <v>1074681.8181818181</v>
      </c>
    </row>
    <row r="214" spans="3:11" ht="26.4" x14ac:dyDescent="0.3">
      <c r="C214" s="170" t="s">
        <v>649</v>
      </c>
      <c r="D214" s="9" t="s">
        <v>19</v>
      </c>
      <c r="E214" s="10" t="s">
        <v>20</v>
      </c>
      <c r="F214" s="9" t="s">
        <v>16</v>
      </c>
      <c r="G214" s="11">
        <v>1</v>
      </c>
      <c r="I214" s="257">
        <v>63997.374466688547</v>
      </c>
      <c r="J214" s="259">
        <f t="shared" si="24"/>
        <v>12159.501148670824</v>
      </c>
      <c r="K214" s="259">
        <f t="shared" si="25"/>
        <v>76156.875615359371</v>
      </c>
    </row>
    <row r="215" spans="3:11" ht="39.6" x14ac:dyDescent="0.3">
      <c r="C215" s="170" t="s">
        <v>650</v>
      </c>
      <c r="D215" s="9" t="s">
        <v>119</v>
      </c>
      <c r="E215" s="10" t="s">
        <v>180</v>
      </c>
      <c r="F215" s="9" t="s">
        <v>16</v>
      </c>
      <c r="G215" s="11">
        <v>1</v>
      </c>
      <c r="I215" s="257">
        <v>208739.49579831935</v>
      </c>
      <c r="J215" s="259">
        <f t="shared" si="24"/>
        <v>39660.504201680676</v>
      </c>
      <c r="K215" s="259">
        <f t="shared" si="25"/>
        <v>248400.00000000003</v>
      </c>
    </row>
    <row r="216" spans="3:11" ht="39.6" x14ac:dyDescent="0.3">
      <c r="C216" s="170" t="s">
        <v>651</v>
      </c>
      <c r="D216" s="9" t="s">
        <v>29</v>
      </c>
      <c r="E216" s="10" t="s">
        <v>30</v>
      </c>
      <c r="F216" s="9" t="s">
        <v>16</v>
      </c>
      <c r="G216" s="11">
        <v>1</v>
      </c>
      <c r="I216" s="257">
        <v>2750190.9854851034</v>
      </c>
      <c r="J216" s="259">
        <f t="shared" si="24"/>
        <v>522536.28724216967</v>
      </c>
      <c r="K216" s="259">
        <f t="shared" si="25"/>
        <v>3272727.2727272729</v>
      </c>
    </row>
    <row r="217" spans="3:11" s="2" customFormat="1" ht="39.6" x14ac:dyDescent="0.3">
      <c r="C217" s="170" t="s">
        <v>652</v>
      </c>
      <c r="D217" s="9" t="s">
        <v>14</v>
      </c>
      <c r="E217" s="10" t="s">
        <v>15</v>
      </c>
      <c r="F217" s="9" t="s">
        <v>16</v>
      </c>
      <c r="G217" s="11">
        <v>1</v>
      </c>
      <c r="I217" s="257">
        <v>305271.19938884646</v>
      </c>
      <c r="J217" s="259">
        <f t="shared" si="24"/>
        <v>58001.52788388083</v>
      </c>
      <c r="K217" s="259">
        <f t="shared" si="25"/>
        <v>363272.72727272729</v>
      </c>
    </row>
    <row r="218" spans="3:11" ht="51.75" customHeight="1" x14ac:dyDescent="0.3">
      <c r="C218" s="170" t="s">
        <v>653</v>
      </c>
      <c r="D218" s="9" t="s">
        <v>75</v>
      </c>
      <c r="E218" s="10" t="s">
        <v>76</v>
      </c>
      <c r="F218" s="9" t="s">
        <v>16</v>
      </c>
      <c r="G218" s="11">
        <v>1</v>
      </c>
      <c r="I218" s="257">
        <v>532048.76130554464</v>
      </c>
      <c r="J218" s="259">
        <f t="shared" si="24"/>
        <v>101089.26464805349</v>
      </c>
      <c r="K218" s="259">
        <f t="shared" si="25"/>
        <v>633138.02595359809</v>
      </c>
    </row>
    <row r="219" spans="3:11" ht="52.8" x14ac:dyDescent="0.3">
      <c r="C219" s="170" t="s">
        <v>654</v>
      </c>
      <c r="D219" s="9" t="s">
        <v>73</v>
      </c>
      <c r="E219" s="10" t="s">
        <v>74</v>
      </c>
      <c r="F219" s="9" t="s">
        <v>16</v>
      </c>
      <c r="G219" s="11">
        <v>1</v>
      </c>
      <c r="I219" s="258">
        <v>1629609.7736996755</v>
      </c>
      <c r="J219" s="259">
        <f t="shared" si="24"/>
        <v>309625.85700293834</v>
      </c>
      <c r="K219" s="259">
        <f t="shared" si="25"/>
        <v>1939235.6307026139</v>
      </c>
    </row>
    <row r="220" spans="3:11" ht="39.6" x14ac:dyDescent="0.3">
      <c r="C220" s="170" t="s">
        <v>655</v>
      </c>
      <c r="D220" s="9" t="s">
        <v>87</v>
      </c>
      <c r="E220" s="10" t="s">
        <v>88</v>
      </c>
      <c r="F220" s="9" t="s">
        <v>16</v>
      </c>
      <c r="G220" s="11">
        <v>1</v>
      </c>
      <c r="I220" s="257">
        <v>3932773.109243698</v>
      </c>
      <c r="J220" s="259">
        <f t="shared" si="24"/>
        <v>747226.89075630263</v>
      </c>
      <c r="K220" s="259">
        <f t="shared" si="25"/>
        <v>4680000.0000000009</v>
      </c>
    </row>
    <row r="221" spans="3:11" s="2" customFormat="1" ht="39.6" x14ac:dyDescent="0.3">
      <c r="C221" s="170" t="s">
        <v>656</v>
      </c>
      <c r="D221" s="9" t="s">
        <v>56</v>
      </c>
      <c r="E221" s="10" t="s">
        <v>57</v>
      </c>
      <c r="F221" s="9" t="s">
        <v>16</v>
      </c>
      <c r="G221" s="11">
        <v>1</v>
      </c>
      <c r="I221" s="257">
        <v>4216959.5110771591</v>
      </c>
      <c r="J221" s="259">
        <f t="shared" si="24"/>
        <v>801222.3071046602</v>
      </c>
      <c r="K221" s="259">
        <f t="shared" si="25"/>
        <v>5018181.8181818193</v>
      </c>
    </row>
    <row r="222" spans="3:11" s="2" customFormat="1" ht="39.6" x14ac:dyDescent="0.3">
      <c r="C222" s="170" t="s">
        <v>657</v>
      </c>
      <c r="D222" s="9" t="s">
        <v>91</v>
      </c>
      <c r="E222" s="10" t="s">
        <v>92</v>
      </c>
      <c r="F222" s="9" t="s">
        <v>16</v>
      </c>
      <c r="G222" s="11">
        <v>1</v>
      </c>
      <c r="I222" s="257">
        <v>4603819.7097020634</v>
      </c>
      <c r="J222" s="259">
        <f t="shared" si="24"/>
        <v>874725.74484339205</v>
      </c>
      <c r="K222" s="259">
        <f t="shared" si="25"/>
        <v>5478545.4545454551</v>
      </c>
    </row>
    <row r="223" spans="3:11" s="2" customFormat="1" ht="52.8" x14ac:dyDescent="0.3">
      <c r="C223" s="170" t="s">
        <v>658</v>
      </c>
      <c r="D223" s="9" t="s">
        <v>59</v>
      </c>
      <c r="E223" s="10" t="s">
        <v>60</v>
      </c>
      <c r="F223" s="9" t="s">
        <v>16</v>
      </c>
      <c r="G223" s="11">
        <v>1</v>
      </c>
      <c r="I223" s="257">
        <v>3091649.6945010182</v>
      </c>
      <c r="J223" s="259">
        <f t="shared" si="24"/>
        <v>587413.44195519341</v>
      </c>
      <c r="K223" s="259">
        <f t="shared" si="25"/>
        <v>3679063.1364562116</v>
      </c>
    </row>
    <row r="224" spans="3:11" s="2" customFormat="1" ht="39.6" x14ac:dyDescent="0.3">
      <c r="C224" s="170" t="s">
        <v>659</v>
      </c>
      <c r="D224" s="9" t="s">
        <v>134</v>
      </c>
      <c r="E224" s="10" t="s">
        <v>135</v>
      </c>
      <c r="F224" s="9" t="s">
        <v>16</v>
      </c>
      <c r="G224" s="11">
        <v>1</v>
      </c>
      <c r="I224" s="257">
        <v>2677159.6638655462</v>
      </c>
      <c r="J224" s="259">
        <f t="shared" si="24"/>
        <v>508660.33613445377</v>
      </c>
      <c r="K224" s="259">
        <f t="shared" si="25"/>
        <v>3185820</v>
      </c>
    </row>
    <row r="225" spans="1:11" s="2" customFormat="1" ht="92.4" x14ac:dyDescent="0.3">
      <c r="C225" s="170" t="s">
        <v>660</v>
      </c>
      <c r="D225" s="9" t="s">
        <v>121</v>
      </c>
      <c r="E225" s="10" t="s">
        <v>122</v>
      </c>
      <c r="F225" s="9" t="s">
        <v>16</v>
      </c>
      <c r="G225" s="11">
        <v>1</v>
      </c>
      <c r="I225" s="257">
        <v>6491803.2786885239</v>
      </c>
      <c r="J225" s="259">
        <f t="shared" si="24"/>
        <v>1233442.6229508196</v>
      </c>
      <c r="K225" s="259">
        <f t="shared" si="25"/>
        <v>7725245.9016393432</v>
      </c>
    </row>
    <row r="226" spans="1:11" s="2" customFormat="1" ht="118.8" x14ac:dyDescent="0.3">
      <c r="C226" s="170" t="s">
        <v>661</v>
      </c>
      <c r="D226" s="35" t="s">
        <v>136</v>
      </c>
      <c r="E226" s="36" t="s">
        <v>137</v>
      </c>
      <c r="F226" s="35" t="s">
        <v>16</v>
      </c>
      <c r="G226" s="11">
        <v>1</v>
      </c>
      <c r="I226" s="257">
        <v>3205210.0840336136</v>
      </c>
      <c r="J226" s="259">
        <f t="shared" si="24"/>
        <v>608989.91596638656</v>
      </c>
      <c r="K226" s="259">
        <f t="shared" si="25"/>
        <v>3814200</v>
      </c>
    </row>
    <row r="227" spans="1:11" ht="66" x14ac:dyDescent="0.3">
      <c r="C227" s="170" t="s">
        <v>662</v>
      </c>
      <c r="D227" s="9" t="s">
        <v>213</v>
      </c>
      <c r="E227" s="10" t="s">
        <v>214</v>
      </c>
      <c r="F227" s="9" t="s">
        <v>16</v>
      </c>
      <c r="G227" s="11">
        <v>1</v>
      </c>
      <c r="I227" s="257">
        <v>1288922.8418640185</v>
      </c>
      <c r="J227" s="259">
        <f t="shared" si="24"/>
        <v>244895.3399541635</v>
      </c>
      <c r="K227" s="259">
        <f t="shared" si="25"/>
        <v>1533818.1818181819</v>
      </c>
    </row>
    <row r="228" spans="1:11" x14ac:dyDescent="0.3">
      <c r="C228" s="170" t="s">
        <v>663</v>
      </c>
      <c r="D228" s="9" t="s">
        <v>176</v>
      </c>
      <c r="E228" s="10" t="s">
        <v>177</v>
      </c>
      <c r="F228" s="9" t="s">
        <v>16</v>
      </c>
      <c r="G228" s="11">
        <v>1</v>
      </c>
      <c r="I228" s="258">
        <v>20654.33854907539</v>
      </c>
      <c r="J228" s="259">
        <f t="shared" si="24"/>
        <v>3924.3243243243242</v>
      </c>
      <c r="K228" s="259">
        <f t="shared" si="25"/>
        <v>24578.662873399713</v>
      </c>
    </row>
    <row r="229" spans="1:11" x14ac:dyDescent="0.3">
      <c r="C229" s="170" t="s">
        <v>664</v>
      </c>
      <c r="D229" s="9" t="s">
        <v>178</v>
      </c>
      <c r="E229" s="10" t="s">
        <v>179</v>
      </c>
      <c r="F229" s="9" t="s">
        <v>16</v>
      </c>
      <c r="G229" s="11">
        <v>1</v>
      </c>
      <c r="I229" s="257">
        <v>57525.408907171601</v>
      </c>
      <c r="J229" s="259">
        <f t="shared" si="24"/>
        <v>10929.827692362604</v>
      </c>
      <c r="K229" s="259">
        <f t="shared" si="25"/>
        <v>68455.236599534197</v>
      </c>
    </row>
    <row r="230" spans="1:11" ht="13.2" customHeight="1" thickBot="1" x14ac:dyDescent="0.35">
      <c r="C230" s="289" t="s">
        <v>216</v>
      </c>
      <c r="D230" s="290"/>
      <c r="E230" s="290"/>
      <c r="F230" s="290"/>
      <c r="G230" s="290"/>
    </row>
    <row r="231" spans="1:11" ht="47.25" customHeight="1" x14ac:dyDescent="0.3">
      <c r="A231" s="3"/>
      <c r="B231" s="3"/>
      <c r="C231" s="4" t="s">
        <v>4</v>
      </c>
      <c r="D231" s="5" t="s">
        <v>5</v>
      </c>
      <c r="E231" s="5" t="s">
        <v>6</v>
      </c>
      <c r="F231" s="5" t="s">
        <v>7</v>
      </c>
      <c r="G231" s="6" t="s">
        <v>8</v>
      </c>
      <c r="I231" s="170" t="s">
        <v>9</v>
      </c>
      <c r="J231" s="5" t="s">
        <v>10</v>
      </c>
      <c r="K231" s="5" t="s">
        <v>11</v>
      </c>
    </row>
    <row r="232" spans="1:11" s="2" customFormat="1" ht="39.6" x14ac:dyDescent="0.3">
      <c r="C232" s="170" t="s">
        <v>666</v>
      </c>
      <c r="D232" s="9" t="s">
        <v>14</v>
      </c>
      <c r="E232" s="10" t="s">
        <v>15</v>
      </c>
      <c r="F232" s="9" t="s">
        <v>16</v>
      </c>
      <c r="G232" s="11">
        <v>1</v>
      </c>
      <c r="I232" s="257">
        <v>305271.19938884646</v>
      </c>
      <c r="J232" s="259">
        <f t="shared" ref="J232:J253" si="26">+I232*19%</f>
        <v>58001.52788388083</v>
      </c>
      <c r="K232" s="259">
        <f t="shared" ref="K232:K253" si="27">+I232+J232</f>
        <v>363272.72727272729</v>
      </c>
    </row>
    <row r="233" spans="1:11" ht="26.4" x14ac:dyDescent="0.3">
      <c r="C233" s="170" t="s">
        <v>667</v>
      </c>
      <c r="D233" s="9" t="s">
        <v>19</v>
      </c>
      <c r="E233" s="10" t="s">
        <v>20</v>
      </c>
      <c r="F233" s="9" t="s">
        <v>16</v>
      </c>
      <c r="G233" s="11">
        <v>1</v>
      </c>
      <c r="I233" s="257">
        <v>63997.374466688547</v>
      </c>
      <c r="J233" s="259">
        <f t="shared" si="26"/>
        <v>12159.501148670824</v>
      </c>
      <c r="K233" s="259">
        <f t="shared" si="27"/>
        <v>76156.875615359371</v>
      </c>
    </row>
    <row r="234" spans="1:11" ht="52.8" x14ac:dyDescent="0.3">
      <c r="C234" s="170" t="s">
        <v>668</v>
      </c>
      <c r="D234" s="9" t="s">
        <v>73</v>
      </c>
      <c r="E234" s="10" t="s">
        <v>74</v>
      </c>
      <c r="F234" s="9" t="s">
        <v>16</v>
      </c>
      <c r="G234" s="11">
        <v>1</v>
      </c>
      <c r="I234" s="258">
        <v>1629609.7736996755</v>
      </c>
      <c r="J234" s="259">
        <f t="shared" si="26"/>
        <v>309625.85700293834</v>
      </c>
      <c r="K234" s="259">
        <f t="shared" si="27"/>
        <v>1939235.6307026139</v>
      </c>
    </row>
    <row r="235" spans="1:11" ht="145.19999999999999" x14ac:dyDescent="0.3">
      <c r="C235" s="170" t="s">
        <v>669</v>
      </c>
      <c r="D235" s="9" t="s">
        <v>63</v>
      </c>
      <c r="E235" s="10" t="s">
        <v>64</v>
      </c>
      <c r="F235" s="9" t="s">
        <v>16</v>
      </c>
      <c r="G235" s="11">
        <v>1</v>
      </c>
      <c r="I235" s="258">
        <v>3910722.568664155</v>
      </c>
      <c r="J235" s="259">
        <f t="shared" si="26"/>
        <v>743037.28804618947</v>
      </c>
      <c r="K235" s="259">
        <f t="shared" si="27"/>
        <v>4653759.8567103446</v>
      </c>
    </row>
    <row r="236" spans="1:11" ht="66" x14ac:dyDescent="0.3">
      <c r="C236" s="170" t="s">
        <v>670</v>
      </c>
      <c r="D236" s="9" t="s">
        <v>69</v>
      </c>
      <c r="E236" s="10" t="s">
        <v>70</v>
      </c>
      <c r="F236" s="9" t="s">
        <v>16</v>
      </c>
      <c r="G236" s="11">
        <v>1</v>
      </c>
      <c r="I236" s="258">
        <v>1784745.7627118647</v>
      </c>
      <c r="J236" s="259">
        <f t="shared" si="26"/>
        <v>339101.69491525431</v>
      </c>
      <c r="K236" s="259">
        <f t="shared" si="27"/>
        <v>2123847.457627119</v>
      </c>
    </row>
    <row r="237" spans="1:11" ht="105.6" x14ac:dyDescent="0.3">
      <c r="C237" s="170" t="s">
        <v>671</v>
      </c>
      <c r="D237" s="9" t="s">
        <v>71</v>
      </c>
      <c r="E237" s="10" t="s">
        <v>72</v>
      </c>
      <c r="F237" s="9" t="s">
        <v>16</v>
      </c>
      <c r="G237" s="11">
        <v>1</v>
      </c>
      <c r="I237" s="257">
        <v>903093.96485867072</v>
      </c>
      <c r="J237" s="259">
        <f t="shared" si="26"/>
        <v>171587.85332314743</v>
      </c>
      <c r="K237" s="259">
        <f t="shared" si="27"/>
        <v>1074681.8181818181</v>
      </c>
    </row>
    <row r="238" spans="1:11" ht="66" x14ac:dyDescent="0.3">
      <c r="C238" s="170" t="s">
        <v>672</v>
      </c>
      <c r="D238" s="9" t="s">
        <v>65</v>
      </c>
      <c r="E238" s="10" t="s">
        <v>66</v>
      </c>
      <c r="F238" s="9" t="s">
        <v>16</v>
      </c>
      <c r="G238" s="11">
        <v>1</v>
      </c>
      <c r="I238" s="258">
        <v>3088625.7353857714</v>
      </c>
      <c r="J238" s="259">
        <f t="shared" si="26"/>
        <v>586838.88972329651</v>
      </c>
      <c r="K238" s="259">
        <f t="shared" si="27"/>
        <v>3675464.6251090681</v>
      </c>
    </row>
    <row r="239" spans="1:11" ht="66" x14ac:dyDescent="0.3">
      <c r="C239" s="170" t="s">
        <v>673</v>
      </c>
      <c r="D239" s="9" t="s">
        <v>26</v>
      </c>
      <c r="E239" s="10" t="s">
        <v>27</v>
      </c>
      <c r="F239" s="9" t="s">
        <v>16</v>
      </c>
      <c r="G239" s="11">
        <v>1</v>
      </c>
      <c r="I239" s="257">
        <v>3327870.9189461735</v>
      </c>
      <c r="J239" s="259">
        <f t="shared" si="26"/>
        <v>632295.47459977295</v>
      </c>
      <c r="K239" s="259">
        <f t="shared" si="27"/>
        <v>3960166.3935459466</v>
      </c>
    </row>
    <row r="240" spans="1:11" s="2" customFormat="1" ht="39.6" x14ac:dyDescent="0.3">
      <c r="C240" s="170" t="s">
        <v>674</v>
      </c>
      <c r="D240" s="9" t="s">
        <v>123</v>
      </c>
      <c r="E240" s="10" t="s">
        <v>124</v>
      </c>
      <c r="F240" s="9" t="s">
        <v>16</v>
      </c>
      <c r="G240" s="11">
        <v>1</v>
      </c>
      <c r="I240" s="257">
        <v>4036363.6363636367</v>
      </c>
      <c r="J240" s="259">
        <f t="shared" si="26"/>
        <v>766909.09090909094</v>
      </c>
      <c r="K240" s="259">
        <f t="shared" si="27"/>
        <v>4803272.7272727275</v>
      </c>
    </row>
    <row r="241" spans="1:11" ht="105.6" x14ac:dyDescent="0.3">
      <c r="C241" s="170" t="s">
        <v>675</v>
      </c>
      <c r="D241" s="9" t="s">
        <v>67</v>
      </c>
      <c r="E241" s="10" t="s">
        <v>68</v>
      </c>
      <c r="F241" s="9" t="s">
        <v>16</v>
      </c>
      <c r="G241" s="11">
        <v>1</v>
      </c>
      <c r="I241" s="257">
        <v>2250618.7929717344</v>
      </c>
      <c r="J241" s="259">
        <f t="shared" si="26"/>
        <v>427617.57066462957</v>
      </c>
      <c r="K241" s="259">
        <f t="shared" si="27"/>
        <v>2678236.3636363642</v>
      </c>
    </row>
    <row r="242" spans="1:11" ht="39.6" x14ac:dyDescent="0.3">
      <c r="C242" s="170" t="s">
        <v>676</v>
      </c>
      <c r="D242" s="9" t="s">
        <v>87</v>
      </c>
      <c r="E242" s="10" t="s">
        <v>88</v>
      </c>
      <c r="F242" s="9" t="s">
        <v>16</v>
      </c>
      <c r="G242" s="11">
        <v>1</v>
      </c>
      <c r="I242" s="257">
        <v>3932773.109243698</v>
      </c>
      <c r="J242" s="259">
        <f t="shared" si="26"/>
        <v>747226.89075630263</v>
      </c>
      <c r="K242" s="259">
        <f t="shared" si="27"/>
        <v>4680000.0000000009</v>
      </c>
    </row>
    <row r="243" spans="1:11" s="2" customFormat="1" ht="39.6" x14ac:dyDescent="0.3">
      <c r="C243" s="170" t="s">
        <v>677</v>
      </c>
      <c r="D243" s="9" t="s">
        <v>56</v>
      </c>
      <c r="E243" s="10" t="s">
        <v>57</v>
      </c>
      <c r="F243" s="9" t="s">
        <v>16</v>
      </c>
      <c r="G243" s="11">
        <v>1</v>
      </c>
      <c r="I243" s="257">
        <v>4216959.5110771591</v>
      </c>
      <c r="J243" s="259">
        <f t="shared" si="26"/>
        <v>801222.3071046602</v>
      </c>
      <c r="K243" s="259">
        <f t="shared" si="27"/>
        <v>5018181.8181818193</v>
      </c>
    </row>
    <row r="244" spans="1:11" s="2" customFormat="1" ht="39.6" x14ac:dyDescent="0.3">
      <c r="C244" s="170" t="s">
        <v>678</v>
      </c>
      <c r="D244" s="9" t="s">
        <v>91</v>
      </c>
      <c r="E244" s="10" t="s">
        <v>92</v>
      </c>
      <c r="F244" s="9" t="s">
        <v>16</v>
      </c>
      <c r="G244" s="11">
        <v>1</v>
      </c>
      <c r="I244" s="257">
        <v>4603819.7097020634</v>
      </c>
      <c r="J244" s="259">
        <f t="shared" si="26"/>
        <v>874725.74484339205</v>
      </c>
      <c r="K244" s="259">
        <f t="shared" si="27"/>
        <v>5478545.4545454551</v>
      </c>
    </row>
    <row r="245" spans="1:11" s="2" customFormat="1" ht="52.8" x14ac:dyDescent="0.3">
      <c r="C245" s="170" t="s">
        <v>679</v>
      </c>
      <c r="D245" s="9" t="s">
        <v>59</v>
      </c>
      <c r="E245" s="10" t="s">
        <v>60</v>
      </c>
      <c r="F245" s="9" t="s">
        <v>16</v>
      </c>
      <c r="G245" s="11">
        <v>1</v>
      </c>
      <c r="I245" s="257">
        <v>3091649.6945010182</v>
      </c>
      <c r="J245" s="259">
        <f t="shared" si="26"/>
        <v>587413.44195519341</v>
      </c>
      <c r="K245" s="259">
        <f t="shared" si="27"/>
        <v>3679063.1364562116</v>
      </c>
    </row>
    <row r="246" spans="1:11" s="2" customFormat="1" ht="39.6" x14ac:dyDescent="0.3">
      <c r="C246" s="170" t="s">
        <v>680</v>
      </c>
      <c r="D246" s="9" t="s">
        <v>134</v>
      </c>
      <c r="E246" s="10" t="s">
        <v>135</v>
      </c>
      <c r="F246" s="9" t="s">
        <v>16</v>
      </c>
      <c r="G246" s="11">
        <v>1</v>
      </c>
      <c r="I246" s="257">
        <v>2677159.6638655462</v>
      </c>
      <c r="J246" s="259">
        <f t="shared" si="26"/>
        <v>508660.33613445377</v>
      </c>
      <c r="K246" s="259">
        <f t="shared" si="27"/>
        <v>3185820</v>
      </c>
    </row>
    <row r="247" spans="1:11" s="2" customFormat="1" ht="92.4" x14ac:dyDescent="0.3">
      <c r="C247" s="170" t="s">
        <v>681</v>
      </c>
      <c r="D247" s="9" t="s">
        <v>121</v>
      </c>
      <c r="E247" s="10" t="s">
        <v>122</v>
      </c>
      <c r="F247" s="9" t="s">
        <v>16</v>
      </c>
      <c r="G247" s="11">
        <v>1</v>
      </c>
      <c r="I247" s="257">
        <v>6491803.2786885239</v>
      </c>
      <c r="J247" s="259">
        <f t="shared" si="26"/>
        <v>1233442.6229508196</v>
      </c>
      <c r="K247" s="259">
        <f t="shared" si="27"/>
        <v>7725245.9016393432</v>
      </c>
    </row>
    <row r="248" spans="1:11" s="2" customFormat="1" ht="118.8" x14ac:dyDescent="0.3">
      <c r="C248" s="170" t="s">
        <v>682</v>
      </c>
      <c r="D248" s="35" t="s">
        <v>136</v>
      </c>
      <c r="E248" s="36" t="s">
        <v>137</v>
      </c>
      <c r="F248" s="35" t="s">
        <v>16</v>
      </c>
      <c r="G248" s="11">
        <v>1</v>
      </c>
      <c r="I248" s="257">
        <v>3205210.0840336136</v>
      </c>
      <c r="J248" s="259">
        <f t="shared" si="26"/>
        <v>608989.91596638656</v>
      </c>
      <c r="K248" s="259">
        <f t="shared" si="27"/>
        <v>3814200</v>
      </c>
    </row>
    <row r="249" spans="1:11" ht="66" x14ac:dyDescent="0.3">
      <c r="C249" s="170" t="s">
        <v>683</v>
      </c>
      <c r="D249" s="9" t="s">
        <v>77</v>
      </c>
      <c r="E249" s="10" t="s">
        <v>78</v>
      </c>
      <c r="F249" s="9" t="s">
        <v>16</v>
      </c>
      <c r="G249" s="11">
        <v>1</v>
      </c>
      <c r="I249" s="257">
        <v>2657480.3149606301</v>
      </c>
      <c r="J249" s="259">
        <f t="shared" si="26"/>
        <v>504921.25984251971</v>
      </c>
      <c r="K249" s="259">
        <f t="shared" si="27"/>
        <v>3162401.5748031498</v>
      </c>
    </row>
    <row r="250" spans="1:11" ht="52.8" x14ac:dyDescent="0.3">
      <c r="C250" s="170" t="s">
        <v>684</v>
      </c>
      <c r="D250" s="9" t="s">
        <v>140</v>
      </c>
      <c r="E250" s="38" t="s">
        <v>141</v>
      </c>
      <c r="F250" s="9" t="s">
        <v>16</v>
      </c>
      <c r="G250" s="11">
        <v>1</v>
      </c>
      <c r="I250" s="257">
        <v>1061664.8911885559</v>
      </c>
      <c r="J250" s="259">
        <f t="shared" si="26"/>
        <v>201716.32932582562</v>
      </c>
      <c r="K250" s="259">
        <f t="shared" si="27"/>
        <v>1263381.2205143815</v>
      </c>
    </row>
    <row r="251" spans="1:11" ht="79.2" x14ac:dyDescent="0.3">
      <c r="C251" s="170" t="s">
        <v>685</v>
      </c>
      <c r="D251" s="9" t="s">
        <v>150</v>
      </c>
      <c r="E251" s="38" t="s">
        <v>151</v>
      </c>
      <c r="F251" s="9" t="s">
        <v>16</v>
      </c>
      <c r="G251" s="11">
        <v>1</v>
      </c>
      <c r="I251" s="257">
        <v>1071291.9967222072</v>
      </c>
      <c r="J251" s="259">
        <f t="shared" si="26"/>
        <v>203545.47937721937</v>
      </c>
      <c r="K251" s="259">
        <f t="shared" si="27"/>
        <v>1274837.4760994266</v>
      </c>
    </row>
    <row r="252" spans="1:11" ht="51.75" customHeight="1" x14ac:dyDescent="0.3">
      <c r="C252" s="170" t="s">
        <v>686</v>
      </c>
      <c r="D252" s="9" t="s">
        <v>75</v>
      </c>
      <c r="E252" s="10" t="s">
        <v>76</v>
      </c>
      <c r="F252" s="9" t="s">
        <v>16</v>
      </c>
      <c r="G252" s="11">
        <v>1</v>
      </c>
      <c r="I252" s="257">
        <v>532048.76130554464</v>
      </c>
      <c r="J252" s="259">
        <f t="shared" si="26"/>
        <v>101089.26464805349</v>
      </c>
      <c r="K252" s="259">
        <f t="shared" si="27"/>
        <v>633138.02595359809</v>
      </c>
    </row>
    <row r="253" spans="1:11" ht="79.2" x14ac:dyDescent="0.3">
      <c r="C253" s="170" t="s">
        <v>687</v>
      </c>
      <c r="D253" s="9" t="s">
        <v>217</v>
      </c>
      <c r="E253" s="10" t="s">
        <v>218</v>
      </c>
      <c r="F253" s="9" t="s">
        <v>16</v>
      </c>
      <c r="G253" s="11">
        <v>1</v>
      </c>
      <c r="I253" s="257">
        <v>4239877.7692895345</v>
      </c>
      <c r="J253" s="259">
        <f t="shared" si="26"/>
        <v>805576.77616501157</v>
      </c>
      <c r="K253" s="259">
        <f t="shared" si="27"/>
        <v>5045454.5454545459</v>
      </c>
    </row>
    <row r="254" spans="1:11" ht="13.2" customHeight="1" thickBot="1" x14ac:dyDescent="0.35">
      <c r="C254" s="289" t="s">
        <v>220</v>
      </c>
      <c r="D254" s="290"/>
      <c r="E254" s="290"/>
      <c r="F254" s="290"/>
      <c r="G254" s="290"/>
    </row>
    <row r="255" spans="1:11" ht="47.25" customHeight="1" x14ac:dyDescent="0.3">
      <c r="A255" s="3"/>
      <c r="B255" s="3"/>
      <c r="C255" s="4" t="s">
        <v>4</v>
      </c>
      <c r="D255" s="5" t="s">
        <v>5</v>
      </c>
      <c r="E255" s="5" t="s">
        <v>6</v>
      </c>
      <c r="F255" s="5" t="s">
        <v>7</v>
      </c>
      <c r="G255" s="6" t="s">
        <v>8</v>
      </c>
      <c r="I255" s="170" t="s">
        <v>9</v>
      </c>
      <c r="J255" s="5" t="s">
        <v>10</v>
      </c>
      <c r="K255" s="5" t="s">
        <v>11</v>
      </c>
    </row>
    <row r="256" spans="1:11" ht="39.6" x14ac:dyDescent="0.3">
      <c r="C256" s="170" t="s">
        <v>689</v>
      </c>
      <c r="D256" s="9" t="s">
        <v>221</v>
      </c>
      <c r="E256" s="10" t="s">
        <v>222</v>
      </c>
      <c r="F256" s="9" t="s">
        <v>223</v>
      </c>
      <c r="G256" s="11">
        <v>1</v>
      </c>
      <c r="I256" s="257">
        <v>495896.10389610392</v>
      </c>
      <c r="J256" s="259">
        <f t="shared" ref="J256:J273" si="28">+I256*19%</f>
        <v>94220.259740259746</v>
      </c>
      <c r="K256" s="259">
        <f t="shared" ref="K256:K273" si="29">+I256+J256</f>
        <v>590116.36363636365</v>
      </c>
    </row>
    <row r="257" spans="3:11" ht="39.6" x14ac:dyDescent="0.3">
      <c r="C257" s="170" t="s">
        <v>690</v>
      </c>
      <c r="D257" s="9" t="s">
        <v>84</v>
      </c>
      <c r="E257" s="10" t="s">
        <v>85</v>
      </c>
      <c r="F257" s="9" t="s">
        <v>223</v>
      </c>
      <c r="G257" s="11">
        <v>1</v>
      </c>
      <c r="I257" s="257">
        <v>1695947.7158135979</v>
      </c>
      <c r="J257" s="259">
        <f t="shared" si="28"/>
        <v>322230.06600458361</v>
      </c>
      <c r="K257" s="259">
        <f t="shared" si="29"/>
        <v>2018177.7818181815</v>
      </c>
    </row>
    <row r="258" spans="3:11" ht="26.4" x14ac:dyDescent="0.3">
      <c r="C258" s="170" t="s">
        <v>691</v>
      </c>
      <c r="D258" s="9" t="s">
        <v>224</v>
      </c>
      <c r="E258" s="10" t="s">
        <v>225</v>
      </c>
      <c r="F258" s="9" t="s">
        <v>223</v>
      </c>
      <c r="G258" s="11">
        <v>1</v>
      </c>
      <c r="I258" s="258">
        <v>307855.97381342063</v>
      </c>
      <c r="J258" s="259">
        <f t="shared" si="28"/>
        <v>58492.63502454992</v>
      </c>
      <c r="K258" s="259">
        <f t="shared" si="29"/>
        <v>366348.60883797053</v>
      </c>
    </row>
    <row r="259" spans="3:11" ht="26.4" x14ac:dyDescent="0.3">
      <c r="C259" s="170" t="s">
        <v>692</v>
      </c>
      <c r="D259" s="9" t="s">
        <v>226</v>
      </c>
      <c r="E259" s="10" t="s">
        <v>227</v>
      </c>
      <c r="F259" s="9" t="s">
        <v>223</v>
      </c>
      <c r="G259" s="11">
        <v>1</v>
      </c>
      <c r="I259" s="257">
        <v>97517.188693659278</v>
      </c>
      <c r="J259" s="259">
        <f t="shared" si="28"/>
        <v>18528.265851795262</v>
      </c>
      <c r="K259" s="259">
        <f t="shared" si="29"/>
        <v>116045.45454545454</v>
      </c>
    </row>
    <row r="260" spans="3:11" ht="26.4" x14ac:dyDescent="0.3">
      <c r="C260" s="170" t="s">
        <v>693</v>
      </c>
      <c r="D260" s="9" t="s">
        <v>228</v>
      </c>
      <c r="E260" s="10" t="s">
        <v>229</v>
      </c>
      <c r="F260" s="9" t="s">
        <v>223</v>
      </c>
      <c r="G260" s="11">
        <v>1</v>
      </c>
      <c r="I260" s="257">
        <v>569259.12274235161</v>
      </c>
      <c r="J260" s="259">
        <f t="shared" si="28"/>
        <v>108159.23332104681</v>
      </c>
      <c r="K260" s="259">
        <f t="shared" si="29"/>
        <v>677418.35606339842</v>
      </c>
    </row>
    <row r="261" spans="3:11" ht="79.2" x14ac:dyDescent="0.3">
      <c r="C261" s="170" t="s">
        <v>694</v>
      </c>
      <c r="D261" s="9" t="s">
        <v>230</v>
      </c>
      <c r="E261" s="10" t="s">
        <v>231</v>
      </c>
      <c r="F261" s="9" t="s">
        <v>223</v>
      </c>
      <c r="G261" s="11">
        <v>1</v>
      </c>
      <c r="I261" s="257">
        <v>245480.67791970022</v>
      </c>
      <c r="J261" s="259">
        <f t="shared" si="28"/>
        <v>46641.32880474304</v>
      </c>
      <c r="K261" s="259">
        <f t="shared" si="29"/>
        <v>292122.00672444329</v>
      </c>
    </row>
    <row r="262" spans="3:11" ht="52.8" x14ac:dyDescent="0.3">
      <c r="C262" s="170" t="s">
        <v>695</v>
      </c>
      <c r="D262" s="9" t="s">
        <v>232</v>
      </c>
      <c r="E262" s="10" t="s">
        <v>233</v>
      </c>
      <c r="F262" s="9" t="s">
        <v>223</v>
      </c>
      <c r="G262" s="11">
        <v>1</v>
      </c>
      <c r="I262" s="257">
        <v>544537.8151260505</v>
      </c>
      <c r="J262" s="259">
        <f t="shared" si="28"/>
        <v>103462.18487394959</v>
      </c>
      <c r="K262" s="259">
        <f t="shared" si="29"/>
        <v>648000.00000000012</v>
      </c>
    </row>
    <row r="263" spans="3:11" ht="158.4" x14ac:dyDescent="0.3">
      <c r="C263" s="170" t="s">
        <v>696</v>
      </c>
      <c r="D263" s="9" t="s">
        <v>234</v>
      </c>
      <c r="E263" s="10" t="s">
        <v>235</v>
      </c>
      <c r="F263" s="9" t="s">
        <v>223</v>
      </c>
      <c r="G263" s="11">
        <v>1</v>
      </c>
      <c r="I263" s="257">
        <v>804430.86325439275</v>
      </c>
      <c r="J263" s="259">
        <f t="shared" si="28"/>
        <v>152841.86401833463</v>
      </c>
      <c r="K263" s="259">
        <f t="shared" si="29"/>
        <v>957272.72727272741</v>
      </c>
    </row>
    <row r="264" spans="3:11" ht="26.4" x14ac:dyDescent="0.3">
      <c r="C264" s="170" t="s">
        <v>697</v>
      </c>
      <c r="D264" s="9" t="s">
        <v>236</v>
      </c>
      <c r="E264" s="10" t="s">
        <v>237</v>
      </c>
      <c r="F264" s="9" t="s">
        <v>223</v>
      </c>
      <c r="G264" s="11">
        <v>1</v>
      </c>
      <c r="I264" s="257">
        <v>481310.92436974787</v>
      </c>
      <c r="J264" s="259">
        <f t="shared" si="28"/>
        <v>91449.075630252089</v>
      </c>
      <c r="K264" s="259">
        <f t="shared" si="29"/>
        <v>572760</v>
      </c>
    </row>
    <row r="265" spans="3:11" x14ac:dyDescent="0.3">
      <c r="C265" s="170" t="s">
        <v>698</v>
      </c>
      <c r="D265" s="9" t="s">
        <v>238</v>
      </c>
      <c r="E265" s="10" t="s">
        <v>239</v>
      </c>
      <c r="F265" s="9" t="s">
        <v>223</v>
      </c>
      <c r="G265" s="11">
        <v>1</v>
      </c>
      <c r="I265" s="257">
        <v>6152658.5179526359</v>
      </c>
      <c r="J265" s="259">
        <f t="shared" si="28"/>
        <v>1169005.1184110008</v>
      </c>
      <c r="K265" s="259">
        <f t="shared" si="29"/>
        <v>7321663.6363636367</v>
      </c>
    </row>
    <row r="266" spans="3:11" x14ac:dyDescent="0.3">
      <c r="C266" s="170" t="s">
        <v>699</v>
      </c>
      <c r="D266" s="9" t="s">
        <v>240</v>
      </c>
      <c r="E266" s="10" t="s">
        <v>241</v>
      </c>
      <c r="F266" s="9" t="s">
        <v>223</v>
      </c>
      <c r="G266" s="11">
        <v>1</v>
      </c>
      <c r="I266" s="257">
        <v>115704.38502673797</v>
      </c>
      <c r="J266" s="259">
        <f t="shared" si="28"/>
        <v>21983.833155080214</v>
      </c>
      <c r="K266" s="259">
        <f t="shared" si="29"/>
        <v>137688.2181818182</v>
      </c>
    </row>
    <row r="267" spans="3:11" ht="66" x14ac:dyDescent="0.3">
      <c r="C267" s="170" t="s">
        <v>700</v>
      </c>
      <c r="D267" s="9" t="s">
        <v>242</v>
      </c>
      <c r="E267" s="10" t="s">
        <v>243</v>
      </c>
      <c r="F267" s="9" t="s">
        <v>223</v>
      </c>
      <c r="G267" s="11">
        <v>1</v>
      </c>
      <c r="I267" s="257">
        <v>330540.8708938121</v>
      </c>
      <c r="J267" s="259">
        <f t="shared" si="28"/>
        <v>62802.765469824299</v>
      </c>
      <c r="K267" s="259">
        <f t="shared" si="29"/>
        <v>393343.63636363641</v>
      </c>
    </row>
    <row r="268" spans="3:11" ht="145.19999999999999" x14ac:dyDescent="0.3">
      <c r="C268" s="170" t="s">
        <v>701</v>
      </c>
      <c r="D268" s="9" t="s">
        <v>63</v>
      </c>
      <c r="E268" s="10" t="s">
        <v>64</v>
      </c>
      <c r="F268" s="9" t="s">
        <v>16</v>
      </c>
      <c r="G268" s="11">
        <v>1</v>
      </c>
      <c r="I268" s="257">
        <v>3548003.320993111</v>
      </c>
      <c r="J268" s="259">
        <f t="shared" si="28"/>
        <v>674120.63098869112</v>
      </c>
      <c r="K268" s="259">
        <f t="shared" si="29"/>
        <v>4222123.9519818025</v>
      </c>
    </row>
    <row r="269" spans="3:11" ht="105.6" x14ac:dyDescent="0.3">
      <c r="C269" s="170" t="s">
        <v>702</v>
      </c>
      <c r="D269" s="9" t="s">
        <v>71</v>
      </c>
      <c r="E269" s="10" t="s">
        <v>72</v>
      </c>
      <c r="F269" s="9" t="s">
        <v>16</v>
      </c>
      <c r="G269" s="11">
        <v>1</v>
      </c>
      <c r="I269" s="257">
        <v>903093.96485867072</v>
      </c>
      <c r="J269" s="259">
        <f t="shared" si="28"/>
        <v>171587.85332314743</v>
      </c>
      <c r="K269" s="259">
        <f t="shared" si="29"/>
        <v>1074681.8181818181</v>
      </c>
    </row>
    <row r="270" spans="3:11" ht="118.8" x14ac:dyDescent="0.3">
      <c r="C270" s="170" t="s">
        <v>703</v>
      </c>
      <c r="D270" s="9" t="s">
        <v>244</v>
      </c>
      <c r="E270" s="10" t="s">
        <v>245</v>
      </c>
      <c r="F270" s="9" t="s">
        <v>16</v>
      </c>
      <c r="G270" s="11">
        <v>1</v>
      </c>
      <c r="I270" s="257">
        <v>220546.65409990578</v>
      </c>
      <c r="J270" s="259">
        <f t="shared" si="28"/>
        <v>41903.864278982095</v>
      </c>
      <c r="K270" s="259">
        <f t="shared" si="29"/>
        <v>262450.51837888785</v>
      </c>
    </row>
    <row r="271" spans="3:11" ht="66" x14ac:dyDescent="0.3">
      <c r="C271" s="170" t="s">
        <v>704</v>
      </c>
      <c r="D271" s="9" t="s">
        <v>246</v>
      </c>
      <c r="E271" s="10" t="s">
        <v>247</v>
      </c>
      <c r="F271" s="9" t="s">
        <v>16</v>
      </c>
      <c r="G271" s="11">
        <v>1</v>
      </c>
      <c r="I271" s="257">
        <v>5941478.8434362309</v>
      </c>
      <c r="J271" s="259">
        <f t="shared" si="28"/>
        <v>1128880.9802528839</v>
      </c>
      <c r="K271" s="259">
        <f t="shared" si="29"/>
        <v>7070359.8236891143</v>
      </c>
    </row>
    <row r="272" spans="3:11" ht="66" x14ac:dyDescent="0.3">
      <c r="C272" s="170" t="s">
        <v>705</v>
      </c>
      <c r="D272" s="9" t="s">
        <v>65</v>
      </c>
      <c r="E272" s="10" t="s">
        <v>66</v>
      </c>
      <c r="F272" s="9" t="s">
        <v>16</v>
      </c>
      <c r="G272" s="11">
        <v>1</v>
      </c>
      <c r="I272" s="258">
        <v>3088625.7353857714</v>
      </c>
      <c r="J272" s="259">
        <f t="shared" si="28"/>
        <v>586838.88972329651</v>
      </c>
      <c r="K272" s="259">
        <f t="shared" si="29"/>
        <v>3675464.6251090681</v>
      </c>
    </row>
    <row r="273" spans="1:11" ht="66" x14ac:dyDescent="0.3">
      <c r="C273" s="170" t="s">
        <v>706</v>
      </c>
      <c r="D273" s="9" t="s">
        <v>248</v>
      </c>
      <c r="E273" s="10" t="s">
        <v>249</v>
      </c>
      <c r="F273" s="9" t="s">
        <v>16</v>
      </c>
      <c r="G273" s="11">
        <v>1</v>
      </c>
      <c r="I273" s="257">
        <v>2498749.3746873438</v>
      </c>
      <c r="J273" s="259">
        <f t="shared" si="28"/>
        <v>474762.38119059533</v>
      </c>
      <c r="K273" s="259">
        <f t="shared" si="29"/>
        <v>2973511.7558779391</v>
      </c>
    </row>
    <row r="274" spans="1:11" ht="13.2" customHeight="1" thickBot="1" x14ac:dyDescent="0.35">
      <c r="C274" s="289" t="s">
        <v>251</v>
      </c>
      <c r="D274" s="290"/>
      <c r="E274" s="290"/>
      <c r="F274" s="290"/>
      <c r="G274" s="290"/>
    </row>
    <row r="275" spans="1:11" ht="47.25" customHeight="1" x14ac:dyDescent="0.3">
      <c r="A275" s="3"/>
      <c r="B275" s="3"/>
      <c r="C275" s="4" t="s">
        <v>4</v>
      </c>
      <c r="D275" s="5" t="s">
        <v>5</v>
      </c>
      <c r="E275" s="5" t="s">
        <v>6</v>
      </c>
      <c r="F275" s="5" t="s">
        <v>7</v>
      </c>
      <c r="G275" s="6" t="s">
        <v>8</v>
      </c>
      <c r="I275" s="170" t="s">
        <v>9</v>
      </c>
      <c r="J275" s="5" t="s">
        <v>10</v>
      </c>
      <c r="K275" s="5" t="s">
        <v>11</v>
      </c>
    </row>
    <row r="276" spans="1:11" ht="26.4" x14ac:dyDescent="0.3">
      <c r="C276" s="170" t="s">
        <v>708</v>
      </c>
      <c r="D276" s="9" t="s">
        <v>252</v>
      </c>
      <c r="E276" s="10" t="s">
        <v>253</v>
      </c>
      <c r="F276" s="9" t="s">
        <v>16</v>
      </c>
      <c r="G276" s="11">
        <v>1</v>
      </c>
      <c r="I276" s="257">
        <v>440777.69289533998</v>
      </c>
      <c r="J276" s="259">
        <f t="shared" ref="J276:J299" si="30">+I276*19%</f>
        <v>83747.761650114597</v>
      </c>
      <c r="K276" s="259">
        <f t="shared" ref="K276:K299" si="31">+I276+J276</f>
        <v>524525.45454545459</v>
      </c>
    </row>
    <row r="277" spans="1:11" ht="66" x14ac:dyDescent="0.3">
      <c r="C277" s="170" t="s">
        <v>709</v>
      </c>
      <c r="D277" s="9" t="s">
        <v>254</v>
      </c>
      <c r="E277" s="10" t="s">
        <v>255</v>
      </c>
      <c r="F277" s="9" t="s">
        <v>16</v>
      </c>
      <c r="G277" s="11">
        <v>1</v>
      </c>
      <c r="I277" s="257">
        <v>5427043.5446906043</v>
      </c>
      <c r="J277" s="259">
        <f t="shared" si="30"/>
        <v>1031138.2734912148</v>
      </c>
      <c r="K277" s="259">
        <f t="shared" si="31"/>
        <v>6458181.8181818193</v>
      </c>
    </row>
    <row r="278" spans="1:11" ht="39.6" x14ac:dyDescent="0.3">
      <c r="C278" s="170" t="s">
        <v>710</v>
      </c>
      <c r="D278" s="9" t="s">
        <v>256</v>
      </c>
      <c r="E278" s="10" t="s">
        <v>257</v>
      </c>
      <c r="F278" s="9" t="s">
        <v>16</v>
      </c>
      <c r="G278" s="11">
        <v>1</v>
      </c>
      <c r="I278" s="257">
        <v>372939.64858670742</v>
      </c>
      <c r="J278" s="259">
        <f t="shared" si="30"/>
        <v>70858.533231474416</v>
      </c>
      <c r="K278" s="259">
        <f t="shared" si="31"/>
        <v>443798.18181818182</v>
      </c>
    </row>
    <row r="279" spans="1:11" ht="26.4" x14ac:dyDescent="0.3">
      <c r="C279" s="170" t="s">
        <v>711</v>
      </c>
      <c r="D279" s="9" t="s">
        <v>258</v>
      </c>
      <c r="E279" s="10" t="s">
        <v>259</v>
      </c>
      <c r="F279" s="9" t="s">
        <v>16</v>
      </c>
      <c r="G279" s="11">
        <v>1</v>
      </c>
      <c r="I279" s="257">
        <v>105731.09243697478</v>
      </c>
      <c r="J279" s="259">
        <f t="shared" si="30"/>
        <v>20088.907563025208</v>
      </c>
      <c r="K279" s="259">
        <f t="shared" si="31"/>
        <v>125819.99999999999</v>
      </c>
    </row>
    <row r="280" spans="1:11" ht="26.4" x14ac:dyDescent="0.3">
      <c r="C280" s="170" t="s">
        <v>712</v>
      </c>
      <c r="D280" s="9" t="s">
        <v>260</v>
      </c>
      <c r="E280" s="10" t="s">
        <v>261</v>
      </c>
      <c r="F280" s="9" t="s">
        <v>16</v>
      </c>
      <c r="G280" s="11">
        <v>1</v>
      </c>
      <c r="I280" s="257">
        <v>440947.28800611151</v>
      </c>
      <c r="J280" s="259">
        <f t="shared" si="30"/>
        <v>83779.984721161192</v>
      </c>
      <c r="K280" s="259">
        <f t="shared" si="31"/>
        <v>524727.27272727271</v>
      </c>
    </row>
    <row r="281" spans="1:11" ht="26.4" x14ac:dyDescent="0.3">
      <c r="C281" s="170" t="s">
        <v>713</v>
      </c>
      <c r="D281" s="9" t="s">
        <v>228</v>
      </c>
      <c r="E281" s="10" t="s">
        <v>229</v>
      </c>
      <c r="F281" s="9" t="s">
        <v>223</v>
      </c>
      <c r="G281" s="11">
        <v>1</v>
      </c>
      <c r="I281" s="257">
        <v>569259.12274235161</v>
      </c>
      <c r="J281" s="259">
        <f t="shared" si="30"/>
        <v>108159.23332104681</v>
      </c>
      <c r="K281" s="259">
        <f t="shared" si="31"/>
        <v>677418.35606339842</v>
      </c>
    </row>
    <row r="282" spans="1:11" ht="26.4" x14ac:dyDescent="0.3">
      <c r="C282" s="170" t="s">
        <v>714</v>
      </c>
      <c r="D282" s="9" t="s">
        <v>224</v>
      </c>
      <c r="E282" s="10" t="s">
        <v>225</v>
      </c>
      <c r="F282" s="9" t="s">
        <v>223</v>
      </c>
      <c r="G282" s="11">
        <v>1</v>
      </c>
      <c r="I282" s="258">
        <v>307855.97381342063</v>
      </c>
      <c r="J282" s="259">
        <f t="shared" si="30"/>
        <v>58492.63502454992</v>
      </c>
      <c r="K282" s="259">
        <f t="shared" si="31"/>
        <v>366348.60883797053</v>
      </c>
    </row>
    <row r="283" spans="1:11" ht="26.4" x14ac:dyDescent="0.3">
      <c r="C283" s="170" t="s">
        <v>715</v>
      </c>
      <c r="D283" s="9" t="s">
        <v>226</v>
      </c>
      <c r="E283" s="10" t="s">
        <v>227</v>
      </c>
      <c r="F283" s="9" t="s">
        <v>223</v>
      </c>
      <c r="G283" s="11">
        <v>1</v>
      </c>
      <c r="I283" s="257">
        <v>97517.188693659278</v>
      </c>
      <c r="J283" s="259">
        <f t="shared" si="30"/>
        <v>18528.265851795262</v>
      </c>
      <c r="K283" s="259">
        <f t="shared" si="31"/>
        <v>116045.45454545454</v>
      </c>
    </row>
    <row r="284" spans="1:11" ht="26.4" x14ac:dyDescent="0.3">
      <c r="C284" s="170" t="s">
        <v>716</v>
      </c>
      <c r="D284" s="9" t="s">
        <v>262</v>
      </c>
      <c r="E284" s="10" t="s">
        <v>263</v>
      </c>
      <c r="F284" s="9" t="s">
        <v>16</v>
      </c>
      <c r="G284" s="11">
        <v>1</v>
      </c>
      <c r="I284" s="257">
        <v>33507.499999999993</v>
      </c>
      <c r="J284" s="259">
        <f t="shared" si="30"/>
        <v>6366.4249999999984</v>
      </c>
      <c r="K284" s="259">
        <f t="shared" si="31"/>
        <v>39873.924999999988</v>
      </c>
    </row>
    <row r="285" spans="1:11" ht="39.6" x14ac:dyDescent="0.3">
      <c r="C285" s="170" t="s">
        <v>717</v>
      </c>
      <c r="D285" s="9" t="s">
        <v>264</v>
      </c>
      <c r="E285" s="10" t="s">
        <v>265</v>
      </c>
      <c r="F285" s="9" t="s">
        <v>16</v>
      </c>
      <c r="G285" s="11">
        <v>1</v>
      </c>
      <c r="I285" s="257">
        <v>21199.388846447673</v>
      </c>
      <c r="J285" s="259">
        <f t="shared" si="30"/>
        <v>4027.883880825058</v>
      </c>
      <c r="K285" s="259">
        <f t="shared" si="31"/>
        <v>25227.272727272732</v>
      </c>
    </row>
    <row r="286" spans="1:11" ht="92.4" x14ac:dyDescent="0.3">
      <c r="C286" s="170" t="s">
        <v>718</v>
      </c>
      <c r="D286" s="9" t="s">
        <v>266</v>
      </c>
      <c r="E286" s="10" t="s">
        <v>267</v>
      </c>
      <c r="F286" s="9" t="s">
        <v>16</v>
      </c>
      <c r="G286" s="11">
        <v>1</v>
      </c>
      <c r="I286" s="258">
        <v>433333.33333333343</v>
      </c>
      <c r="J286" s="259">
        <f t="shared" si="30"/>
        <v>82333.333333333358</v>
      </c>
      <c r="K286" s="259">
        <f t="shared" si="31"/>
        <v>515666.6666666668</v>
      </c>
    </row>
    <row r="287" spans="1:11" ht="145.19999999999999" x14ac:dyDescent="0.3">
      <c r="C287" s="170" t="s">
        <v>719</v>
      </c>
      <c r="D287" s="9" t="s">
        <v>268</v>
      </c>
      <c r="E287" s="10" t="s">
        <v>269</v>
      </c>
      <c r="F287" s="9" t="s">
        <v>16</v>
      </c>
      <c r="G287" s="11">
        <v>1</v>
      </c>
      <c r="I287" s="257">
        <v>333084.11214953271</v>
      </c>
      <c r="J287" s="259">
        <f t="shared" si="30"/>
        <v>63285.981308411217</v>
      </c>
      <c r="K287" s="259">
        <f t="shared" si="31"/>
        <v>396370.09345794393</v>
      </c>
    </row>
    <row r="288" spans="1:11" ht="105.6" x14ac:dyDescent="0.3">
      <c r="C288" s="170" t="s">
        <v>720</v>
      </c>
      <c r="D288" s="9" t="s">
        <v>270</v>
      </c>
      <c r="E288" s="10" t="s">
        <v>271</v>
      </c>
      <c r="F288" s="9" t="s">
        <v>16</v>
      </c>
      <c r="G288" s="11">
        <v>1</v>
      </c>
      <c r="I288" s="257">
        <v>520107.0179049187</v>
      </c>
      <c r="J288" s="259">
        <f t="shared" si="30"/>
        <v>98820.333401934549</v>
      </c>
      <c r="K288" s="259">
        <f t="shared" si="31"/>
        <v>618927.35130685323</v>
      </c>
    </row>
    <row r="289" spans="1:11" ht="26.4" x14ac:dyDescent="0.3">
      <c r="C289" s="170" t="s">
        <v>721</v>
      </c>
      <c r="D289" s="9" t="s">
        <v>272</v>
      </c>
      <c r="E289" s="10" t="s">
        <v>273</v>
      </c>
      <c r="F289" s="9" t="s">
        <v>16</v>
      </c>
      <c r="G289" s="11">
        <v>1</v>
      </c>
      <c r="I289" s="257">
        <v>99145.025968837406</v>
      </c>
      <c r="J289" s="259">
        <f t="shared" si="30"/>
        <v>18837.554934079108</v>
      </c>
      <c r="K289" s="259">
        <f t="shared" si="31"/>
        <v>117982.58090291651</v>
      </c>
    </row>
    <row r="290" spans="1:11" ht="26.4" x14ac:dyDescent="0.3">
      <c r="C290" s="170" t="s">
        <v>722</v>
      </c>
      <c r="D290" s="9" t="s">
        <v>274</v>
      </c>
      <c r="E290" s="10" t="s">
        <v>275</v>
      </c>
      <c r="F290" s="9" t="s">
        <v>16</v>
      </c>
      <c r="G290" s="11">
        <v>1</v>
      </c>
      <c r="I290" s="258">
        <v>17101.389603705611</v>
      </c>
      <c r="J290" s="259">
        <f t="shared" si="30"/>
        <v>3249.2640247040663</v>
      </c>
      <c r="K290" s="259">
        <f t="shared" si="31"/>
        <v>20350.653628409676</v>
      </c>
    </row>
    <row r="291" spans="1:11" ht="118.8" x14ac:dyDescent="0.3">
      <c r="C291" s="170" t="s">
        <v>723</v>
      </c>
      <c r="D291" s="9" t="s">
        <v>276</v>
      </c>
      <c r="E291" s="10" t="s">
        <v>277</v>
      </c>
      <c r="F291" s="9" t="s">
        <v>16</v>
      </c>
      <c r="G291" s="11">
        <v>1</v>
      </c>
      <c r="I291" s="257">
        <v>81853.115460585381</v>
      </c>
      <c r="J291" s="259">
        <f t="shared" si="30"/>
        <v>15552.091937511223</v>
      </c>
      <c r="K291" s="259">
        <f t="shared" si="31"/>
        <v>97405.207398096609</v>
      </c>
    </row>
    <row r="292" spans="1:11" ht="343.2" x14ac:dyDescent="0.3">
      <c r="C292" s="170" t="s">
        <v>724</v>
      </c>
      <c r="D292" s="9" t="s">
        <v>278</v>
      </c>
      <c r="E292" s="10" t="s">
        <v>279</v>
      </c>
      <c r="F292" s="9" t="s">
        <v>16</v>
      </c>
      <c r="G292" s="11">
        <v>1</v>
      </c>
      <c r="I292" s="257">
        <v>2196400.3789074835</v>
      </c>
      <c r="J292" s="259">
        <f t="shared" si="30"/>
        <v>417316.07199242187</v>
      </c>
      <c r="K292" s="259">
        <f t="shared" si="31"/>
        <v>2613716.4508999055</v>
      </c>
    </row>
    <row r="293" spans="1:11" ht="66" x14ac:dyDescent="0.3">
      <c r="C293" s="170" t="s">
        <v>725</v>
      </c>
      <c r="D293" s="9" t="s">
        <v>242</v>
      </c>
      <c r="E293" s="10" t="s">
        <v>243</v>
      </c>
      <c r="F293" s="9" t="s">
        <v>223</v>
      </c>
      <c r="G293" s="11">
        <v>1</v>
      </c>
      <c r="I293" s="257">
        <v>330540.8708938121</v>
      </c>
      <c r="J293" s="259">
        <f t="shared" si="30"/>
        <v>62802.765469824299</v>
      </c>
      <c r="K293" s="259">
        <f t="shared" si="31"/>
        <v>393343.63636363641</v>
      </c>
    </row>
    <row r="294" spans="1:11" ht="39.6" x14ac:dyDescent="0.3">
      <c r="C294" s="170" t="s">
        <v>726</v>
      </c>
      <c r="D294" s="9" t="s">
        <v>84</v>
      </c>
      <c r="E294" s="10" t="s">
        <v>85</v>
      </c>
      <c r="F294" s="9" t="s">
        <v>223</v>
      </c>
      <c r="G294" s="11">
        <v>1</v>
      </c>
      <c r="I294" s="257">
        <v>1695947.7158135979</v>
      </c>
      <c r="J294" s="259">
        <f t="shared" si="30"/>
        <v>322230.06600458361</v>
      </c>
      <c r="K294" s="259">
        <f t="shared" si="31"/>
        <v>2018177.7818181815</v>
      </c>
    </row>
    <row r="295" spans="1:11" ht="184.8" x14ac:dyDescent="0.3">
      <c r="C295" s="170" t="s">
        <v>727</v>
      </c>
      <c r="D295" s="9" t="s">
        <v>280</v>
      </c>
      <c r="E295" s="10" t="s">
        <v>281</v>
      </c>
      <c r="F295" s="9" t="s">
        <v>16</v>
      </c>
      <c r="G295" s="11">
        <v>1</v>
      </c>
      <c r="I295" s="257">
        <v>847975.55385790684</v>
      </c>
      <c r="J295" s="259">
        <f t="shared" si="30"/>
        <v>161115.35523300231</v>
      </c>
      <c r="K295" s="259">
        <f t="shared" si="31"/>
        <v>1009090.9090909092</v>
      </c>
    </row>
    <row r="296" spans="1:11" ht="66" x14ac:dyDescent="0.3">
      <c r="C296" s="170" t="s">
        <v>728</v>
      </c>
      <c r="D296" s="9" t="s">
        <v>81</v>
      </c>
      <c r="E296" s="10" t="s">
        <v>82</v>
      </c>
      <c r="F296" s="9" t="s">
        <v>16</v>
      </c>
      <c r="G296" s="11">
        <v>1</v>
      </c>
      <c r="I296" s="258">
        <v>182314.39236831191</v>
      </c>
      <c r="J296" s="259">
        <f t="shared" si="30"/>
        <v>34639.734549979265</v>
      </c>
      <c r="K296" s="259">
        <f t="shared" si="31"/>
        <v>216954.12691829118</v>
      </c>
    </row>
    <row r="297" spans="1:11" ht="39.6" x14ac:dyDescent="0.3">
      <c r="C297" s="170" t="s">
        <v>729</v>
      </c>
      <c r="D297" s="9" t="s">
        <v>221</v>
      </c>
      <c r="E297" s="10" t="s">
        <v>222</v>
      </c>
      <c r="F297" s="9" t="s">
        <v>223</v>
      </c>
      <c r="G297" s="11">
        <v>1</v>
      </c>
      <c r="I297" s="257">
        <v>495896.10389610392</v>
      </c>
      <c r="J297" s="259">
        <f t="shared" si="30"/>
        <v>94220.259740259746</v>
      </c>
      <c r="K297" s="259">
        <f t="shared" si="31"/>
        <v>590116.36363636365</v>
      </c>
    </row>
    <row r="298" spans="1:11" ht="171.6" x14ac:dyDescent="0.3">
      <c r="C298" s="170" t="s">
        <v>730</v>
      </c>
      <c r="D298" s="9" t="s">
        <v>282</v>
      </c>
      <c r="E298" s="10" t="s">
        <v>283</v>
      </c>
      <c r="F298" s="9" t="s">
        <v>16</v>
      </c>
      <c r="G298" s="11">
        <v>1</v>
      </c>
      <c r="I298" s="257">
        <v>1857066.4629488161</v>
      </c>
      <c r="J298" s="259">
        <f t="shared" si="30"/>
        <v>352842.62796027504</v>
      </c>
      <c r="K298" s="259">
        <f t="shared" si="31"/>
        <v>2209909.0909090913</v>
      </c>
    </row>
    <row r="299" spans="1:11" ht="132" x14ac:dyDescent="0.3">
      <c r="C299" s="170" t="s">
        <v>731</v>
      </c>
      <c r="D299" s="9" t="s">
        <v>284</v>
      </c>
      <c r="E299" s="10" t="s">
        <v>285</v>
      </c>
      <c r="F299" s="9" t="s">
        <v>16</v>
      </c>
      <c r="G299" s="11">
        <v>1</v>
      </c>
      <c r="I299" s="257">
        <v>407028.26585179532</v>
      </c>
      <c r="J299" s="259">
        <f t="shared" si="30"/>
        <v>77335.370511841116</v>
      </c>
      <c r="K299" s="259">
        <f t="shared" si="31"/>
        <v>484363.63636363647</v>
      </c>
    </row>
    <row r="300" spans="1:11" ht="13.2" customHeight="1" thickBot="1" x14ac:dyDescent="0.35">
      <c r="C300" s="289" t="s">
        <v>287</v>
      </c>
      <c r="D300" s="290"/>
      <c r="E300" s="290"/>
      <c r="F300" s="290"/>
      <c r="G300" s="290"/>
    </row>
    <row r="301" spans="1:11" ht="47.25" customHeight="1" x14ac:dyDescent="0.3">
      <c r="A301" s="3"/>
      <c r="B301" s="3"/>
      <c r="C301" s="4" t="s">
        <v>4</v>
      </c>
      <c r="D301" s="5" t="s">
        <v>5</v>
      </c>
      <c r="E301" s="5" t="s">
        <v>6</v>
      </c>
      <c r="F301" s="5" t="s">
        <v>7</v>
      </c>
      <c r="G301" s="6" t="s">
        <v>8</v>
      </c>
      <c r="I301" s="170" t="s">
        <v>9</v>
      </c>
      <c r="J301" s="5" t="s">
        <v>10</v>
      </c>
      <c r="K301" s="5" t="s">
        <v>11</v>
      </c>
    </row>
    <row r="302" spans="1:11" ht="66" x14ac:dyDescent="0.3">
      <c r="C302" s="170" t="s">
        <v>733</v>
      </c>
      <c r="D302" s="9" t="s">
        <v>69</v>
      </c>
      <c r="E302" s="10" t="s">
        <v>70</v>
      </c>
      <c r="F302" s="9" t="s">
        <v>16</v>
      </c>
      <c r="G302" s="11">
        <v>1</v>
      </c>
      <c r="I302" s="258">
        <v>1784745.7627118647</v>
      </c>
      <c r="J302" s="259">
        <f t="shared" ref="J302:J317" si="32">+I302*19%</f>
        <v>339101.69491525431</v>
      </c>
      <c r="K302" s="259">
        <f t="shared" ref="K302:K317" si="33">+I302+J302</f>
        <v>2123847.457627119</v>
      </c>
    </row>
    <row r="303" spans="1:11" ht="105.6" x14ac:dyDescent="0.3">
      <c r="C303" s="170" t="s">
        <v>734</v>
      </c>
      <c r="D303" s="9" t="s">
        <v>71</v>
      </c>
      <c r="E303" s="10" t="s">
        <v>72</v>
      </c>
      <c r="F303" s="9" t="s">
        <v>16</v>
      </c>
      <c r="G303" s="11">
        <v>1</v>
      </c>
      <c r="I303" s="257">
        <v>903093.96485867072</v>
      </c>
      <c r="J303" s="259">
        <f t="shared" si="32"/>
        <v>171587.85332314743</v>
      </c>
      <c r="K303" s="259">
        <f t="shared" si="33"/>
        <v>1074681.8181818181</v>
      </c>
    </row>
    <row r="304" spans="1:11" ht="79.2" x14ac:dyDescent="0.3">
      <c r="C304" s="170" t="s">
        <v>735</v>
      </c>
      <c r="D304" s="9" t="s">
        <v>166</v>
      </c>
      <c r="E304" s="10" t="s">
        <v>167</v>
      </c>
      <c r="F304" s="9" t="s">
        <v>16</v>
      </c>
      <c r="G304" s="11">
        <v>1</v>
      </c>
      <c r="I304" s="257">
        <v>12375859.434682963</v>
      </c>
      <c r="J304" s="259">
        <f t="shared" si="32"/>
        <v>2351413.2925897632</v>
      </c>
      <c r="K304" s="259">
        <f t="shared" si="33"/>
        <v>14727272.727272727</v>
      </c>
    </row>
    <row r="305" spans="1:11" ht="52.8" x14ac:dyDescent="0.3">
      <c r="C305" s="170" t="s">
        <v>736</v>
      </c>
      <c r="D305" s="9" t="s">
        <v>73</v>
      </c>
      <c r="E305" s="10" t="s">
        <v>74</v>
      </c>
      <c r="F305" s="9" t="s">
        <v>16</v>
      </c>
      <c r="G305" s="11">
        <v>1</v>
      </c>
      <c r="I305" s="258">
        <v>1629609.7736996755</v>
      </c>
      <c r="J305" s="259">
        <f t="shared" si="32"/>
        <v>309625.85700293834</v>
      </c>
      <c r="K305" s="259">
        <f t="shared" si="33"/>
        <v>1939235.6307026139</v>
      </c>
    </row>
    <row r="306" spans="1:11" ht="118.8" x14ac:dyDescent="0.3">
      <c r="C306" s="170" t="s">
        <v>737</v>
      </c>
      <c r="D306" s="9" t="s">
        <v>244</v>
      </c>
      <c r="E306" s="10" t="s">
        <v>245</v>
      </c>
      <c r="F306" s="9" t="s">
        <v>16</v>
      </c>
      <c r="G306" s="11">
        <v>1</v>
      </c>
      <c r="I306" s="257">
        <v>220546.65409990578</v>
      </c>
      <c r="J306" s="259">
        <f t="shared" si="32"/>
        <v>41903.864278982095</v>
      </c>
      <c r="K306" s="259">
        <f t="shared" si="33"/>
        <v>262450.51837888785</v>
      </c>
    </row>
    <row r="307" spans="1:11" ht="145.19999999999999" x14ac:dyDescent="0.3">
      <c r="C307" s="170" t="s">
        <v>738</v>
      </c>
      <c r="D307" s="9" t="s">
        <v>63</v>
      </c>
      <c r="E307" s="10" t="s">
        <v>64</v>
      </c>
      <c r="F307" s="9" t="s">
        <v>16</v>
      </c>
      <c r="G307" s="11">
        <v>1</v>
      </c>
      <c r="I307" s="258">
        <v>3910722.568664155</v>
      </c>
      <c r="J307" s="259">
        <f t="shared" si="32"/>
        <v>743037.28804618947</v>
      </c>
      <c r="K307" s="259">
        <f t="shared" si="33"/>
        <v>4653759.8567103446</v>
      </c>
    </row>
    <row r="308" spans="1:11" ht="105.6" x14ac:dyDescent="0.3">
      <c r="C308" s="170" t="s">
        <v>739</v>
      </c>
      <c r="D308" s="9" t="s">
        <v>67</v>
      </c>
      <c r="E308" s="10" t="s">
        <v>68</v>
      </c>
      <c r="F308" s="9" t="s">
        <v>16</v>
      </c>
      <c r="G308" s="11">
        <v>1</v>
      </c>
      <c r="I308" s="257">
        <v>2250618.7929717344</v>
      </c>
      <c r="J308" s="259">
        <f t="shared" si="32"/>
        <v>427617.57066462957</v>
      </c>
      <c r="K308" s="259">
        <f t="shared" si="33"/>
        <v>2678236.3636363642</v>
      </c>
    </row>
    <row r="309" spans="1:11" ht="92.4" x14ac:dyDescent="0.3">
      <c r="C309" s="170" t="s">
        <v>740</v>
      </c>
      <c r="D309" s="9" t="s">
        <v>22</v>
      </c>
      <c r="E309" s="10" t="s">
        <v>23</v>
      </c>
      <c r="F309" s="9" t="s">
        <v>16</v>
      </c>
      <c r="G309" s="11">
        <v>1</v>
      </c>
      <c r="I309" s="257">
        <v>3419624.2171189985</v>
      </c>
      <c r="J309" s="259">
        <f t="shared" si="32"/>
        <v>649728.60125260975</v>
      </c>
      <c r="K309" s="259">
        <f t="shared" si="33"/>
        <v>4069352.8183716084</v>
      </c>
    </row>
    <row r="310" spans="1:11" ht="66" x14ac:dyDescent="0.3">
      <c r="C310" s="170" t="s">
        <v>741</v>
      </c>
      <c r="D310" s="9" t="s">
        <v>26</v>
      </c>
      <c r="E310" s="10" t="s">
        <v>27</v>
      </c>
      <c r="F310" s="9" t="s">
        <v>16</v>
      </c>
      <c r="G310" s="11">
        <v>1</v>
      </c>
      <c r="I310" s="257">
        <v>3327870.9189461735</v>
      </c>
      <c r="J310" s="259">
        <f t="shared" si="32"/>
        <v>632295.47459977295</v>
      </c>
      <c r="K310" s="259">
        <f t="shared" si="33"/>
        <v>3960166.3935459466</v>
      </c>
    </row>
    <row r="311" spans="1:11" ht="39.6" x14ac:dyDescent="0.3">
      <c r="C311" s="170" t="s">
        <v>742</v>
      </c>
      <c r="D311" s="9" t="s">
        <v>87</v>
      </c>
      <c r="E311" s="10" t="s">
        <v>88</v>
      </c>
      <c r="F311" s="9" t="s">
        <v>16</v>
      </c>
      <c r="G311" s="11">
        <v>1</v>
      </c>
      <c r="I311" s="257">
        <v>3932773.109243698</v>
      </c>
      <c r="J311" s="259">
        <f t="shared" si="32"/>
        <v>747226.89075630263</v>
      </c>
      <c r="K311" s="259">
        <f t="shared" si="33"/>
        <v>4680000.0000000009</v>
      </c>
    </row>
    <row r="312" spans="1:11" s="2" customFormat="1" ht="52.8" x14ac:dyDescent="0.3">
      <c r="C312" s="170" t="s">
        <v>743</v>
      </c>
      <c r="D312" s="9" t="s">
        <v>59</v>
      </c>
      <c r="E312" s="10" t="s">
        <v>60</v>
      </c>
      <c r="F312" s="9" t="s">
        <v>16</v>
      </c>
      <c r="G312" s="11">
        <v>1</v>
      </c>
      <c r="I312" s="257">
        <v>3091649.6945010182</v>
      </c>
      <c r="J312" s="259">
        <f t="shared" si="32"/>
        <v>587413.44195519341</v>
      </c>
      <c r="K312" s="259">
        <f t="shared" si="33"/>
        <v>3679063.1364562116</v>
      </c>
    </row>
    <row r="313" spans="1:11" ht="26.4" x14ac:dyDescent="0.3">
      <c r="C313" s="170" t="s">
        <v>744</v>
      </c>
      <c r="D313" s="9" t="s">
        <v>174</v>
      </c>
      <c r="E313" s="10" t="s">
        <v>175</v>
      </c>
      <c r="F313" s="9" t="s">
        <v>16</v>
      </c>
      <c r="G313" s="11">
        <v>1</v>
      </c>
      <c r="I313" s="257">
        <v>116637.47810858142</v>
      </c>
      <c r="J313" s="259">
        <f t="shared" si="32"/>
        <v>22161.120840630469</v>
      </c>
      <c r="K313" s="259">
        <f t="shared" si="33"/>
        <v>138798.59894921188</v>
      </c>
    </row>
    <row r="314" spans="1:11" ht="26.4" x14ac:dyDescent="0.3">
      <c r="C314" s="170" t="s">
        <v>745</v>
      </c>
      <c r="D314" s="9" t="s">
        <v>288</v>
      </c>
      <c r="E314" s="10" t="s">
        <v>289</v>
      </c>
      <c r="F314" s="9" t="s">
        <v>16</v>
      </c>
      <c r="G314" s="11">
        <v>1</v>
      </c>
      <c r="I314" s="257">
        <v>24336.855725684713</v>
      </c>
      <c r="J314" s="259">
        <f t="shared" si="32"/>
        <v>4624.0025878800952</v>
      </c>
      <c r="K314" s="259">
        <f t="shared" si="33"/>
        <v>28960.858313564808</v>
      </c>
    </row>
    <row r="315" spans="1:11" x14ac:dyDescent="0.3">
      <c r="C315" s="170" t="s">
        <v>746</v>
      </c>
      <c r="D315" s="9" t="s">
        <v>178</v>
      </c>
      <c r="E315" s="10" t="s">
        <v>179</v>
      </c>
      <c r="F315" s="9" t="s">
        <v>16</v>
      </c>
      <c r="G315" s="11">
        <v>1</v>
      </c>
      <c r="I315" s="257">
        <v>57525.408907171601</v>
      </c>
      <c r="J315" s="259">
        <f t="shared" si="32"/>
        <v>10929.827692362604</v>
      </c>
      <c r="K315" s="259">
        <f t="shared" si="33"/>
        <v>68455.236599534197</v>
      </c>
    </row>
    <row r="316" spans="1:11" ht="39.6" x14ac:dyDescent="0.3">
      <c r="C316" s="170" t="s">
        <v>747</v>
      </c>
      <c r="D316" s="9" t="s">
        <v>290</v>
      </c>
      <c r="E316" s="10" t="s">
        <v>291</v>
      </c>
      <c r="F316" s="9" t="s">
        <v>16</v>
      </c>
      <c r="G316" s="11">
        <v>1</v>
      </c>
      <c r="I316" s="258">
        <v>36970.658207771608</v>
      </c>
      <c r="J316" s="259">
        <f t="shared" si="32"/>
        <v>7024.4250594766054</v>
      </c>
      <c r="K316" s="259">
        <f t="shared" si="33"/>
        <v>43995.083267248214</v>
      </c>
    </row>
    <row r="317" spans="1:11" x14ac:dyDescent="0.3">
      <c r="C317" s="170" t="s">
        <v>748</v>
      </c>
      <c r="D317" s="9" t="s">
        <v>176</v>
      </c>
      <c r="E317" s="10" t="s">
        <v>177</v>
      </c>
      <c r="F317" s="9" t="s">
        <v>16</v>
      </c>
      <c r="G317" s="11">
        <v>1</v>
      </c>
      <c r="I317" s="258">
        <v>20654.33854907539</v>
      </c>
      <c r="J317" s="259">
        <f t="shared" si="32"/>
        <v>3924.3243243243242</v>
      </c>
      <c r="K317" s="259">
        <f t="shared" si="33"/>
        <v>24578.662873399713</v>
      </c>
    </row>
    <row r="318" spans="1:11" ht="13.2" customHeight="1" thickBot="1" x14ac:dyDescent="0.35">
      <c r="C318" s="268" t="s">
        <v>293</v>
      </c>
      <c r="D318" s="269"/>
      <c r="E318" s="269"/>
      <c r="F318" s="269"/>
      <c r="G318" s="269"/>
    </row>
    <row r="319" spans="1:11" ht="47.25" customHeight="1" x14ac:dyDescent="0.3">
      <c r="A319" s="3"/>
      <c r="B319" s="3"/>
      <c r="C319" s="4" t="s">
        <v>4</v>
      </c>
      <c r="D319" s="5" t="s">
        <v>5</v>
      </c>
      <c r="E319" s="5" t="s">
        <v>6</v>
      </c>
      <c r="F319" s="5" t="s">
        <v>7</v>
      </c>
      <c r="G319" s="6" t="s">
        <v>8</v>
      </c>
      <c r="I319" s="170" t="s">
        <v>9</v>
      </c>
      <c r="J319" s="5" t="s">
        <v>10</v>
      </c>
      <c r="K319" s="5" t="s">
        <v>11</v>
      </c>
    </row>
    <row r="320" spans="1:11" ht="39.6" x14ac:dyDescent="0.3">
      <c r="C320" s="170" t="s">
        <v>750</v>
      </c>
      <c r="D320" s="9" t="s">
        <v>87</v>
      </c>
      <c r="E320" s="10" t="s">
        <v>88</v>
      </c>
      <c r="F320" s="9" t="s">
        <v>16</v>
      </c>
      <c r="G320" s="11">
        <v>1</v>
      </c>
      <c r="I320" s="257">
        <v>3932773.109243698</v>
      </c>
      <c r="J320" s="259">
        <f t="shared" ref="J320:J326" si="34">+I320*19%</f>
        <v>747226.89075630263</v>
      </c>
      <c r="K320" s="259">
        <f t="shared" ref="K320:K326" si="35">+I320+J320</f>
        <v>4680000.0000000009</v>
      </c>
    </row>
    <row r="321" spans="1:11" s="2" customFormat="1" ht="92.4" x14ac:dyDescent="0.3">
      <c r="C321" s="170" t="s">
        <v>751</v>
      </c>
      <c r="D321" s="9" t="s">
        <v>121</v>
      </c>
      <c r="E321" s="10" t="s">
        <v>122</v>
      </c>
      <c r="F321" s="9" t="s">
        <v>16</v>
      </c>
      <c r="G321" s="11">
        <v>1</v>
      </c>
      <c r="I321" s="257">
        <v>6491803.2786885239</v>
      </c>
      <c r="J321" s="259">
        <f t="shared" si="34"/>
        <v>1233442.6229508196</v>
      </c>
      <c r="K321" s="259">
        <f t="shared" si="35"/>
        <v>7725245.9016393432</v>
      </c>
    </row>
    <row r="322" spans="1:11" ht="66" x14ac:dyDescent="0.3">
      <c r="C322" s="170" t="s">
        <v>752</v>
      </c>
      <c r="D322" s="9" t="s">
        <v>65</v>
      </c>
      <c r="E322" s="10" t="s">
        <v>66</v>
      </c>
      <c r="F322" s="9" t="s">
        <v>16</v>
      </c>
      <c r="G322" s="11">
        <v>1</v>
      </c>
      <c r="I322" s="258">
        <v>3088625.7353857714</v>
      </c>
      <c r="J322" s="259">
        <f t="shared" si="34"/>
        <v>586838.88972329651</v>
      </c>
      <c r="K322" s="259">
        <f t="shared" si="35"/>
        <v>3675464.6251090681</v>
      </c>
    </row>
    <row r="323" spans="1:11" ht="66" x14ac:dyDescent="0.3">
      <c r="C323" s="170" t="s">
        <v>753</v>
      </c>
      <c r="D323" s="9" t="s">
        <v>26</v>
      </c>
      <c r="E323" s="10" t="s">
        <v>27</v>
      </c>
      <c r="F323" s="9" t="s">
        <v>16</v>
      </c>
      <c r="G323" s="11">
        <v>1</v>
      </c>
      <c r="I323" s="257">
        <v>3327870.9189461735</v>
      </c>
      <c r="J323" s="259">
        <f t="shared" si="34"/>
        <v>632295.47459977295</v>
      </c>
      <c r="K323" s="259">
        <f t="shared" si="35"/>
        <v>3960166.3935459466</v>
      </c>
    </row>
    <row r="324" spans="1:11" ht="26.4" x14ac:dyDescent="0.3">
      <c r="C324" s="170" t="s">
        <v>754</v>
      </c>
      <c r="D324" s="9" t="s">
        <v>19</v>
      </c>
      <c r="E324" s="10" t="s">
        <v>20</v>
      </c>
      <c r="F324" s="9" t="s">
        <v>16</v>
      </c>
      <c r="G324" s="11">
        <v>1</v>
      </c>
      <c r="I324" s="257">
        <v>63997.374466688547</v>
      </c>
      <c r="J324" s="259">
        <f t="shared" si="34"/>
        <v>12159.501148670824</v>
      </c>
      <c r="K324" s="259">
        <f t="shared" si="35"/>
        <v>76156.875615359371</v>
      </c>
    </row>
    <row r="325" spans="1:11" ht="39.6" x14ac:dyDescent="0.3">
      <c r="C325" s="170" t="s">
        <v>755</v>
      </c>
      <c r="D325" s="9" t="s">
        <v>119</v>
      </c>
      <c r="E325" s="10" t="s">
        <v>180</v>
      </c>
      <c r="F325" s="9" t="s">
        <v>16</v>
      </c>
      <c r="G325" s="11">
        <v>1</v>
      </c>
      <c r="I325" s="257">
        <v>208739.49579831935</v>
      </c>
      <c r="J325" s="259">
        <f t="shared" si="34"/>
        <v>39660.504201680676</v>
      </c>
      <c r="K325" s="259">
        <f t="shared" si="35"/>
        <v>248400.00000000003</v>
      </c>
    </row>
    <row r="326" spans="1:11" ht="118.8" x14ac:dyDescent="0.3">
      <c r="C326" s="170" t="s">
        <v>756</v>
      </c>
      <c r="D326" s="9" t="s">
        <v>146</v>
      </c>
      <c r="E326" s="10" t="s">
        <v>147</v>
      </c>
      <c r="F326" s="9" t="s">
        <v>16</v>
      </c>
      <c r="G326" s="11">
        <v>1</v>
      </c>
      <c r="I326" s="258">
        <v>3664445.9233144121</v>
      </c>
      <c r="J326" s="259">
        <f t="shared" si="34"/>
        <v>696244.72542973829</v>
      </c>
      <c r="K326" s="259">
        <f t="shared" si="35"/>
        <v>4360690.6487441501</v>
      </c>
    </row>
    <row r="327" spans="1:11" ht="13.2" customHeight="1" thickBot="1" x14ac:dyDescent="0.35">
      <c r="C327" s="268" t="s">
        <v>295</v>
      </c>
      <c r="D327" s="269"/>
      <c r="E327" s="269"/>
      <c r="F327" s="269"/>
      <c r="G327" s="269"/>
    </row>
    <row r="328" spans="1:11" ht="47.25" customHeight="1" x14ac:dyDescent="0.3">
      <c r="A328" s="3"/>
      <c r="B328" s="3"/>
      <c r="C328" s="4" t="s">
        <v>4</v>
      </c>
      <c r="D328" s="5" t="s">
        <v>5</v>
      </c>
      <c r="E328" s="5" t="s">
        <v>6</v>
      </c>
      <c r="F328" s="5" t="s">
        <v>7</v>
      </c>
      <c r="G328" s="6" t="s">
        <v>8</v>
      </c>
      <c r="I328" s="170" t="s">
        <v>9</v>
      </c>
      <c r="J328" s="5" t="s">
        <v>10</v>
      </c>
      <c r="K328" s="5" t="s">
        <v>11</v>
      </c>
    </row>
    <row r="329" spans="1:11" s="2" customFormat="1" ht="39.6" x14ac:dyDescent="0.3">
      <c r="C329" s="170" t="s">
        <v>758</v>
      </c>
      <c r="D329" s="9" t="s">
        <v>14</v>
      </c>
      <c r="E329" s="10" t="s">
        <v>15</v>
      </c>
      <c r="F329" s="9" t="s">
        <v>16</v>
      </c>
      <c r="G329" s="11">
        <v>1</v>
      </c>
      <c r="I329" s="257">
        <v>305271.19938884646</v>
      </c>
      <c r="J329" s="259">
        <f t="shared" ref="J329:J350" si="36">+I329*19%</f>
        <v>58001.52788388083</v>
      </c>
      <c r="K329" s="259">
        <f t="shared" ref="K329:K350" si="37">+I329+J329</f>
        <v>363272.72727272729</v>
      </c>
    </row>
    <row r="330" spans="1:11" ht="26.4" x14ac:dyDescent="0.3">
      <c r="C330" s="170" t="s">
        <v>759</v>
      </c>
      <c r="D330" s="9" t="s">
        <v>19</v>
      </c>
      <c r="E330" s="10" t="s">
        <v>20</v>
      </c>
      <c r="F330" s="9" t="s">
        <v>16</v>
      </c>
      <c r="G330" s="11">
        <v>1</v>
      </c>
      <c r="I330" s="257">
        <v>63997.374466688547</v>
      </c>
      <c r="J330" s="259">
        <f t="shared" si="36"/>
        <v>12159.501148670824</v>
      </c>
      <c r="K330" s="259">
        <f t="shared" si="37"/>
        <v>76156.875615359371</v>
      </c>
    </row>
    <row r="331" spans="1:11" ht="52.8" x14ac:dyDescent="0.3">
      <c r="C331" s="170" t="s">
        <v>760</v>
      </c>
      <c r="D331" s="9" t="s">
        <v>73</v>
      </c>
      <c r="E331" s="10" t="s">
        <v>74</v>
      </c>
      <c r="F331" s="9" t="s">
        <v>16</v>
      </c>
      <c r="G331" s="11">
        <v>1</v>
      </c>
      <c r="I331" s="258">
        <v>1629609.7736996755</v>
      </c>
      <c r="J331" s="259">
        <f t="shared" si="36"/>
        <v>309625.85700293834</v>
      </c>
      <c r="K331" s="259">
        <f t="shared" si="37"/>
        <v>1939235.6307026139</v>
      </c>
    </row>
    <row r="332" spans="1:11" ht="145.19999999999999" x14ac:dyDescent="0.3">
      <c r="C332" s="170" t="s">
        <v>761</v>
      </c>
      <c r="D332" s="9" t="s">
        <v>63</v>
      </c>
      <c r="E332" s="10" t="s">
        <v>64</v>
      </c>
      <c r="F332" s="9" t="s">
        <v>16</v>
      </c>
      <c r="G332" s="11">
        <v>1</v>
      </c>
      <c r="I332" s="258">
        <v>3910722.568664155</v>
      </c>
      <c r="J332" s="259">
        <f t="shared" si="36"/>
        <v>743037.28804618947</v>
      </c>
      <c r="K332" s="259">
        <f t="shared" si="37"/>
        <v>4653759.8567103446</v>
      </c>
    </row>
    <row r="333" spans="1:11" ht="66" x14ac:dyDescent="0.3">
      <c r="C333" s="170" t="s">
        <v>762</v>
      </c>
      <c r="D333" s="9" t="s">
        <v>69</v>
      </c>
      <c r="E333" s="10" t="s">
        <v>70</v>
      </c>
      <c r="F333" s="9" t="s">
        <v>16</v>
      </c>
      <c r="G333" s="11">
        <v>1</v>
      </c>
      <c r="I333" s="258">
        <v>1784745.7627118647</v>
      </c>
      <c r="J333" s="259">
        <f t="shared" si="36"/>
        <v>339101.69491525431</v>
      </c>
      <c r="K333" s="259">
        <f t="shared" si="37"/>
        <v>2123847.457627119</v>
      </c>
    </row>
    <row r="334" spans="1:11" ht="105.6" x14ac:dyDescent="0.3">
      <c r="C334" s="170" t="s">
        <v>763</v>
      </c>
      <c r="D334" s="9" t="s">
        <v>71</v>
      </c>
      <c r="E334" s="10" t="s">
        <v>72</v>
      </c>
      <c r="F334" s="9" t="s">
        <v>16</v>
      </c>
      <c r="G334" s="11">
        <v>1</v>
      </c>
      <c r="I334" s="257">
        <v>903093.96485867072</v>
      </c>
      <c r="J334" s="259">
        <f t="shared" si="36"/>
        <v>171587.85332314743</v>
      </c>
      <c r="K334" s="259">
        <f t="shared" si="37"/>
        <v>1074681.8181818181</v>
      </c>
    </row>
    <row r="335" spans="1:11" ht="66" x14ac:dyDescent="0.3">
      <c r="C335" s="170" t="s">
        <v>764</v>
      </c>
      <c r="D335" s="9" t="s">
        <v>65</v>
      </c>
      <c r="E335" s="10" t="s">
        <v>66</v>
      </c>
      <c r="F335" s="9" t="s">
        <v>16</v>
      </c>
      <c r="G335" s="11">
        <v>1</v>
      </c>
      <c r="I335" s="258">
        <v>3088625.7353857714</v>
      </c>
      <c r="J335" s="259">
        <f t="shared" si="36"/>
        <v>586838.88972329651</v>
      </c>
      <c r="K335" s="259">
        <f t="shared" si="37"/>
        <v>3675464.6251090681</v>
      </c>
    </row>
    <row r="336" spans="1:11" ht="66" x14ac:dyDescent="0.3">
      <c r="C336" s="170" t="s">
        <v>765</v>
      </c>
      <c r="D336" s="9" t="s">
        <v>26</v>
      </c>
      <c r="E336" s="10" t="s">
        <v>27</v>
      </c>
      <c r="F336" s="9" t="s">
        <v>16</v>
      </c>
      <c r="G336" s="11">
        <v>1</v>
      </c>
      <c r="I336" s="257">
        <v>3327870.9189461735</v>
      </c>
      <c r="J336" s="259">
        <f t="shared" si="36"/>
        <v>632295.47459977295</v>
      </c>
      <c r="K336" s="259">
        <f t="shared" si="37"/>
        <v>3960166.3935459466</v>
      </c>
    </row>
    <row r="337" spans="1:11" s="2" customFormat="1" ht="39.6" x14ac:dyDescent="0.3">
      <c r="C337" s="170" t="s">
        <v>766</v>
      </c>
      <c r="D337" s="9" t="s">
        <v>123</v>
      </c>
      <c r="E337" s="10" t="s">
        <v>124</v>
      </c>
      <c r="F337" s="9" t="s">
        <v>16</v>
      </c>
      <c r="G337" s="11">
        <v>1</v>
      </c>
      <c r="I337" s="257">
        <v>4036363.6363636367</v>
      </c>
      <c r="J337" s="259">
        <f t="shared" si="36"/>
        <v>766909.09090909094</v>
      </c>
      <c r="K337" s="259">
        <f t="shared" si="37"/>
        <v>4803272.7272727275</v>
      </c>
    </row>
    <row r="338" spans="1:11" ht="105.6" x14ac:dyDescent="0.3">
      <c r="C338" s="170" t="s">
        <v>767</v>
      </c>
      <c r="D338" s="9" t="s">
        <v>67</v>
      </c>
      <c r="E338" s="10" t="s">
        <v>68</v>
      </c>
      <c r="F338" s="9" t="s">
        <v>16</v>
      </c>
      <c r="G338" s="11">
        <v>1</v>
      </c>
      <c r="I338" s="257">
        <v>2250618.7929717344</v>
      </c>
      <c r="J338" s="259">
        <f t="shared" si="36"/>
        <v>427617.57066462957</v>
      </c>
      <c r="K338" s="259">
        <f t="shared" si="37"/>
        <v>2678236.3636363642</v>
      </c>
    </row>
    <row r="339" spans="1:11" ht="39.6" x14ac:dyDescent="0.3">
      <c r="C339" s="170" t="s">
        <v>768</v>
      </c>
      <c r="D339" s="9" t="s">
        <v>87</v>
      </c>
      <c r="E339" s="10" t="s">
        <v>88</v>
      </c>
      <c r="F339" s="9" t="s">
        <v>16</v>
      </c>
      <c r="G339" s="11">
        <v>1</v>
      </c>
      <c r="I339" s="257">
        <v>3932773.109243698</v>
      </c>
      <c r="J339" s="259">
        <f t="shared" si="36"/>
        <v>747226.89075630263</v>
      </c>
      <c r="K339" s="259">
        <f t="shared" si="37"/>
        <v>4680000.0000000009</v>
      </c>
    </row>
    <row r="340" spans="1:11" s="2" customFormat="1" ht="39.6" x14ac:dyDescent="0.3">
      <c r="C340" s="170" t="s">
        <v>769</v>
      </c>
      <c r="D340" s="9" t="s">
        <v>56</v>
      </c>
      <c r="E340" s="10" t="s">
        <v>57</v>
      </c>
      <c r="F340" s="9" t="s">
        <v>16</v>
      </c>
      <c r="G340" s="11">
        <v>1</v>
      </c>
      <c r="I340" s="257">
        <v>4216959.5110771591</v>
      </c>
      <c r="J340" s="259">
        <f t="shared" si="36"/>
        <v>801222.3071046602</v>
      </c>
      <c r="K340" s="259">
        <f t="shared" si="37"/>
        <v>5018181.8181818193</v>
      </c>
    </row>
    <row r="341" spans="1:11" s="2" customFormat="1" ht="39.6" x14ac:dyDescent="0.3">
      <c r="C341" s="170" t="s">
        <v>770</v>
      </c>
      <c r="D341" s="9" t="s">
        <v>91</v>
      </c>
      <c r="E341" s="10" t="s">
        <v>92</v>
      </c>
      <c r="F341" s="9" t="s">
        <v>16</v>
      </c>
      <c r="G341" s="11">
        <v>1</v>
      </c>
      <c r="I341" s="257">
        <v>4603819.7097020634</v>
      </c>
      <c r="J341" s="259">
        <f t="shared" si="36"/>
        <v>874725.74484339205</v>
      </c>
      <c r="K341" s="259">
        <f t="shared" si="37"/>
        <v>5478545.4545454551</v>
      </c>
    </row>
    <row r="342" spans="1:11" s="2" customFormat="1" ht="52.8" x14ac:dyDescent="0.3">
      <c r="C342" s="170" t="s">
        <v>771</v>
      </c>
      <c r="D342" s="9" t="s">
        <v>59</v>
      </c>
      <c r="E342" s="10" t="s">
        <v>60</v>
      </c>
      <c r="F342" s="9" t="s">
        <v>16</v>
      </c>
      <c r="G342" s="11">
        <v>1</v>
      </c>
      <c r="I342" s="257">
        <v>3091649.6945010182</v>
      </c>
      <c r="J342" s="259">
        <f t="shared" si="36"/>
        <v>587413.44195519341</v>
      </c>
      <c r="K342" s="259">
        <f t="shared" si="37"/>
        <v>3679063.1364562116</v>
      </c>
    </row>
    <row r="343" spans="1:11" s="2" customFormat="1" ht="39.6" x14ac:dyDescent="0.3">
      <c r="C343" s="170" t="s">
        <v>772</v>
      </c>
      <c r="D343" s="9" t="s">
        <v>134</v>
      </c>
      <c r="E343" s="10" t="s">
        <v>135</v>
      </c>
      <c r="F343" s="9" t="s">
        <v>16</v>
      </c>
      <c r="G343" s="11">
        <v>1</v>
      </c>
      <c r="I343" s="257">
        <v>2677159.6638655462</v>
      </c>
      <c r="J343" s="259">
        <f t="shared" si="36"/>
        <v>508660.33613445377</v>
      </c>
      <c r="K343" s="259">
        <f t="shared" si="37"/>
        <v>3185820</v>
      </c>
    </row>
    <row r="344" spans="1:11" s="2" customFormat="1" ht="92.4" x14ac:dyDescent="0.3">
      <c r="C344" s="170" t="s">
        <v>773</v>
      </c>
      <c r="D344" s="9" t="s">
        <v>121</v>
      </c>
      <c r="E344" s="10" t="s">
        <v>122</v>
      </c>
      <c r="F344" s="9" t="s">
        <v>16</v>
      </c>
      <c r="G344" s="11">
        <v>1</v>
      </c>
      <c r="I344" s="257">
        <v>6491803.2786885239</v>
      </c>
      <c r="J344" s="259">
        <f t="shared" si="36"/>
        <v>1233442.6229508196</v>
      </c>
      <c r="K344" s="259">
        <f t="shared" si="37"/>
        <v>7725245.9016393432</v>
      </c>
    </row>
    <row r="345" spans="1:11" s="2" customFormat="1" ht="118.8" x14ac:dyDescent="0.3">
      <c r="C345" s="170" t="s">
        <v>774</v>
      </c>
      <c r="D345" s="35" t="s">
        <v>136</v>
      </c>
      <c r="E345" s="36" t="s">
        <v>137</v>
      </c>
      <c r="F345" s="35" t="s">
        <v>16</v>
      </c>
      <c r="G345" s="11">
        <v>1</v>
      </c>
      <c r="I345" s="257">
        <v>3205210.0840336136</v>
      </c>
      <c r="J345" s="259">
        <f t="shared" si="36"/>
        <v>608989.91596638656</v>
      </c>
      <c r="K345" s="259">
        <f t="shared" si="37"/>
        <v>3814200</v>
      </c>
    </row>
    <row r="346" spans="1:11" ht="66" x14ac:dyDescent="0.3">
      <c r="C346" s="170" t="s">
        <v>775</v>
      </c>
      <c r="D346" s="9" t="s">
        <v>77</v>
      </c>
      <c r="E346" s="10" t="s">
        <v>78</v>
      </c>
      <c r="F346" s="9" t="s">
        <v>16</v>
      </c>
      <c r="G346" s="11">
        <v>1</v>
      </c>
      <c r="I346" s="257">
        <v>2657480.3149606301</v>
      </c>
      <c r="J346" s="259">
        <f t="shared" si="36"/>
        <v>504921.25984251971</v>
      </c>
      <c r="K346" s="259">
        <f t="shared" si="37"/>
        <v>3162401.5748031498</v>
      </c>
    </row>
    <row r="347" spans="1:11" ht="52.8" x14ac:dyDescent="0.3">
      <c r="C347" s="170" t="s">
        <v>776</v>
      </c>
      <c r="D347" s="9" t="s">
        <v>140</v>
      </c>
      <c r="E347" s="38" t="s">
        <v>141</v>
      </c>
      <c r="F347" s="9" t="s">
        <v>16</v>
      </c>
      <c r="G347" s="11">
        <v>1</v>
      </c>
      <c r="I347" s="257">
        <v>1061664.8911885559</v>
      </c>
      <c r="J347" s="259">
        <f t="shared" si="36"/>
        <v>201716.32932582562</v>
      </c>
      <c r="K347" s="259">
        <f t="shared" si="37"/>
        <v>1263381.2205143815</v>
      </c>
    </row>
    <row r="348" spans="1:11" ht="79.2" x14ac:dyDescent="0.3">
      <c r="C348" s="170" t="s">
        <v>777</v>
      </c>
      <c r="D348" s="9" t="s">
        <v>150</v>
      </c>
      <c r="E348" s="38" t="s">
        <v>151</v>
      </c>
      <c r="F348" s="9" t="s">
        <v>16</v>
      </c>
      <c r="G348" s="11">
        <v>1</v>
      </c>
      <c r="I348" s="257">
        <v>1071291.9967222072</v>
      </c>
      <c r="J348" s="259">
        <f t="shared" si="36"/>
        <v>203545.47937721937</v>
      </c>
      <c r="K348" s="259">
        <f t="shared" si="37"/>
        <v>1274837.4760994266</v>
      </c>
    </row>
    <row r="349" spans="1:11" ht="51.75" customHeight="1" x14ac:dyDescent="0.3">
      <c r="C349" s="170" t="s">
        <v>778</v>
      </c>
      <c r="D349" s="9" t="s">
        <v>75</v>
      </c>
      <c r="E349" s="10" t="s">
        <v>76</v>
      </c>
      <c r="F349" s="9" t="s">
        <v>16</v>
      </c>
      <c r="G349" s="11">
        <v>1</v>
      </c>
      <c r="I349" s="257">
        <v>532048.76130554464</v>
      </c>
      <c r="J349" s="259">
        <f t="shared" si="36"/>
        <v>101089.26464805349</v>
      </c>
      <c r="K349" s="259">
        <f t="shared" si="37"/>
        <v>633138.02595359809</v>
      </c>
    </row>
    <row r="350" spans="1:11" ht="79.2" x14ac:dyDescent="0.3">
      <c r="C350" s="170" t="s">
        <v>779</v>
      </c>
      <c r="D350" s="9" t="s">
        <v>217</v>
      </c>
      <c r="E350" s="10" t="s">
        <v>218</v>
      </c>
      <c r="F350" s="9" t="s">
        <v>16</v>
      </c>
      <c r="G350" s="11">
        <v>1</v>
      </c>
      <c r="I350" s="257">
        <v>4239877.7692895345</v>
      </c>
      <c r="J350" s="259">
        <f t="shared" si="36"/>
        <v>805576.77616501157</v>
      </c>
      <c r="K350" s="259">
        <f t="shared" si="37"/>
        <v>5045454.5454545459</v>
      </c>
    </row>
    <row r="351" spans="1:11" ht="13.2" customHeight="1" thickBot="1" x14ac:dyDescent="0.35">
      <c r="C351" s="268" t="s">
        <v>297</v>
      </c>
      <c r="D351" s="269"/>
      <c r="E351" s="269"/>
      <c r="F351" s="269"/>
      <c r="G351" s="269"/>
    </row>
    <row r="352" spans="1:11" ht="47.25" customHeight="1" x14ac:dyDescent="0.3">
      <c r="A352" s="3"/>
      <c r="B352" s="3"/>
      <c r="C352" s="4" t="s">
        <v>4</v>
      </c>
      <c r="D352" s="5" t="s">
        <v>5</v>
      </c>
      <c r="E352" s="5" t="s">
        <v>6</v>
      </c>
      <c r="F352" s="5" t="s">
        <v>7</v>
      </c>
      <c r="G352" s="6" t="s">
        <v>8</v>
      </c>
      <c r="I352" s="170" t="s">
        <v>9</v>
      </c>
      <c r="J352" s="5" t="s">
        <v>10</v>
      </c>
      <c r="K352" s="5" t="s">
        <v>11</v>
      </c>
    </row>
    <row r="353" spans="3:11" ht="66" x14ac:dyDescent="0.3">
      <c r="C353" s="170" t="s">
        <v>781</v>
      </c>
      <c r="D353" s="9" t="s">
        <v>69</v>
      </c>
      <c r="E353" s="10" t="s">
        <v>70</v>
      </c>
      <c r="F353" s="9" t="s">
        <v>16</v>
      </c>
      <c r="G353" s="11">
        <v>1</v>
      </c>
      <c r="I353" s="258">
        <v>1784745.7627118647</v>
      </c>
      <c r="J353" s="259">
        <f t="shared" ref="J353:J376" si="38">+I353*19%</f>
        <v>339101.69491525431</v>
      </c>
      <c r="K353" s="259">
        <f t="shared" ref="K353:K376" si="39">+I353+J353</f>
        <v>2123847.457627119</v>
      </c>
    </row>
    <row r="354" spans="3:11" ht="145.19999999999999" x14ac:dyDescent="0.3">
      <c r="C354" s="170" t="s">
        <v>782</v>
      </c>
      <c r="D354" s="9" t="s">
        <v>63</v>
      </c>
      <c r="E354" s="10" t="s">
        <v>64</v>
      </c>
      <c r="F354" s="9" t="s">
        <v>16</v>
      </c>
      <c r="G354" s="11">
        <v>1</v>
      </c>
      <c r="I354" s="258">
        <v>3910722.568664155</v>
      </c>
      <c r="J354" s="259">
        <f t="shared" si="38"/>
        <v>743037.28804618947</v>
      </c>
      <c r="K354" s="259">
        <f t="shared" si="39"/>
        <v>4653759.8567103446</v>
      </c>
    </row>
    <row r="355" spans="3:11" ht="26.4" x14ac:dyDescent="0.3">
      <c r="C355" s="170" t="s">
        <v>783</v>
      </c>
      <c r="D355" s="9" t="s">
        <v>298</v>
      </c>
      <c r="E355" s="10" t="s">
        <v>299</v>
      </c>
      <c r="F355" s="9" t="s">
        <v>16</v>
      </c>
      <c r="G355" s="11">
        <v>1</v>
      </c>
      <c r="I355" s="257">
        <v>554307.11610486894</v>
      </c>
      <c r="J355" s="259">
        <f t="shared" si="38"/>
        <v>105318.35205992511</v>
      </c>
      <c r="K355" s="259">
        <f t="shared" si="39"/>
        <v>659625.46816479403</v>
      </c>
    </row>
    <row r="356" spans="3:11" ht="66" x14ac:dyDescent="0.3">
      <c r="C356" s="170" t="s">
        <v>784</v>
      </c>
      <c r="D356" s="9" t="s">
        <v>26</v>
      </c>
      <c r="E356" s="10" t="s">
        <v>27</v>
      </c>
      <c r="F356" s="9" t="s">
        <v>16</v>
      </c>
      <c r="G356" s="11">
        <v>1</v>
      </c>
      <c r="I356" s="257">
        <v>3327870.9189461735</v>
      </c>
      <c r="J356" s="259">
        <f t="shared" si="38"/>
        <v>632295.47459977295</v>
      </c>
      <c r="K356" s="259">
        <f t="shared" si="39"/>
        <v>3960166.3935459466</v>
      </c>
    </row>
    <row r="357" spans="3:11" ht="52.8" x14ac:dyDescent="0.3">
      <c r="C357" s="170" t="s">
        <v>785</v>
      </c>
      <c r="D357" s="9" t="s">
        <v>73</v>
      </c>
      <c r="E357" s="10" t="s">
        <v>74</v>
      </c>
      <c r="F357" s="9" t="s">
        <v>16</v>
      </c>
      <c r="G357" s="11">
        <v>1</v>
      </c>
      <c r="I357" s="258">
        <v>1629609.7736996755</v>
      </c>
      <c r="J357" s="259">
        <f t="shared" si="38"/>
        <v>309625.85700293834</v>
      </c>
      <c r="K357" s="259">
        <f t="shared" si="39"/>
        <v>1939235.6307026139</v>
      </c>
    </row>
    <row r="358" spans="3:11" ht="26.4" x14ac:dyDescent="0.3">
      <c r="C358" s="170" t="s">
        <v>786</v>
      </c>
      <c r="D358" s="9" t="s">
        <v>19</v>
      </c>
      <c r="E358" s="10" t="s">
        <v>20</v>
      </c>
      <c r="F358" s="9" t="s">
        <v>16</v>
      </c>
      <c r="G358" s="11">
        <v>1</v>
      </c>
      <c r="I358" s="257">
        <v>63997.374466688547</v>
      </c>
      <c r="J358" s="259">
        <f t="shared" si="38"/>
        <v>12159.501148670824</v>
      </c>
      <c r="K358" s="259">
        <f t="shared" si="39"/>
        <v>76156.875615359371</v>
      </c>
    </row>
    <row r="359" spans="3:11" ht="39.6" x14ac:dyDescent="0.3">
      <c r="C359" s="170" t="s">
        <v>787</v>
      </c>
      <c r="D359" s="9" t="s">
        <v>119</v>
      </c>
      <c r="E359" s="10" t="s">
        <v>180</v>
      </c>
      <c r="F359" s="9" t="s">
        <v>16</v>
      </c>
      <c r="G359" s="11">
        <v>1</v>
      </c>
      <c r="I359" s="257">
        <v>208739.49579831935</v>
      </c>
      <c r="J359" s="259">
        <f t="shared" si="38"/>
        <v>39660.504201680676</v>
      </c>
      <c r="K359" s="259">
        <f t="shared" si="39"/>
        <v>248400.00000000003</v>
      </c>
    </row>
    <row r="360" spans="3:11" ht="105.6" x14ac:dyDescent="0.3">
      <c r="C360" s="170" t="s">
        <v>788</v>
      </c>
      <c r="D360" s="9" t="s">
        <v>67</v>
      </c>
      <c r="E360" s="10" t="s">
        <v>68</v>
      </c>
      <c r="F360" s="9" t="s">
        <v>16</v>
      </c>
      <c r="G360" s="11">
        <v>1</v>
      </c>
      <c r="I360" s="257">
        <v>2250618.7929717344</v>
      </c>
      <c r="J360" s="259">
        <f t="shared" si="38"/>
        <v>427617.57066462957</v>
      </c>
      <c r="K360" s="259">
        <f t="shared" si="39"/>
        <v>2678236.3636363642</v>
      </c>
    </row>
    <row r="361" spans="3:11" ht="105.6" x14ac:dyDescent="0.3">
      <c r="C361" s="170" t="s">
        <v>789</v>
      </c>
      <c r="D361" s="9" t="s">
        <v>71</v>
      </c>
      <c r="E361" s="10" t="s">
        <v>72</v>
      </c>
      <c r="F361" s="9" t="s">
        <v>16</v>
      </c>
      <c r="G361" s="11">
        <v>1</v>
      </c>
      <c r="I361" s="257">
        <v>903093.96485867072</v>
      </c>
      <c r="J361" s="259">
        <f t="shared" si="38"/>
        <v>171587.85332314743</v>
      </c>
      <c r="K361" s="259">
        <f t="shared" si="39"/>
        <v>1074681.8181818181</v>
      </c>
    </row>
    <row r="362" spans="3:11" ht="79.2" x14ac:dyDescent="0.3">
      <c r="C362" s="170" t="s">
        <v>790</v>
      </c>
      <c r="D362" s="9" t="s">
        <v>300</v>
      </c>
      <c r="E362" s="10" t="s">
        <v>301</v>
      </c>
      <c r="F362" s="9" t="s">
        <v>16</v>
      </c>
      <c r="G362" s="11">
        <v>1</v>
      </c>
      <c r="I362" s="257">
        <v>2374331.5508021396</v>
      </c>
      <c r="J362" s="259">
        <f t="shared" si="38"/>
        <v>451122.99465240655</v>
      </c>
      <c r="K362" s="259">
        <f t="shared" si="39"/>
        <v>2825454.5454545459</v>
      </c>
    </row>
    <row r="363" spans="3:11" s="2" customFormat="1" ht="118.8" x14ac:dyDescent="0.3">
      <c r="C363" s="170" t="s">
        <v>791</v>
      </c>
      <c r="D363" s="35" t="s">
        <v>136</v>
      </c>
      <c r="E363" s="36" t="s">
        <v>137</v>
      </c>
      <c r="F363" s="35" t="s">
        <v>16</v>
      </c>
      <c r="G363" s="11">
        <v>1</v>
      </c>
      <c r="I363" s="257">
        <v>3205210.0840336136</v>
      </c>
      <c r="J363" s="259">
        <f t="shared" si="38"/>
        <v>608989.91596638656</v>
      </c>
      <c r="K363" s="259">
        <f t="shared" si="39"/>
        <v>3814200</v>
      </c>
    </row>
    <row r="364" spans="3:11" s="2" customFormat="1" ht="26.4" x14ac:dyDescent="0.3">
      <c r="C364" s="170" t="s">
        <v>792</v>
      </c>
      <c r="D364" s="35" t="s">
        <v>302</v>
      </c>
      <c r="E364" s="36" t="s">
        <v>303</v>
      </c>
      <c r="F364" s="35" t="s">
        <v>16</v>
      </c>
      <c r="G364" s="11">
        <v>1</v>
      </c>
      <c r="I364" s="257">
        <v>2343025.2100840337</v>
      </c>
      <c r="J364" s="259">
        <f t="shared" si="38"/>
        <v>445174.78991596639</v>
      </c>
      <c r="K364" s="259">
        <f t="shared" si="39"/>
        <v>2788200</v>
      </c>
    </row>
    <row r="365" spans="3:11" s="2" customFormat="1" ht="66" x14ac:dyDescent="0.3">
      <c r="C365" s="170" t="s">
        <v>793</v>
      </c>
      <c r="D365" s="9" t="s">
        <v>148</v>
      </c>
      <c r="E365" s="10" t="s">
        <v>149</v>
      </c>
      <c r="F365" s="9" t="s">
        <v>16</v>
      </c>
      <c r="G365" s="11">
        <v>1</v>
      </c>
      <c r="I365" s="257">
        <v>1314068.4410646388</v>
      </c>
      <c r="J365" s="259">
        <f t="shared" si="38"/>
        <v>249673.00380228137</v>
      </c>
      <c r="K365" s="259">
        <f t="shared" si="39"/>
        <v>1563741.4448669201</v>
      </c>
    </row>
    <row r="366" spans="3:11" s="2" customFormat="1" ht="39.6" x14ac:dyDescent="0.3">
      <c r="C366" s="170" t="s">
        <v>794</v>
      </c>
      <c r="D366" s="9" t="s">
        <v>38</v>
      </c>
      <c r="E366" s="10" t="s">
        <v>39</v>
      </c>
      <c r="F366" s="9" t="s">
        <v>16</v>
      </c>
      <c r="G366" s="11">
        <v>1</v>
      </c>
      <c r="I366" s="257">
        <v>2433857.1428571427</v>
      </c>
      <c r="J366" s="259">
        <f t="shared" si="38"/>
        <v>462432.8571428571</v>
      </c>
      <c r="K366" s="259">
        <f t="shared" si="39"/>
        <v>2896290</v>
      </c>
    </row>
    <row r="367" spans="3:11" s="2" customFormat="1" ht="52.8" x14ac:dyDescent="0.3">
      <c r="C367" s="170" t="s">
        <v>795</v>
      </c>
      <c r="D367" s="9" t="s">
        <v>32</v>
      </c>
      <c r="E367" s="10" t="s">
        <v>33</v>
      </c>
      <c r="F367" s="9" t="s">
        <v>16</v>
      </c>
      <c r="G367" s="11">
        <v>1</v>
      </c>
      <c r="I367" s="257">
        <v>9235915.9663865548</v>
      </c>
      <c r="J367" s="259">
        <f t="shared" si="38"/>
        <v>1754824.0336134455</v>
      </c>
      <c r="K367" s="259">
        <f t="shared" si="39"/>
        <v>10990740</v>
      </c>
    </row>
    <row r="368" spans="3:11" s="2" customFormat="1" ht="39.6" x14ac:dyDescent="0.3">
      <c r="C368" s="170" t="s">
        <v>796</v>
      </c>
      <c r="D368" s="9" t="s">
        <v>103</v>
      </c>
      <c r="E368" s="10" t="s">
        <v>104</v>
      </c>
      <c r="F368" s="9" t="s">
        <v>16</v>
      </c>
      <c r="G368" s="11">
        <v>1</v>
      </c>
      <c r="I368" s="257">
        <v>2082778.8429006427</v>
      </c>
      <c r="J368" s="259">
        <f t="shared" si="38"/>
        <v>395727.98015112209</v>
      </c>
      <c r="K368" s="259">
        <f t="shared" si="39"/>
        <v>2478506.8230517646</v>
      </c>
    </row>
    <row r="369" spans="1:11" s="2" customFormat="1" ht="52.8" x14ac:dyDescent="0.3">
      <c r="C369" s="170" t="s">
        <v>797</v>
      </c>
      <c r="D369" s="9" t="s">
        <v>94</v>
      </c>
      <c r="E369" s="10" t="s">
        <v>95</v>
      </c>
      <c r="F369" s="9" t="s">
        <v>16</v>
      </c>
      <c r="G369" s="11">
        <v>1</v>
      </c>
      <c r="I369" s="257">
        <v>5157983.1932773115</v>
      </c>
      <c r="J369" s="259">
        <f t="shared" si="38"/>
        <v>980016.80672268919</v>
      </c>
      <c r="K369" s="259">
        <f t="shared" si="39"/>
        <v>6138000.0000000009</v>
      </c>
    </row>
    <row r="370" spans="1:11" s="2" customFormat="1" ht="26.4" x14ac:dyDescent="0.3">
      <c r="C370" s="170" t="s">
        <v>798</v>
      </c>
      <c r="D370" s="9" t="s">
        <v>41</v>
      </c>
      <c r="E370" s="10" t="s">
        <v>42</v>
      </c>
      <c r="F370" s="9" t="s">
        <v>16</v>
      </c>
      <c r="G370" s="11">
        <v>1</v>
      </c>
      <c r="I370" s="257">
        <v>966522.53628724208</v>
      </c>
      <c r="J370" s="259">
        <f t="shared" si="38"/>
        <v>183639.28189457601</v>
      </c>
      <c r="K370" s="259">
        <f t="shared" si="39"/>
        <v>1150161.8181818181</v>
      </c>
    </row>
    <row r="371" spans="1:11" ht="39.6" x14ac:dyDescent="0.3">
      <c r="C371" s="170" t="s">
        <v>799</v>
      </c>
      <c r="D371" s="9" t="s">
        <v>304</v>
      </c>
      <c r="E371" s="10" t="s">
        <v>305</v>
      </c>
      <c r="F371" s="9" t="s">
        <v>16</v>
      </c>
      <c r="G371" s="11">
        <v>1</v>
      </c>
      <c r="I371" s="258">
        <v>729805.55051112233</v>
      </c>
      <c r="J371" s="259">
        <f t="shared" si="38"/>
        <v>138663.05459711325</v>
      </c>
      <c r="K371" s="259">
        <f t="shared" si="39"/>
        <v>868468.60510823561</v>
      </c>
    </row>
    <row r="372" spans="1:11" ht="26.4" x14ac:dyDescent="0.3">
      <c r="C372" s="170" t="s">
        <v>800</v>
      </c>
      <c r="D372" s="9" t="s">
        <v>306</v>
      </c>
      <c r="E372" s="10" t="s">
        <v>307</v>
      </c>
      <c r="F372" s="9" t="s">
        <v>16</v>
      </c>
      <c r="G372" s="11">
        <v>1</v>
      </c>
      <c r="I372" s="257">
        <v>2268907.5630252101</v>
      </c>
      <c r="J372" s="259">
        <f t="shared" si="38"/>
        <v>431092.43697478989</v>
      </c>
      <c r="K372" s="259">
        <f t="shared" si="39"/>
        <v>2700000</v>
      </c>
    </row>
    <row r="373" spans="1:11" ht="79.2" x14ac:dyDescent="0.3">
      <c r="C373" s="170" t="s">
        <v>801</v>
      </c>
      <c r="D373" s="9" t="s">
        <v>308</v>
      </c>
      <c r="E373" s="10" t="s">
        <v>309</v>
      </c>
      <c r="F373" s="9" t="s">
        <v>16</v>
      </c>
      <c r="G373" s="11">
        <v>1</v>
      </c>
      <c r="I373" s="257">
        <v>10285714.285714285</v>
      </c>
      <c r="J373" s="259">
        <f t="shared" si="38"/>
        <v>1954285.7142857143</v>
      </c>
      <c r="K373" s="259">
        <f t="shared" si="39"/>
        <v>12240000</v>
      </c>
    </row>
    <row r="374" spans="1:11" ht="39.6" x14ac:dyDescent="0.3">
      <c r="C374" s="170" t="s">
        <v>802</v>
      </c>
      <c r="D374" s="9" t="s">
        <v>310</v>
      </c>
      <c r="E374" s="10" t="s">
        <v>311</v>
      </c>
      <c r="F374" s="9" t="s">
        <v>16</v>
      </c>
      <c r="G374" s="11">
        <v>1</v>
      </c>
      <c r="I374" s="257">
        <v>4950220.0152788395</v>
      </c>
      <c r="J374" s="259">
        <f t="shared" si="38"/>
        <v>940541.80290297954</v>
      </c>
      <c r="K374" s="259">
        <f t="shared" si="39"/>
        <v>5890761.8181818193</v>
      </c>
    </row>
    <row r="375" spans="1:11" s="2" customFormat="1" ht="26.4" x14ac:dyDescent="0.3">
      <c r="C375" s="170" t="s">
        <v>803</v>
      </c>
      <c r="D375" s="9" t="s">
        <v>156</v>
      </c>
      <c r="E375" s="10" t="s">
        <v>157</v>
      </c>
      <c r="F375" s="9" t="s">
        <v>16</v>
      </c>
      <c r="G375" s="11">
        <v>1</v>
      </c>
      <c r="I375" s="257">
        <v>1966386.554621849</v>
      </c>
      <c r="J375" s="259">
        <f t="shared" si="38"/>
        <v>373613.44537815131</v>
      </c>
      <c r="K375" s="259">
        <f t="shared" si="39"/>
        <v>2340000.0000000005</v>
      </c>
    </row>
    <row r="376" spans="1:11" ht="92.4" x14ac:dyDescent="0.3">
      <c r="C376" s="170" t="s">
        <v>804</v>
      </c>
      <c r="D376" s="9" t="s">
        <v>22</v>
      </c>
      <c r="E376" s="10" t="s">
        <v>23</v>
      </c>
      <c r="F376" s="9" t="s">
        <v>16</v>
      </c>
      <c r="G376" s="11">
        <v>1</v>
      </c>
      <c r="I376" s="257">
        <v>3419624.2171189985</v>
      </c>
      <c r="J376" s="259">
        <f t="shared" si="38"/>
        <v>649728.60125260975</v>
      </c>
      <c r="K376" s="259">
        <f t="shared" si="39"/>
        <v>4069352.8183716084</v>
      </c>
    </row>
    <row r="377" spans="1:11" ht="13.2" customHeight="1" thickBot="1" x14ac:dyDescent="0.35">
      <c r="C377" s="268" t="s">
        <v>313</v>
      </c>
      <c r="D377" s="269"/>
      <c r="E377" s="269"/>
      <c r="F377" s="269"/>
      <c r="G377" s="269"/>
    </row>
    <row r="378" spans="1:11" ht="47.25" customHeight="1" x14ac:dyDescent="0.3">
      <c r="A378" s="3"/>
      <c r="B378" s="3"/>
      <c r="C378" s="4" t="s">
        <v>4</v>
      </c>
      <c r="D378" s="5" t="s">
        <v>5</v>
      </c>
      <c r="E378" s="5" t="s">
        <v>6</v>
      </c>
      <c r="F378" s="5" t="s">
        <v>7</v>
      </c>
      <c r="G378" s="6" t="s">
        <v>8</v>
      </c>
      <c r="I378" s="170" t="s">
        <v>9</v>
      </c>
      <c r="J378" s="5" t="s">
        <v>10</v>
      </c>
      <c r="K378" s="5" t="s">
        <v>11</v>
      </c>
    </row>
    <row r="379" spans="1:11" ht="52.8" x14ac:dyDescent="0.3">
      <c r="C379" s="170" t="s">
        <v>806</v>
      </c>
      <c r="D379" s="9" t="s">
        <v>140</v>
      </c>
      <c r="E379" s="38" t="s">
        <v>141</v>
      </c>
      <c r="F379" s="9" t="s">
        <v>16</v>
      </c>
      <c r="G379" s="11">
        <v>1</v>
      </c>
      <c r="I379" s="257">
        <v>1119176.4705882354</v>
      </c>
      <c r="J379" s="259">
        <f t="shared" ref="J379:J398" si="40">+I379*19%</f>
        <v>212643.52941176473</v>
      </c>
      <c r="K379" s="259">
        <f t="shared" ref="K379:K398" si="41">+I379+J379</f>
        <v>1331820.0000000002</v>
      </c>
    </row>
    <row r="380" spans="1:11" ht="51.75" customHeight="1" x14ac:dyDescent="0.3">
      <c r="C380" s="170" t="s">
        <v>807</v>
      </c>
      <c r="D380" s="9" t="s">
        <v>75</v>
      </c>
      <c r="E380" s="10" t="s">
        <v>76</v>
      </c>
      <c r="F380" s="9" t="s">
        <v>16</v>
      </c>
      <c r="G380" s="11">
        <v>1</v>
      </c>
      <c r="I380" s="257">
        <v>532048.76130554464</v>
      </c>
      <c r="J380" s="259">
        <f t="shared" si="40"/>
        <v>101089.26464805349</v>
      </c>
      <c r="K380" s="259">
        <f t="shared" si="41"/>
        <v>633138.02595359809</v>
      </c>
    </row>
    <row r="381" spans="1:11" ht="105.6" x14ac:dyDescent="0.3">
      <c r="C381" s="170" t="s">
        <v>808</v>
      </c>
      <c r="D381" s="9" t="s">
        <v>314</v>
      </c>
      <c r="E381" s="10" t="s">
        <v>315</v>
      </c>
      <c r="F381" s="9" t="s">
        <v>16</v>
      </c>
      <c r="G381" s="11">
        <v>1</v>
      </c>
      <c r="I381" s="257">
        <v>3617463.712757831</v>
      </c>
      <c r="J381" s="259">
        <f t="shared" si="40"/>
        <v>687318.10542398784</v>
      </c>
      <c r="K381" s="259">
        <f t="shared" si="41"/>
        <v>4304781.8181818184</v>
      </c>
    </row>
    <row r="382" spans="1:11" ht="26.4" x14ac:dyDescent="0.3">
      <c r="C382" s="170" t="s">
        <v>809</v>
      </c>
      <c r="D382" s="9" t="s">
        <v>19</v>
      </c>
      <c r="E382" s="10" t="s">
        <v>20</v>
      </c>
      <c r="F382" s="9" t="s">
        <v>16</v>
      </c>
      <c r="G382" s="11">
        <v>1</v>
      </c>
      <c r="I382" s="257">
        <v>63997.374466688547</v>
      </c>
      <c r="J382" s="259">
        <f t="shared" si="40"/>
        <v>12159.501148670824</v>
      </c>
      <c r="K382" s="259">
        <f t="shared" si="41"/>
        <v>76156.875615359371</v>
      </c>
    </row>
    <row r="383" spans="1:11" ht="39.6" x14ac:dyDescent="0.3">
      <c r="C383" s="170" t="s">
        <v>810</v>
      </c>
      <c r="D383" s="9" t="s">
        <v>119</v>
      </c>
      <c r="E383" s="10" t="s">
        <v>180</v>
      </c>
      <c r="F383" s="9" t="s">
        <v>16</v>
      </c>
      <c r="G383" s="11">
        <v>1</v>
      </c>
      <c r="I383" s="257">
        <v>208739.49579831935</v>
      </c>
      <c r="J383" s="259">
        <f t="shared" si="40"/>
        <v>39660.504201680676</v>
      </c>
      <c r="K383" s="259">
        <f t="shared" si="41"/>
        <v>248400.00000000003</v>
      </c>
    </row>
    <row r="384" spans="1:11" ht="105.6" x14ac:dyDescent="0.3">
      <c r="C384" s="170" t="s">
        <v>811</v>
      </c>
      <c r="D384" s="9" t="s">
        <v>316</v>
      </c>
      <c r="E384" s="10" t="s">
        <v>317</v>
      </c>
      <c r="F384" s="9" t="s">
        <v>16</v>
      </c>
      <c r="G384" s="11">
        <v>1</v>
      </c>
      <c r="I384" s="257">
        <v>390427.53428340954</v>
      </c>
      <c r="J384" s="259">
        <f t="shared" si="40"/>
        <v>74181.231513847815</v>
      </c>
      <c r="K384" s="259">
        <f t="shared" si="41"/>
        <v>464608.76579725737</v>
      </c>
    </row>
    <row r="385" spans="3:11" s="2" customFormat="1" ht="92.4" x14ac:dyDescent="0.3">
      <c r="C385" s="170" t="s">
        <v>812</v>
      </c>
      <c r="D385" s="9" t="s">
        <v>121</v>
      </c>
      <c r="E385" s="10" t="s">
        <v>122</v>
      </c>
      <c r="F385" s="9" t="s">
        <v>16</v>
      </c>
      <c r="G385" s="11">
        <v>1</v>
      </c>
      <c r="I385" s="257">
        <v>6491803.2786885239</v>
      </c>
      <c r="J385" s="259">
        <f t="shared" si="40"/>
        <v>1233442.6229508196</v>
      </c>
      <c r="K385" s="259">
        <f t="shared" si="41"/>
        <v>7725245.9016393432</v>
      </c>
    </row>
    <row r="386" spans="3:11" ht="66" x14ac:dyDescent="0.3">
      <c r="C386" s="170" t="s">
        <v>813</v>
      </c>
      <c r="D386" s="9" t="s">
        <v>213</v>
      </c>
      <c r="E386" s="10" t="s">
        <v>214</v>
      </c>
      <c r="F386" s="9" t="s">
        <v>16</v>
      </c>
      <c r="G386" s="11">
        <v>1</v>
      </c>
      <c r="I386" s="257">
        <v>1288922.8418640185</v>
      </c>
      <c r="J386" s="259">
        <f t="shared" si="40"/>
        <v>244895.3399541635</v>
      </c>
      <c r="K386" s="259">
        <f t="shared" si="41"/>
        <v>1533818.1818181819</v>
      </c>
    </row>
    <row r="387" spans="3:11" s="2" customFormat="1" ht="39.6" x14ac:dyDescent="0.3">
      <c r="C387" s="170" t="s">
        <v>814</v>
      </c>
      <c r="D387" s="9" t="s">
        <v>134</v>
      </c>
      <c r="E387" s="10" t="s">
        <v>135</v>
      </c>
      <c r="F387" s="9" t="s">
        <v>16</v>
      </c>
      <c r="G387" s="11">
        <v>1</v>
      </c>
      <c r="I387" s="257">
        <v>2677159.6638655462</v>
      </c>
      <c r="J387" s="259">
        <f t="shared" si="40"/>
        <v>508660.33613445377</v>
      </c>
      <c r="K387" s="259">
        <f t="shared" si="41"/>
        <v>3185820</v>
      </c>
    </row>
    <row r="388" spans="3:11" s="2" customFormat="1" ht="26.4" x14ac:dyDescent="0.3">
      <c r="C388" s="170" t="s">
        <v>815</v>
      </c>
      <c r="D388" s="9" t="s">
        <v>156</v>
      </c>
      <c r="E388" s="10" t="s">
        <v>157</v>
      </c>
      <c r="F388" s="9" t="s">
        <v>16</v>
      </c>
      <c r="G388" s="11">
        <v>1</v>
      </c>
      <c r="I388" s="257">
        <v>1966386.554621849</v>
      </c>
      <c r="J388" s="259">
        <f t="shared" si="40"/>
        <v>373613.44537815131</v>
      </c>
      <c r="K388" s="259">
        <f t="shared" si="41"/>
        <v>2340000.0000000005</v>
      </c>
    </row>
    <row r="389" spans="3:11" s="2" customFormat="1" ht="39.6" x14ac:dyDescent="0.3">
      <c r="C389" s="170" t="s">
        <v>816</v>
      </c>
      <c r="D389" s="35" t="s">
        <v>318</v>
      </c>
      <c r="E389" s="36" t="s">
        <v>319</v>
      </c>
      <c r="F389" s="35" t="s">
        <v>16</v>
      </c>
      <c r="G389" s="11">
        <v>1</v>
      </c>
      <c r="I389" s="257">
        <v>48159.442387279458</v>
      </c>
      <c r="J389" s="259">
        <f t="shared" si="40"/>
        <v>9150.2940535830967</v>
      </c>
      <c r="K389" s="259">
        <f t="shared" si="41"/>
        <v>57309.736440862558</v>
      </c>
    </row>
    <row r="390" spans="3:11" s="2" customFormat="1" ht="39.6" x14ac:dyDescent="0.3">
      <c r="C390" s="170" t="s">
        <v>817</v>
      </c>
      <c r="D390" s="35" t="s">
        <v>320</v>
      </c>
      <c r="E390" s="36" t="s">
        <v>321</v>
      </c>
      <c r="F390" s="35" t="s">
        <v>16</v>
      </c>
      <c r="G390" s="11">
        <v>1</v>
      </c>
      <c r="I390" s="257">
        <v>54453.781512605034</v>
      </c>
      <c r="J390" s="259">
        <f t="shared" si="40"/>
        <v>10346.218487394957</v>
      </c>
      <c r="K390" s="259">
        <f t="shared" si="41"/>
        <v>64799.999999999993</v>
      </c>
    </row>
    <row r="391" spans="3:11" s="2" customFormat="1" ht="39.6" x14ac:dyDescent="0.3">
      <c r="C391" s="170" t="s">
        <v>818</v>
      </c>
      <c r="D391" s="35" t="s">
        <v>322</v>
      </c>
      <c r="E391" s="36" t="s">
        <v>323</v>
      </c>
      <c r="F391" s="9" t="s">
        <v>16</v>
      </c>
      <c r="G391" s="11">
        <v>1</v>
      </c>
      <c r="I391" s="258">
        <v>113767.95580110497</v>
      </c>
      <c r="J391" s="259">
        <f t="shared" si="40"/>
        <v>21615.911602209944</v>
      </c>
      <c r="K391" s="259">
        <f t="shared" si="41"/>
        <v>135383.86740331491</v>
      </c>
    </row>
    <row r="392" spans="3:11" s="2" customFormat="1" ht="26.4" x14ac:dyDescent="0.3">
      <c r="C392" s="170" t="s">
        <v>819</v>
      </c>
      <c r="D392" s="9" t="s">
        <v>324</v>
      </c>
      <c r="E392" s="10" t="s">
        <v>325</v>
      </c>
      <c r="F392" s="9" t="s">
        <v>16</v>
      </c>
      <c r="G392" s="11">
        <v>1</v>
      </c>
      <c r="I392" s="257">
        <v>305101.60427807487</v>
      </c>
      <c r="J392" s="259">
        <f t="shared" si="40"/>
        <v>57969.304812834227</v>
      </c>
      <c r="K392" s="259">
        <f t="shared" si="41"/>
        <v>363070.90909090912</v>
      </c>
    </row>
    <row r="393" spans="3:11" ht="145.19999999999999" x14ac:dyDescent="0.3">
      <c r="C393" s="170" t="s">
        <v>820</v>
      </c>
      <c r="D393" s="9" t="s">
        <v>63</v>
      </c>
      <c r="E393" s="10" t="s">
        <v>64</v>
      </c>
      <c r="F393" s="9" t="s">
        <v>16</v>
      </c>
      <c r="G393" s="11">
        <v>1</v>
      </c>
      <c r="I393" s="258">
        <v>3910722.568664155</v>
      </c>
      <c r="J393" s="259">
        <f t="shared" si="40"/>
        <v>743037.28804618947</v>
      </c>
      <c r="K393" s="259">
        <f t="shared" si="41"/>
        <v>4653759.8567103446</v>
      </c>
    </row>
    <row r="394" spans="3:11" ht="66" x14ac:dyDescent="0.3">
      <c r="C394" s="170" t="s">
        <v>821</v>
      </c>
      <c r="D394" s="9" t="s">
        <v>69</v>
      </c>
      <c r="E394" s="10" t="s">
        <v>70</v>
      </c>
      <c r="F394" s="9" t="s">
        <v>16</v>
      </c>
      <c r="G394" s="11">
        <v>1</v>
      </c>
      <c r="I394" s="258">
        <v>1784745.7627118647</v>
      </c>
      <c r="J394" s="259">
        <f t="shared" si="40"/>
        <v>339101.69491525431</v>
      </c>
      <c r="K394" s="259">
        <f t="shared" si="41"/>
        <v>2123847.457627119</v>
      </c>
    </row>
    <row r="395" spans="3:11" ht="39.6" x14ac:dyDescent="0.3">
      <c r="C395" s="170" t="s">
        <v>822</v>
      </c>
      <c r="D395" s="9" t="s">
        <v>221</v>
      </c>
      <c r="E395" s="10" t="s">
        <v>222</v>
      </c>
      <c r="F395" s="9" t="s">
        <v>223</v>
      </c>
      <c r="G395" s="11">
        <v>1</v>
      </c>
      <c r="I395" s="257">
        <v>495896.10389610392</v>
      </c>
      <c r="J395" s="259">
        <f t="shared" si="40"/>
        <v>94220.259740259746</v>
      </c>
      <c r="K395" s="259">
        <f t="shared" si="41"/>
        <v>590116.36363636365</v>
      </c>
    </row>
    <row r="396" spans="3:11" ht="39.6" x14ac:dyDescent="0.3">
      <c r="C396" s="170" t="s">
        <v>823</v>
      </c>
      <c r="D396" s="9" t="s">
        <v>84</v>
      </c>
      <c r="E396" s="10" t="s">
        <v>85</v>
      </c>
      <c r="F396" s="9" t="s">
        <v>16</v>
      </c>
      <c r="G396" s="11">
        <v>1</v>
      </c>
      <c r="I396" s="257">
        <v>1695947.7158135979</v>
      </c>
      <c r="J396" s="259">
        <f t="shared" si="40"/>
        <v>322230.06600458361</v>
      </c>
      <c r="K396" s="259">
        <f t="shared" si="41"/>
        <v>2018177.7818181815</v>
      </c>
    </row>
    <row r="397" spans="3:11" ht="26.4" x14ac:dyDescent="0.3">
      <c r="C397" s="170" t="s">
        <v>824</v>
      </c>
      <c r="D397" s="9" t="s">
        <v>252</v>
      </c>
      <c r="E397" s="10" t="s">
        <v>253</v>
      </c>
      <c r="F397" s="9" t="s">
        <v>16</v>
      </c>
      <c r="G397" s="11">
        <v>1</v>
      </c>
      <c r="I397" s="257">
        <v>440777.69289533998</v>
      </c>
      <c r="J397" s="259">
        <f t="shared" si="40"/>
        <v>83747.761650114597</v>
      </c>
      <c r="K397" s="259">
        <f t="shared" si="41"/>
        <v>524525.45454545459</v>
      </c>
    </row>
    <row r="398" spans="3:11" ht="92.4" x14ac:dyDescent="0.3">
      <c r="C398" s="170" t="s">
        <v>825</v>
      </c>
      <c r="D398" s="9" t="s">
        <v>326</v>
      </c>
      <c r="E398" s="10" t="s">
        <v>327</v>
      </c>
      <c r="F398" s="9" t="s">
        <v>16</v>
      </c>
      <c r="G398" s="11">
        <v>1</v>
      </c>
      <c r="I398" s="257">
        <v>322230.71046600462</v>
      </c>
      <c r="J398" s="259">
        <f t="shared" si="40"/>
        <v>61223.834988540875</v>
      </c>
      <c r="K398" s="259">
        <f t="shared" si="41"/>
        <v>383454.54545454547</v>
      </c>
    </row>
    <row r="399" spans="3:11" ht="13.5" customHeight="1" thickBot="1" x14ac:dyDescent="0.35">
      <c r="C399" s="268" t="s">
        <v>329</v>
      </c>
      <c r="D399" s="269"/>
      <c r="E399" s="269"/>
      <c r="F399" s="269"/>
      <c r="G399" s="269"/>
    </row>
    <row r="400" spans="3:11" ht="27" thickBot="1" x14ac:dyDescent="0.35">
      <c r="C400" s="29" t="s">
        <v>4</v>
      </c>
      <c r="D400" s="30" t="s">
        <v>5</v>
      </c>
      <c r="E400" s="29" t="s">
        <v>6</v>
      </c>
      <c r="F400" s="31" t="s">
        <v>7</v>
      </c>
      <c r="G400" s="32" t="s">
        <v>8</v>
      </c>
      <c r="I400" s="170" t="s">
        <v>9</v>
      </c>
      <c r="J400" s="5" t="s">
        <v>10</v>
      </c>
      <c r="K400" s="5" t="s">
        <v>11</v>
      </c>
    </row>
    <row r="401" spans="3:11" s="2" customFormat="1" ht="53.4" thickBot="1" x14ac:dyDescent="0.35">
      <c r="C401" s="170" t="s">
        <v>945</v>
      </c>
      <c r="D401" s="9" t="s">
        <v>59</v>
      </c>
      <c r="E401" s="10" t="s">
        <v>60</v>
      </c>
      <c r="F401" s="9" t="s">
        <v>16</v>
      </c>
      <c r="G401" s="11">
        <v>1</v>
      </c>
      <c r="I401" s="257">
        <v>3091649.6945010182</v>
      </c>
      <c r="J401" s="259">
        <f t="shared" ref="J401:J410" si="42">+I401*19%</f>
        <v>587413.44195519341</v>
      </c>
      <c r="K401" s="259">
        <f t="shared" ref="K401:K410" si="43">+I401+J401</f>
        <v>3679063.1364562116</v>
      </c>
    </row>
    <row r="402" spans="3:11" s="2" customFormat="1" ht="93" thickBot="1" x14ac:dyDescent="0.35">
      <c r="C402" s="170" t="s">
        <v>946</v>
      </c>
      <c r="D402" s="9" t="s">
        <v>121</v>
      </c>
      <c r="E402" s="10" t="s">
        <v>122</v>
      </c>
      <c r="F402" s="9" t="s">
        <v>16</v>
      </c>
      <c r="G402" s="11">
        <v>1</v>
      </c>
      <c r="I402" s="257">
        <v>6491803.2786885239</v>
      </c>
      <c r="J402" s="259">
        <f t="shared" si="42"/>
        <v>1233442.6229508196</v>
      </c>
      <c r="K402" s="259">
        <f t="shared" si="43"/>
        <v>7725245.9016393432</v>
      </c>
    </row>
    <row r="403" spans="3:11" ht="145.80000000000001" thickBot="1" x14ac:dyDescent="0.35">
      <c r="C403" s="170" t="s">
        <v>947</v>
      </c>
      <c r="D403" s="9" t="s">
        <v>63</v>
      </c>
      <c r="E403" s="10" t="s">
        <v>64</v>
      </c>
      <c r="F403" s="9" t="s">
        <v>16</v>
      </c>
      <c r="G403" s="11">
        <v>1</v>
      </c>
      <c r="I403" s="258">
        <v>3910722.568664155</v>
      </c>
      <c r="J403" s="259">
        <f t="shared" si="42"/>
        <v>743037.28804618947</v>
      </c>
      <c r="K403" s="259">
        <f t="shared" si="43"/>
        <v>4653759.8567103446</v>
      </c>
    </row>
    <row r="404" spans="3:11" ht="106.2" thickBot="1" x14ac:dyDescent="0.35">
      <c r="C404" s="170" t="s">
        <v>948</v>
      </c>
      <c r="D404" s="9" t="s">
        <v>67</v>
      </c>
      <c r="E404" s="10" t="s">
        <v>68</v>
      </c>
      <c r="F404" s="9" t="s">
        <v>16</v>
      </c>
      <c r="G404" s="11">
        <v>1</v>
      </c>
      <c r="I404" s="257">
        <v>2250618.7929717344</v>
      </c>
      <c r="J404" s="259">
        <f t="shared" si="42"/>
        <v>427617.57066462957</v>
      </c>
      <c r="K404" s="259">
        <f t="shared" si="43"/>
        <v>2678236.3636363642</v>
      </c>
    </row>
    <row r="405" spans="3:11" ht="66.599999999999994" thickBot="1" x14ac:dyDescent="0.35">
      <c r="C405" s="170" t="s">
        <v>949</v>
      </c>
      <c r="D405" s="9" t="s">
        <v>65</v>
      </c>
      <c r="E405" s="10" t="s">
        <v>66</v>
      </c>
      <c r="F405" s="9" t="s">
        <v>16</v>
      </c>
      <c r="G405" s="11">
        <v>1</v>
      </c>
      <c r="I405" s="258">
        <v>3088625.7353857714</v>
      </c>
      <c r="J405" s="259">
        <f t="shared" si="42"/>
        <v>586838.88972329651</v>
      </c>
      <c r="K405" s="259">
        <f t="shared" si="43"/>
        <v>3675464.6251090681</v>
      </c>
    </row>
    <row r="406" spans="3:11" ht="106.2" thickBot="1" x14ac:dyDescent="0.35">
      <c r="C406" s="170" t="s">
        <v>950</v>
      </c>
      <c r="D406" s="9" t="s">
        <v>71</v>
      </c>
      <c r="E406" s="10" t="s">
        <v>72</v>
      </c>
      <c r="F406" s="9" t="s">
        <v>16</v>
      </c>
      <c r="G406" s="11">
        <v>1</v>
      </c>
      <c r="I406" s="257">
        <v>903093.96485867072</v>
      </c>
      <c r="J406" s="259">
        <f t="shared" si="42"/>
        <v>171587.85332314743</v>
      </c>
      <c r="K406" s="259">
        <f t="shared" si="43"/>
        <v>1074681.8181818181</v>
      </c>
    </row>
    <row r="407" spans="3:11" s="2" customFormat="1" ht="66.599999999999994" thickBot="1" x14ac:dyDescent="0.35">
      <c r="C407" s="170" t="s">
        <v>951</v>
      </c>
      <c r="D407" s="9" t="s">
        <v>97</v>
      </c>
      <c r="E407" s="10" t="s">
        <v>98</v>
      </c>
      <c r="F407" s="9" t="s">
        <v>16</v>
      </c>
      <c r="G407" s="11">
        <v>1</v>
      </c>
      <c r="I407" s="257">
        <v>2200152.7883880823</v>
      </c>
      <c r="J407" s="259">
        <f t="shared" si="42"/>
        <v>418029.02979373565</v>
      </c>
      <c r="K407" s="259">
        <f t="shared" si="43"/>
        <v>2618181.8181818179</v>
      </c>
    </row>
    <row r="408" spans="3:11" ht="79.8" thickBot="1" x14ac:dyDescent="0.35">
      <c r="C408" s="170" t="s">
        <v>952</v>
      </c>
      <c r="D408" s="9" t="s">
        <v>150</v>
      </c>
      <c r="E408" s="38" t="s">
        <v>151</v>
      </c>
      <c r="F408" s="9" t="s">
        <v>16</v>
      </c>
      <c r="G408" s="11">
        <v>1</v>
      </c>
      <c r="I408" s="257">
        <v>1071291.9967222072</v>
      </c>
      <c r="J408" s="259">
        <f t="shared" si="42"/>
        <v>203545.47937721937</v>
      </c>
      <c r="K408" s="259">
        <f t="shared" si="43"/>
        <v>1274837.4760994266</v>
      </c>
    </row>
    <row r="409" spans="3:11" s="2" customFormat="1" ht="40.200000000000003" thickBot="1" x14ac:dyDescent="0.35">
      <c r="C409" s="170" t="s">
        <v>953</v>
      </c>
      <c r="D409" s="9" t="s">
        <v>103</v>
      </c>
      <c r="E409" s="10" t="s">
        <v>104</v>
      </c>
      <c r="F409" s="9" t="s">
        <v>16</v>
      </c>
      <c r="G409" s="11">
        <v>1</v>
      </c>
      <c r="I409" s="257">
        <v>2082778.8429006427</v>
      </c>
      <c r="J409" s="259">
        <f t="shared" si="42"/>
        <v>395727.98015112209</v>
      </c>
      <c r="K409" s="259">
        <f t="shared" si="43"/>
        <v>2478506.8230517646</v>
      </c>
    </row>
    <row r="410" spans="3:11" ht="27" thickBot="1" x14ac:dyDescent="0.35">
      <c r="C410" s="170" t="s">
        <v>954</v>
      </c>
      <c r="D410" s="9" t="s">
        <v>19</v>
      </c>
      <c r="E410" s="10" t="s">
        <v>20</v>
      </c>
      <c r="F410" s="9" t="s">
        <v>16</v>
      </c>
      <c r="G410" s="11">
        <v>1</v>
      </c>
      <c r="I410" s="257">
        <v>63997.374466688547</v>
      </c>
      <c r="J410" s="259">
        <f t="shared" si="42"/>
        <v>12159.501148670824</v>
      </c>
      <c r="K410" s="259">
        <f t="shared" si="43"/>
        <v>76156.875615359371</v>
      </c>
    </row>
  </sheetData>
  <mergeCells count="25">
    <mergeCell ref="C1:G1"/>
    <mergeCell ref="C2:G2"/>
    <mergeCell ref="C3:G3"/>
    <mergeCell ref="C4:G4"/>
    <mergeCell ref="C21:G21"/>
    <mergeCell ref="C50:G50"/>
    <mergeCell ref="C65:G65"/>
    <mergeCell ref="C76:G76"/>
    <mergeCell ref="C84:G84"/>
    <mergeCell ref="C102:G102"/>
    <mergeCell ref="C118:G118"/>
    <mergeCell ref="C137:G137"/>
    <mergeCell ref="C152:G152"/>
    <mergeCell ref="C172:G172"/>
    <mergeCell ref="C186:G186"/>
    <mergeCell ref="C205:G205"/>
    <mergeCell ref="C230:G230"/>
    <mergeCell ref="C254:G254"/>
    <mergeCell ref="C274:G274"/>
    <mergeCell ref="C300:G300"/>
    <mergeCell ref="C318:G318"/>
    <mergeCell ref="C327:G327"/>
    <mergeCell ref="C351:G351"/>
    <mergeCell ref="C377:G377"/>
    <mergeCell ref="C399:G399"/>
  </mergeCells>
  <pageMargins left="0.70866141732283472" right="0.70866141732283472" top="0.74803149606299213" bottom="0.74803149606299213" header="0.31496062992125984" footer="0.31496062992125984"/>
  <pageSetup paperSize="9" scale="1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DE3E6-04D0-433C-ACD4-535B22B90CF7}">
  <sheetPr>
    <pageSetUpPr fitToPage="1"/>
  </sheetPr>
  <dimension ref="C1:L95"/>
  <sheetViews>
    <sheetView showGridLines="0" topLeftCell="B29" zoomScale="70" zoomScaleNormal="70" workbookViewId="0">
      <selection activeCell="I3" sqref="I3"/>
    </sheetView>
  </sheetViews>
  <sheetFormatPr baseColWidth="10" defaultColWidth="8.77734375" defaultRowHeight="13.2" x14ac:dyDescent="0.3"/>
  <cols>
    <col min="1" max="2" width="8.77734375" style="1" customWidth="1"/>
    <col min="3" max="3" width="16" style="1" bestFit="1" customWidth="1"/>
    <col min="4" max="4" width="66.109375" style="1" bestFit="1" customWidth="1"/>
    <col min="5" max="5" width="67.33203125" style="1" customWidth="1"/>
    <col min="6" max="6" width="14.6640625" style="1" customWidth="1"/>
    <col min="7" max="7" width="14.6640625" style="105" customWidth="1"/>
    <col min="8" max="8" width="8.77734375" style="1"/>
    <col min="9" max="9" width="30" style="256" customWidth="1"/>
    <col min="10" max="11" width="18.33203125" style="1" customWidth="1"/>
    <col min="12" max="12" width="29.77734375" style="1" customWidth="1"/>
    <col min="13" max="16384" width="8.77734375" style="1"/>
  </cols>
  <sheetData>
    <row r="1" spans="3:12" x14ac:dyDescent="0.3">
      <c r="C1" s="270" t="s">
        <v>0</v>
      </c>
      <c r="D1" s="271"/>
      <c r="E1" s="271"/>
      <c r="F1" s="272"/>
      <c r="G1" s="272"/>
      <c r="I1" s="1"/>
    </row>
    <row r="2" spans="3:12" x14ac:dyDescent="0.3">
      <c r="C2" s="273" t="s">
        <v>1</v>
      </c>
      <c r="D2" s="274"/>
      <c r="E2" s="274"/>
      <c r="F2" s="275"/>
      <c r="G2" s="275"/>
      <c r="I2" s="1"/>
    </row>
    <row r="3" spans="3:12" ht="41.25" customHeight="1" x14ac:dyDescent="0.3">
      <c r="C3" s="276" t="s">
        <v>2</v>
      </c>
      <c r="D3" s="277"/>
      <c r="E3" s="277"/>
      <c r="F3" s="278"/>
      <c r="G3" s="278"/>
      <c r="I3" s="1"/>
    </row>
    <row r="4" spans="3:12" ht="13.8" thickBot="1" x14ac:dyDescent="0.35">
      <c r="C4" s="266" t="s">
        <v>955</v>
      </c>
      <c r="D4" s="266"/>
      <c r="E4" s="266"/>
      <c r="F4" s="266"/>
      <c r="G4" s="266"/>
      <c r="I4" s="1"/>
    </row>
    <row r="5" spans="3:12" ht="13.2" customHeight="1" thickBot="1" x14ac:dyDescent="0.35">
      <c r="C5" s="268" t="s">
        <v>956</v>
      </c>
      <c r="D5" s="269"/>
      <c r="E5" s="269"/>
      <c r="F5" s="269"/>
      <c r="G5" s="269"/>
    </row>
    <row r="6" spans="3:12" ht="39.6" x14ac:dyDescent="0.3">
      <c r="C6" s="170" t="s">
        <v>4</v>
      </c>
      <c r="D6" s="170" t="s">
        <v>5</v>
      </c>
      <c r="E6" s="170" t="s">
        <v>6</v>
      </c>
      <c r="F6" s="170" t="s">
        <v>7</v>
      </c>
      <c r="G6" s="264" t="s">
        <v>8</v>
      </c>
      <c r="I6" s="170" t="s">
        <v>9</v>
      </c>
      <c r="J6" s="260" t="s">
        <v>332</v>
      </c>
      <c r="K6" s="260" t="s">
        <v>333</v>
      </c>
      <c r="L6" s="170" t="s">
        <v>944</v>
      </c>
    </row>
    <row r="7" spans="3:12" x14ac:dyDescent="0.3">
      <c r="C7" s="170" t="s">
        <v>13</v>
      </c>
      <c r="D7" s="9" t="s">
        <v>336</v>
      </c>
      <c r="E7" s="10" t="s">
        <v>336</v>
      </c>
      <c r="F7" s="9" t="s">
        <v>337</v>
      </c>
      <c r="G7" s="68">
        <v>1</v>
      </c>
      <c r="I7" s="258">
        <v>18631.041157342319</v>
      </c>
      <c r="J7" s="261">
        <f>+I7*30%</f>
        <v>5589.3123472026955</v>
      </c>
      <c r="K7" s="261">
        <f>+I7*5%</f>
        <v>931.55205786711599</v>
      </c>
      <c r="L7" s="262">
        <f>+I7+J7+K7</f>
        <v>25151.905562412132</v>
      </c>
    </row>
    <row r="8" spans="3:12" x14ac:dyDescent="0.3">
      <c r="C8" s="170" t="s">
        <v>18</v>
      </c>
      <c r="D8" s="9" t="s">
        <v>339</v>
      </c>
      <c r="E8" s="10" t="s">
        <v>340</v>
      </c>
      <c r="F8" s="9" t="s">
        <v>337</v>
      </c>
      <c r="G8" s="68">
        <v>1</v>
      </c>
      <c r="I8" s="257">
        <v>27058.363173243746</v>
      </c>
      <c r="J8" s="261">
        <f t="shared" ref="J8:J23" si="0">+I8*30%</f>
        <v>8117.5089519731237</v>
      </c>
      <c r="K8" s="261">
        <f t="shared" ref="K8:K23" si="1">+I8*5%</f>
        <v>1352.9181586621874</v>
      </c>
      <c r="L8" s="262">
        <f t="shared" ref="L8:L23" si="2">+I8+J8+K8</f>
        <v>36528.790283879054</v>
      </c>
    </row>
    <row r="9" spans="3:12" x14ac:dyDescent="0.3">
      <c r="C9" s="170" t="s">
        <v>21</v>
      </c>
      <c r="D9" s="9" t="s">
        <v>341</v>
      </c>
      <c r="E9" s="10" t="s">
        <v>341</v>
      </c>
      <c r="F9" s="9" t="s">
        <v>223</v>
      </c>
      <c r="G9" s="68">
        <v>1</v>
      </c>
      <c r="I9" s="257">
        <v>18791.534883720931</v>
      </c>
      <c r="J9" s="261">
        <f t="shared" si="0"/>
        <v>5637.460465116279</v>
      </c>
      <c r="K9" s="261">
        <f t="shared" si="1"/>
        <v>939.57674418604665</v>
      </c>
      <c r="L9" s="262">
        <f t="shared" si="2"/>
        <v>25368.57209302326</v>
      </c>
    </row>
    <row r="10" spans="3:12" ht="26.4" x14ac:dyDescent="0.3">
      <c r="C10" s="170" t="s">
        <v>25</v>
      </c>
      <c r="D10" s="9" t="s">
        <v>342</v>
      </c>
      <c r="E10" s="10" t="s">
        <v>343</v>
      </c>
      <c r="F10" s="9" t="s">
        <v>344</v>
      </c>
      <c r="G10" s="68">
        <v>1</v>
      </c>
      <c r="I10" s="257">
        <v>68274.874064583768</v>
      </c>
      <c r="J10" s="261">
        <f t="shared" si="0"/>
        <v>20482.462219375131</v>
      </c>
      <c r="K10" s="261">
        <f t="shared" si="1"/>
        <v>3413.7437032291887</v>
      </c>
      <c r="L10" s="262">
        <f t="shared" si="2"/>
        <v>92171.079987188088</v>
      </c>
    </row>
    <row r="11" spans="3:12" x14ac:dyDescent="0.3">
      <c r="C11" s="170" t="s">
        <v>28</v>
      </c>
      <c r="D11" s="9" t="s">
        <v>345</v>
      </c>
      <c r="E11" s="10" t="s">
        <v>346</v>
      </c>
      <c r="F11" s="9" t="s">
        <v>344</v>
      </c>
      <c r="G11" s="68">
        <v>1</v>
      </c>
      <c r="I11" s="257">
        <v>1016279.0697674419</v>
      </c>
      <c r="J11" s="261">
        <f t="shared" si="0"/>
        <v>304883.72093023255</v>
      </c>
      <c r="K11" s="261">
        <f t="shared" si="1"/>
        <v>50813.953488372099</v>
      </c>
      <c r="L11" s="262">
        <f t="shared" si="2"/>
        <v>1371976.7441860465</v>
      </c>
    </row>
    <row r="12" spans="3:12" x14ac:dyDescent="0.3">
      <c r="C12" s="170" t="s">
        <v>31</v>
      </c>
      <c r="D12" s="75" t="s">
        <v>347</v>
      </c>
      <c r="E12" s="76" t="s">
        <v>348</v>
      </c>
      <c r="F12" s="9" t="s">
        <v>337</v>
      </c>
      <c r="G12" s="68">
        <v>1</v>
      </c>
      <c r="I12" s="257">
        <v>68959.621832612771</v>
      </c>
      <c r="J12" s="261">
        <f t="shared" si="0"/>
        <v>20687.886549783831</v>
      </c>
      <c r="K12" s="261">
        <f t="shared" si="1"/>
        <v>3447.9810916306387</v>
      </c>
      <c r="L12" s="262">
        <f t="shared" si="2"/>
        <v>93095.489474027243</v>
      </c>
    </row>
    <row r="13" spans="3:12" x14ac:dyDescent="0.3">
      <c r="C13" s="170" t="s">
        <v>34</v>
      </c>
      <c r="D13" s="9" t="s">
        <v>349</v>
      </c>
      <c r="E13" s="10" t="s">
        <v>350</v>
      </c>
      <c r="F13" s="9" t="s">
        <v>337</v>
      </c>
      <c r="G13" s="68">
        <v>1</v>
      </c>
      <c r="I13" s="257">
        <v>45197.674418604649</v>
      </c>
      <c r="J13" s="261">
        <f t="shared" si="0"/>
        <v>13559.302325581395</v>
      </c>
      <c r="K13" s="261">
        <f t="shared" si="1"/>
        <v>2259.8837209302324</v>
      </c>
      <c r="L13" s="262">
        <f t="shared" si="2"/>
        <v>61016.860465116275</v>
      </c>
    </row>
    <row r="14" spans="3:12" x14ac:dyDescent="0.3">
      <c r="C14" s="170" t="s">
        <v>37</v>
      </c>
      <c r="D14" s="75" t="s">
        <v>351</v>
      </c>
      <c r="E14" s="10" t="s">
        <v>352</v>
      </c>
      <c r="F14" s="9" t="s">
        <v>337</v>
      </c>
      <c r="G14" s="68">
        <v>1</v>
      </c>
      <c r="I14" s="257">
        <v>19088.247595148474</v>
      </c>
      <c r="J14" s="261">
        <f t="shared" si="0"/>
        <v>5726.4742785445424</v>
      </c>
      <c r="K14" s="261">
        <f t="shared" si="1"/>
        <v>954.41237975742376</v>
      </c>
      <c r="L14" s="262">
        <f t="shared" si="2"/>
        <v>25769.13425345044</v>
      </c>
    </row>
    <row r="15" spans="3:12" ht="26.4" x14ac:dyDescent="0.3">
      <c r="C15" s="170" t="s">
        <v>40</v>
      </c>
      <c r="D15" s="75" t="s">
        <v>353</v>
      </c>
      <c r="E15" s="76" t="s">
        <v>353</v>
      </c>
      <c r="F15" s="9" t="s">
        <v>223</v>
      </c>
      <c r="G15" s="68">
        <v>1</v>
      </c>
      <c r="I15" s="257">
        <v>239419.05414209582</v>
      </c>
      <c r="J15" s="261">
        <f t="shared" si="0"/>
        <v>71825.71624262874</v>
      </c>
      <c r="K15" s="261">
        <f t="shared" si="1"/>
        <v>11970.952707104792</v>
      </c>
      <c r="L15" s="262">
        <f t="shared" si="2"/>
        <v>323215.72309182934</v>
      </c>
    </row>
    <row r="16" spans="3:12" ht="26.4" x14ac:dyDescent="0.3">
      <c r="C16" s="170" t="s">
        <v>43</v>
      </c>
      <c r="D16" s="75" t="s">
        <v>354</v>
      </c>
      <c r="E16" s="76" t="s">
        <v>354</v>
      </c>
      <c r="F16" s="9" t="s">
        <v>223</v>
      </c>
      <c r="G16" s="68">
        <v>1</v>
      </c>
      <c r="I16" s="257">
        <v>352038.55696838949</v>
      </c>
      <c r="J16" s="261">
        <f t="shared" si="0"/>
        <v>105611.56709051684</v>
      </c>
      <c r="K16" s="261">
        <f t="shared" si="1"/>
        <v>17601.927848419477</v>
      </c>
      <c r="L16" s="262">
        <f t="shared" si="2"/>
        <v>475252.0519073258</v>
      </c>
    </row>
    <row r="17" spans="3:12" ht="26.4" x14ac:dyDescent="0.3">
      <c r="C17" s="170" t="s">
        <v>46</v>
      </c>
      <c r="D17" s="75" t="s">
        <v>355</v>
      </c>
      <c r="E17" s="76" t="s">
        <v>355</v>
      </c>
      <c r="F17" s="9" t="s">
        <v>337</v>
      </c>
      <c r="G17" s="68">
        <v>1</v>
      </c>
      <c r="I17" s="257">
        <v>232139.53488372089</v>
      </c>
      <c r="J17" s="261">
        <f t="shared" si="0"/>
        <v>69641.86046511626</v>
      </c>
      <c r="K17" s="261">
        <f t="shared" si="1"/>
        <v>11606.976744186046</v>
      </c>
      <c r="L17" s="262">
        <f t="shared" si="2"/>
        <v>313388.37209302315</v>
      </c>
    </row>
    <row r="18" spans="3:12" ht="26.4" x14ac:dyDescent="0.3">
      <c r="C18" s="170" t="s">
        <v>49</v>
      </c>
      <c r="D18" s="75" t="s">
        <v>356</v>
      </c>
      <c r="E18" s="76" t="s">
        <v>357</v>
      </c>
      <c r="F18" s="9" t="s">
        <v>337</v>
      </c>
      <c r="G18" s="68">
        <v>1</v>
      </c>
      <c r="I18" s="257">
        <v>174372.09302325582</v>
      </c>
      <c r="J18" s="261">
        <f t="shared" si="0"/>
        <v>52311.627906976741</v>
      </c>
      <c r="K18" s="261">
        <f t="shared" si="1"/>
        <v>8718.6046511627919</v>
      </c>
      <c r="L18" s="262">
        <f t="shared" si="2"/>
        <v>235402.32558139533</v>
      </c>
    </row>
    <row r="19" spans="3:12" ht="30" customHeight="1" x14ac:dyDescent="0.3">
      <c r="C19" s="170" t="s">
        <v>52</v>
      </c>
      <c r="D19" s="9" t="s">
        <v>358</v>
      </c>
      <c r="E19" s="10" t="s">
        <v>359</v>
      </c>
      <c r="F19" s="9" t="s">
        <v>337</v>
      </c>
      <c r="G19" s="68">
        <v>1</v>
      </c>
      <c r="I19" s="258">
        <v>91540.718569415461</v>
      </c>
      <c r="J19" s="261">
        <f t="shared" si="0"/>
        <v>27462.215570824639</v>
      </c>
      <c r="K19" s="261">
        <f t="shared" si="1"/>
        <v>4577.0359284707729</v>
      </c>
      <c r="L19" s="262">
        <f t="shared" si="2"/>
        <v>123579.97006871087</v>
      </c>
    </row>
    <row r="20" spans="3:12" ht="26.4" x14ac:dyDescent="0.3">
      <c r="C20" s="170" t="s">
        <v>55</v>
      </c>
      <c r="D20" s="75" t="s">
        <v>360</v>
      </c>
      <c r="E20" s="10" t="s">
        <v>361</v>
      </c>
      <c r="F20" s="9" t="s">
        <v>223</v>
      </c>
      <c r="G20" s="68">
        <v>1</v>
      </c>
      <c r="I20" s="257">
        <v>117546.50315892884</v>
      </c>
      <c r="J20" s="261">
        <f t="shared" si="0"/>
        <v>35263.950947678648</v>
      </c>
      <c r="K20" s="261">
        <f t="shared" si="1"/>
        <v>5877.3251579464422</v>
      </c>
      <c r="L20" s="262">
        <f t="shared" si="2"/>
        <v>158687.77926455392</v>
      </c>
    </row>
    <row r="21" spans="3:12" ht="26.4" x14ac:dyDescent="0.3">
      <c r="C21" s="170" t="s">
        <v>58</v>
      </c>
      <c r="D21" s="75" t="s">
        <v>362</v>
      </c>
      <c r="E21" s="10" t="s">
        <v>363</v>
      </c>
      <c r="F21" s="9" t="s">
        <v>223</v>
      </c>
      <c r="G21" s="68">
        <v>1</v>
      </c>
      <c r="I21" s="257">
        <v>21395.348837209302</v>
      </c>
      <c r="J21" s="261">
        <f t="shared" si="0"/>
        <v>6418.6046511627901</v>
      </c>
      <c r="K21" s="261">
        <f t="shared" si="1"/>
        <v>1069.7674418604652</v>
      </c>
      <c r="L21" s="262">
        <f t="shared" si="2"/>
        <v>28883.720930232557</v>
      </c>
    </row>
    <row r="22" spans="3:12" x14ac:dyDescent="0.3">
      <c r="C22" s="170" t="s">
        <v>83</v>
      </c>
      <c r="D22" s="75" t="s">
        <v>364</v>
      </c>
      <c r="E22" s="76" t="s">
        <v>365</v>
      </c>
      <c r="F22" s="9" t="s">
        <v>223</v>
      </c>
      <c r="G22" s="68">
        <v>1</v>
      </c>
      <c r="I22" s="257">
        <v>118192.16877151727</v>
      </c>
      <c r="J22" s="261">
        <f t="shared" si="0"/>
        <v>35457.650631455181</v>
      </c>
      <c r="K22" s="261">
        <f t="shared" si="1"/>
        <v>5909.6084385758641</v>
      </c>
      <c r="L22" s="262">
        <f t="shared" si="2"/>
        <v>159559.42784154834</v>
      </c>
    </row>
    <row r="23" spans="3:12" x14ac:dyDescent="0.3">
      <c r="C23" s="170" t="s">
        <v>86</v>
      </c>
      <c r="D23" s="75" t="s">
        <v>366</v>
      </c>
      <c r="E23" s="10" t="s">
        <v>367</v>
      </c>
      <c r="F23" s="77" t="s">
        <v>368</v>
      </c>
      <c r="G23" s="68">
        <v>1</v>
      </c>
      <c r="I23" s="257">
        <v>20557.985807329638</v>
      </c>
      <c r="J23" s="261">
        <f t="shared" si="0"/>
        <v>6167.3957421988916</v>
      </c>
      <c r="K23" s="261">
        <f t="shared" si="1"/>
        <v>1027.8992903664819</v>
      </c>
      <c r="L23" s="262">
        <f t="shared" si="2"/>
        <v>27753.280839895011</v>
      </c>
    </row>
    <row r="24" spans="3:12" ht="13.5" customHeight="1" x14ac:dyDescent="0.3">
      <c r="C24" s="267" t="s">
        <v>957</v>
      </c>
      <c r="D24" s="267"/>
      <c r="E24" s="267"/>
      <c r="F24" s="267"/>
      <c r="G24" s="267"/>
    </row>
    <row r="25" spans="3:12" ht="39.6" x14ac:dyDescent="0.3">
      <c r="C25" s="170" t="s">
        <v>4</v>
      </c>
      <c r="D25" s="170" t="s">
        <v>5</v>
      </c>
      <c r="E25" s="170" t="s">
        <v>6</v>
      </c>
      <c r="F25" s="170" t="s">
        <v>7</v>
      </c>
      <c r="G25" s="264" t="s">
        <v>8</v>
      </c>
      <c r="I25" s="170" t="s">
        <v>9</v>
      </c>
      <c r="J25" s="260" t="s">
        <v>332</v>
      </c>
      <c r="K25" s="260" t="s">
        <v>333</v>
      </c>
      <c r="L25" s="170" t="s">
        <v>944</v>
      </c>
    </row>
    <row r="26" spans="3:12" ht="30" customHeight="1" x14ac:dyDescent="0.3">
      <c r="C26" s="170" t="s">
        <v>470</v>
      </c>
      <c r="D26" s="9" t="s">
        <v>372</v>
      </c>
      <c r="E26" s="10" t="s">
        <v>373</v>
      </c>
      <c r="F26" s="9" t="s">
        <v>16</v>
      </c>
      <c r="G26" s="68">
        <v>1</v>
      </c>
      <c r="I26" s="258">
        <v>41004.928528114913</v>
      </c>
      <c r="J26" s="261">
        <f t="shared" ref="J26:J48" si="3">+I26*30%</f>
        <v>12301.478558434474</v>
      </c>
      <c r="K26" s="261">
        <f t="shared" ref="K26:K48" si="4">+I26*5%</f>
        <v>2050.2464264057458</v>
      </c>
      <c r="L26" s="263">
        <f t="shared" ref="L26:L48" si="5">+I26+J26+K26</f>
        <v>55356.653512955134</v>
      </c>
    </row>
    <row r="27" spans="3:12" ht="30" customHeight="1" x14ac:dyDescent="0.3">
      <c r="C27" s="170" t="s">
        <v>471</v>
      </c>
      <c r="D27" s="9" t="s">
        <v>374</v>
      </c>
      <c r="E27" s="10" t="s">
        <v>375</v>
      </c>
      <c r="F27" s="9" t="s">
        <v>337</v>
      </c>
      <c r="G27" s="68">
        <v>1</v>
      </c>
      <c r="I27" s="257">
        <v>19255.81395348837</v>
      </c>
      <c r="J27" s="261">
        <f t="shared" si="3"/>
        <v>5776.7441860465105</v>
      </c>
      <c r="K27" s="261">
        <f t="shared" si="4"/>
        <v>962.79069767441854</v>
      </c>
      <c r="L27" s="263">
        <f t="shared" si="5"/>
        <v>25995.348837209302</v>
      </c>
    </row>
    <row r="28" spans="3:12" ht="30" customHeight="1" x14ac:dyDescent="0.3">
      <c r="C28" s="170" t="s">
        <v>472</v>
      </c>
      <c r="D28" s="9" t="s">
        <v>376</v>
      </c>
      <c r="E28" s="10" t="s">
        <v>377</v>
      </c>
      <c r="F28" s="9" t="s">
        <v>337</v>
      </c>
      <c r="G28" s="68">
        <v>1</v>
      </c>
      <c r="I28" s="257">
        <v>83441.860465116275</v>
      </c>
      <c r="J28" s="261">
        <f t="shared" si="3"/>
        <v>25032.558139534882</v>
      </c>
      <c r="K28" s="261">
        <f t="shared" si="4"/>
        <v>4172.0930232558139</v>
      </c>
      <c r="L28" s="263">
        <f t="shared" si="5"/>
        <v>112646.51162790698</v>
      </c>
    </row>
    <row r="29" spans="3:12" ht="30" customHeight="1" x14ac:dyDescent="0.3">
      <c r="C29" s="170" t="s">
        <v>473</v>
      </c>
      <c r="D29" s="9" t="s">
        <v>342</v>
      </c>
      <c r="E29" s="10" t="s">
        <v>343</v>
      </c>
      <c r="F29" s="9" t="s">
        <v>344</v>
      </c>
      <c r="G29" s="68">
        <v>1</v>
      </c>
      <c r="I29" s="258">
        <v>83208.888888888891</v>
      </c>
      <c r="J29" s="261">
        <f t="shared" si="3"/>
        <v>24962.666666666668</v>
      </c>
      <c r="K29" s="261">
        <f t="shared" si="4"/>
        <v>4160.4444444444443</v>
      </c>
      <c r="L29" s="263">
        <f t="shared" si="5"/>
        <v>112332</v>
      </c>
    </row>
    <row r="30" spans="3:12" ht="30" customHeight="1" x14ac:dyDescent="0.3">
      <c r="C30" s="170" t="s">
        <v>474</v>
      </c>
      <c r="D30" s="9" t="s">
        <v>378</v>
      </c>
      <c r="E30" s="10" t="s">
        <v>379</v>
      </c>
      <c r="F30" s="9" t="s">
        <v>344</v>
      </c>
      <c r="G30" s="68">
        <v>1</v>
      </c>
      <c r="I30" s="258">
        <v>191780.55772739119</v>
      </c>
      <c r="J30" s="261">
        <f t="shared" si="3"/>
        <v>57534.167318217354</v>
      </c>
      <c r="K30" s="261">
        <f t="shared" si="4"/>
        <v>9589.0278863695603</v>
      </c>
      <c r="L30" s="263">
        <f t="shared" si="5"/>
        <v>258903.75293197809</v>
      </c>
    </row>
    <row r="31" spans="3:12" ht="30" customHeight="1" x14ac:dyDescent="0.3">
      <c r="C31" s="170" t="s">
        <v>475</v>
      </c>
      <c r="D31" s="9" t="s">
        <v>345</v>
      </c>
      <c r="E31" s="10" t="s">
        <v>346</v>
      </c>
      <c r="F31" s="9" t="s">
        <v>344</v>
      </c>
      <c r="G31" s="68">
        <v>1</v>
      </c>
      <c r="I31" s="257">
        <v>1016279.0697674419</v>
      </c>
      <c r="J31" s="261">
        <f t="shared" si="3"/>
        <v>304883.72093023255</v>
      </c>
      <c r="K31" s="261">
        <f t="shared" si="4"/>
        <v>50813.953488372099</v>
      </c>
      <c r="L31" s="263">
        <f t="shared" si="5"/>
        <v>1371976.7441860465</v>
      </c>
    </row>
    <row r="32" spans="3:12" ht="30" customHeight="1" x14ac:dyDescent="0.3">
      <c r="C32" s="170" t="s">
        <v>476</v>
      </c>
      <c r="D32" s="75" t="s">
        <v>380</v>
      </c>
      <c r="E32" s="10" t="s">
        <v>381</v>
      </c>
      <c r="F32" s="9" t="s">
        <v>16</v>
      </c>
      <c r="G32" s="68">
        <v>1</v>
      </c>
      <c r="I32" s="257">
        <v>454879.30092845438</v>
      </c>
      <c r="J32" s="261">
        <f t="shared" si="3"/>
        <v>136463.7902785363</v>
      </c>
      <c r="K32" s="261">
        <f t="shared" si="4"/>
        <v>22743.96504642272</v>
      </c>
      <c r="L32" s="263">
        <f t="shared" si="5"/>
        <v>614087.05625341332</v>
      </c>
    </row>
    <row r="33" spans="3:12" ht="30" customHeight="1" x14ac:dyDescent="0.3">
      <c r="C33" s="170" t="s">
        <v>477</v>
      </c>
      <c r="D33" s="75" t="s">
        <v>366</v>
      </c>
      <c r="E33" s="10" t="s">
        <v>367</v>
      </c>
      <c r="F33" s="77" t="s">
        <v>368</v>
      </c>
      <c r="G33" s="68">
        <v>1</v>
      </c>
      <c r="I33" s="257">
        <v>22222.222222222223</v>
      </c>
      <c r="J33" s="261">
        <f t="shared" si="3"/>
        <v>6666.666666666667</v>
      </c>
      <c r="K33" s="261">
        <f t="shared" si="4"/>
        <v>1111.1111111111111</v>
      </c>
      <c r="L33" s="263">
        <f t="shared" si="5"/>
        <v>30000</v>
      </c>
    </row>
    <row r="34" spans="3:12" ht="30" customHeight="1" x14ac:dyDescent="0.3">
      <c r="C34" s="170" t="s">
        <v>478</v>
      </c>
      <c r="D34" s="75" t="s">
        <v>382</v>
      </c>
      <c r="E34" s="10" t="s">
        <v>383</v>
      </c>
      <c r="F34" s="9" t="s">
        <v>16</v>
      </c>
      <c r="G34" s="68">
        <v>1</v>
      </c>
      <c r="I34" s="257">
        <v>93658.13953488371</v>
      </c>
      <c r="J34" s="261">
        <f t="shared" si="3"/>
        <v>28097.441860465111</v>
      </c>
      <c r="K34" s="261">
        <f t="shared" si="4"/>
        <v>4682.9069767441861</v>
      </c>
      <c r="L34" s="263">
        <f t="shared" si="5"/>
        <v>126438.48837209301</v>
      </c>
    </row>
    <row r="35" spans="3:12" ht="30" customHeight="1" x14ac:dyDescent="0.3">
      <c r="C35" s="170" t="s">
        <v>479</v>
      </c>
      <c r="D35" s="75" t="s">
        <v>384</v>
      </c>
      <c r="E35" s="10" t="s">
        <v>385</v>
      </c>
      <c r="F35" s="9" t="s">
        <v>16</v>
      </c>
      <c r="G35" s="68">
        <v>1</v>
      </c>
      <c r="I35" s="257">
        <v>278798.74776386406</v>
      </c>
      <c r="J35" s="261">
        <f t="shared" si="3"/>
        <v>83639.624329159211</v>
      </c>
      <c r="K35" s="261">
        <f t="shared" si="4"/>
        <v>13939.937388193204</v>
      </c>
      <c r="L35" s="263">
        <f t="shared" si="5"/>
        <v>376378.30948121648</v>
      </c>
    </row>
    <row r="36" spans="3:12" ht="30" customHeight="1" x14ac:dyDescent="0.3">
      <c r="C36" s="170" t="s">
        <v>480</v>
      </c>
      <c r="D36" s="75" t="s">
        <v>386</v>
      </c>
      <c r="E36" s="10" t="s">
        <v>387</v>
      </c>
      <c r="F36" s="9" t="s">
        <v>337</v>
      </c>
      <c r="G36" s="68">
        <v>1</v>
      </c>
      <c r="I36" s="257">
        <v>53799.25650557621</v>
      </c>
      <c r="J36" s="261">
        <f t="shared" si="3"/>
        <v>16139.776951672862</v>
      </c>
      <c r="K36" s="261">
        <f t="shared" si="4"/>
        <v>2689.9628252788107</v>
      </c>
      <c r="L36" s="263">
        <f t="shared" si="5"/>
        <v>72628.996282527878</v>
      </c>
    </row>
    <row r="37" spans="3:12" ht="30" customHeight="1" x14ac:dyDescent="0.3">
      <c r="C37" s="170" t="s">
        <v>481</v>
      </c>
      <c r="D37" s="9" t="s">
        <v>388</v>
      </c>
      <c r="E37" s="10" t="s">
        <v>389</v>
      </c>
      <c r="F37" s="9" t="s">
        <v>337</v>
      </c>
      <c r="G37" s="68">
        <v>1</v>
      </c>
      <c r="I37" s="257">
        <v>11310.651162790697</v>
      </c>
      <c r="J37" s="261">
        <f t="shared" si="3"/>
        <v>3393.1953488372087</v>
      </c>
      <c r="K37" s="261">
        <f t="shared" si="4"/>
        <v>565.5325581395349</v>
      </c>
      <c r="L37" s="263">
        <f t="shared" si="5"/>
        <v>15269.379069767441</v>
      </c>
    </row>
    <row r="38" spans="3:12" ht="30" customHeight="1" x14ac:dyDescent="0.3">
      <c r="C38" s="170" t="s">
        <v>482</v>
      </c>
      <c r="D38" s="75" t="s">
        <v>390</v>
      </c>
      <c r="E38" s="10" t="s">
        <v>391</v>
      </c>
      <c r="F38" s="77" t="s">
        <v>368</v>
      </c>
      <c r="G38" s="68">
        <v>1</v>
      </c>
      <c r="I38" s="257">
        <v>96279.069767441848</v>
      </c>
      <c r="J38" s="261">
        <f t="shared" si="3"/>
        <v>28883.720930232554</v>
      </c>
      <c r="K38" s="261">
        <f t="shared" si="4"/>
        <v>4813.9534883720926</v>
      </c>
      <c r="L38" s="263">
        <f t="shared" si="5"/>
        <v>129976.74418604649</v>
      </c>
    </row>
    <row r="39" spans="3:12" ht="30" customHeight="1" x14ac:dyDescent="0.3">
      <c r="C39" s="170" t="s">
        <v>483</v>
      </c>
      <c r="D39" s="9" t="s">
        <v>358</v>
      </c>
      <c r="E39" s="10" t="s">
        <v>392</v>
      </c>
      <c r="F39" s="9" t="s">
        <v>337</v>
      </c>
      <c r="G39" s="68">
        <v>1</v>
      </c>
      <c r="I39" s="257">
        <v>109116.27906976744</v>
      </c>
      <c r="J39" s="261">
        <f t="shared" si="3"/>
        <v>32734.883720930229</v>
      </c>
      <c r="K39" s="261">
        <f t="shared" si="4"/>
        <v>5455.8139534883721</v>
      </c>
      <c r="L39" s="263">
        <f t="shared" si="5"/>
        <v>147306.97674418602</v>
      </c>
    </row>
    <row r="40" spans="3:12" ht="30" customHeight="1" x14ac:dyDescent="0.3">
      <c r="C40" s="170" t="s">
        <v>484</v>
      </c>
      <c r="D40" s="75" t="s">
        <v>351</v>
      </c>
      <c r="E40" s="10" t="s">
        <v>352</v>
      </c>
      <c r="F40" s="9" t="s">
        <v>337</v>
      </c>
      <c r="G40" s="68">
        <v>1</v>
      </c>
      <c r="I40" s="257">
        <v>18835.978835978833</v>
      </c>
      <c r="J40" s="261">
        <f t="shared" si="3"/>
        <v>5650.7936507936492</v>
      </c>
      <c r="K40" s="261">
        <f t="shared" si="4"/>
        <v>941.79894179894166</v>
      </c>
      <c r="L40" s="263">
        <f t="shared" si="5"/>
        <v>25428.571428571424</v>
      </c>
    </row>
    <row r="41" spans="3:12" ht="30" customHeight="1" x14ac:dyDescent="0.3">
      <c r="C41" s="170" t="s">
        <v>485</v>
      </c>
      <c r="D41" s="9" t="s">
        <v>393</v>
      </c>
      <c r="E41" s="10" t="s">
        <v>394</v>
      </c>
      <c r="F41" s="9" t="s">
        <v>337</v>
      </c>
      <c r="G41" s="68">
        <v>1</v>
      </c>
      <c r="I41" s="257">
        <v>42790.697674418603</v>
      </c>
      <c r="J41" s="261">
        <f t="shared" si="3"/>
        <v>12837.20930232558</v>
      </c>
      <c r="K41" s="261">
        <f t="shared" si="4"/>
        <v>2139.5348837209303</v>
      </c>
      <c r="L41" s="263">
        <f t="shared" si="5"/>
        <v>57767.441860465115</v>
      </c>
    </row>
    <row r="42" spans="3:12" ht="30" customHeight="1" x14ac:dyDescent="0.3">
      <c r="C42" s="170" t="s">
        <v>486</v>
      </c>
      <c r="D42" s="75" t="s">
        <v>395</v>
      </c>
      <c r="E42" s="10" t="s">
        <v>396</v>
      </c>
      <c r="F42" s="9" t="s">
        <v>337</v>
      </c>
      <c r="G42" s="68">
        <v>1</v>
      </c>
      <c r="I42" s="257">
        <v>26744.186046511626</v>
      </c>
      <c r="J42" s="261">
        <f t="shared" si="3"/>
        <v>8023.2558139534876</v>
      </c>
      <c r="K42" s="261">
        <f t="shared" si="4"/>
        <v>1337.2093023255813</v>
      </c>
      <c r="L42" s="263">
        <f t="shared" si="5"/>
        <v>36104.651162790695</v>
      </c>
    </row>
    <row r="43" spans="3:12" ht="30" customHeight="1" x14ac:dyDescent="0.3">
      <c r="C43" s="170" t="s">
        <v>487</v>
      </c>
      <c r="D43" s="9" t="s">
        <v>397</v>
      </c>
      <c r="E43" s="10" t="s">
        <v>350</v>
      </c>
      <c r="F43" s="9" t="s">
        <v>337</v>
      </c>
      <c r="G43" s="68">
        <v>1</v>
      </c>
      <c r="I43" s="257">
        <v>45197.674418604649</v>
      </c>
      <c r="J43" s="261">
        <f t="shared" si="3"/>
        <v>13559.302325581395</v>
      </c>
      <c r="K43" s="261">
        <f t="shared" si="4"/>
        <v>2259.8837209302324</v>
      </c>
      <c r="L43" s="263">
        <f t="shared" si="5"/>
        <v>61016.860465116275</v>
      </c>
    </row>
    <row r="44" spans="3:12" ht="30" customHeight="1" x14ac:dyDescent="0.3">
      <c r="C44" s="170" t="s">
        <v>488</v>
      </c>
      <c r="D44" s="75" t="s">
        <v>360</v>
      </c>
      <c r="E44" s="10" t="s">
        <v>361</v>
      </c>
      <c r="F44" s="9" t="s">
        <v>223</v>
      </c>
      <c r="G44" s="68">
        <v>1</v>
      </c>
      <c r="I44" s="257">
        <v>134790.6976744186</v>
      </c>
      <c r="J44" s="261">
        <f t="shared" si="3"/>
        <v>40437.20930232558</v>
      </c>
      <c r="K44" s="261">
        <f t="shared" si="4"/>
        <v>6739.5348837209303</v>
      </c>
      <c r="L44" s="263">
        <f t="shared" si="5"/>
        <v>181967.4418604651</v>
      </c>
    </row>
    <row r="45" spans="3:12" ht="30" customHeight="1" x14ac:dyDescent="0.3">
      <c r="C45" s="170" t="s">
        <v>489</v>
      </c>
      <c r="D45" s="75" t="s">
        <v>362</v>
      </c>
      <c r="E45" s="10" t="s">
        <v>363</v>
      </c>
      <c r="F45" s="9" t="s">
        <v>223</v>
      </c>
      <c r="G45" s="68">
        <v>1</v>
      </c>
      <c r="I45" s="257">
        <v>21395.348837209302</v>
      </c>
      <c r="J45" s="261">
        <f t="shared" si="3"/>
        <v>6418.6046511627901</v>
      </c>
      <c r="K45" s="261">
        <f t="shared" si="4"/>
        <v>1069.7674418604652</v>
      </c>
      <c r="L45" s="263">
        <f t="shared" si="5"/>
        <v>28883.720930232557</v>
      </c>
    </row>
    <row r="46" spans="3:12" ht="30" customHeight="1" x14ac:dyDescent="0.3">
      <c r="C46" s="170" t="s">
        <v>490</v>
      </c>
      <c r="D46" s="75" t="s">
        <v>398</v>
      </c>
      <c r="E46" s="10" t="s">
        <v>399</v>
      </c>
      <c r="F46" s="77" t="s">
        <v>368</v>
      </c>
      <c r="G46" s="68">
        <v>1</v>
      </c>
      <c r="I46" s="257">
        <v>8023.2558139534876</v>
      </c>
      <c r="J46" s="261">
        <f t="shared" si="3"/>
        <v>2406.9767441860463</v>
      </c>
      <c r="K46" s="261">
        <f t="shared" si="4"/>
        <v>401.16279069767438</v>
      </c>
      <c r="L46" s="263">
        <f t="shared" si="5"/>
        <v>10831.395348837208</v>
      </c>
    </row>
    <row r="47" spans="3:12" ht="30" customHeight="1" x14ac:dyDescent="0.3">
      <c r="C47" s="170" t="s">
        <v>491</v>
      </c>
      <c r="D47" s="75" t="s">
        <v>400</v>
      </c>
      <c r="E47" s="10" t="s">
        <v>401</v>
      </c>
      <c r="F47" s="77" t="s">
        <v>368</v>
      </c>
      <c r="G47" s="68">
        <v>1</v>
      </c>
      <c r="I47" s="257">
        <v>10196.078431372549</v>
      </c>
      <c r="J47" s="261">
        <f t="shared" si="3"/>
        <v>3058.8235294117644</v>
      </c>
      <c r="K47" s="261">
        <f t="shared" si="4"/>
        <v>509.80392156862746</v>
      </c>
      <c r="L47" s="263">
        <f t="shared" si="5"/>
        <v>13764.705882352941</v>
      </c>
    </row>
    <row r="48" spans="3:12" ht="30" customHeight="1" x14ac:dyDescent="0.3">
      <c r="C48" s="170" t="s">
        <v>492</v>
      </c>
      <c r="D48" s="75" t="s">
        <v>402</v>
      </c>
      <c r="E48" s="10" t="s">
        <v>403</v>
      </c>
      <c r="F48" s="77" t="s">
        <v>368</v>
      </c>
      <c r="G48" s="68">
        <v>1</v>
      </c>
      <c r="I48" s="257">
        <v>7976.186046511627</v>
      </c>
      <c r="J48" s="261">
        <f t="shared" si="3"/>
        <v>2392.855813953488</v>
      </c>
      <c r="K48" s="261">
        <f t="shared" si="4"/>
        <v>398.80930232558137</v>
      </c>
      <c r="L48" s="263">
        <f t="shared" si="5"/>
        <v>10767.851162790696</v>
      </c>
    </row>
    <row r="49" spans="3:12" ht="15.75" customHeight="1" x14ac:dyDescent="0.3">
      <c r="C49" s="267" t="s">
        <v>958</v>
      </c>
      <c r="D49" s="267"/>
      <c r="E49" s="267"/>
      <c r="F49" s="267"/>
      <c r="G49" s="267"/>
    </row>
    <row r="50" spans="3:12" ht="39.6" x14ac:dyDescent="0.3">
      <c r="C50" s="170" t="s">
        <v>4</v>
      </c>
      <c r="D50" s="170" t="s">
        <v>5</v>
      </c>
      <c r="E50" s="170" t="s">
        <v>6</v>
      </c>
      <c r="F50" s="170" t="s">
        <v>7</v>
      </c>
      <c r="G50" s="264" t="s">
        <v>8</v>
      </c>
      <c r="I50" s="170" t="s">
        <v>9</v>
      </c>
      <c r="J50" s="260" t="s">
        <v>332</v>
      </c>
      <c r="K50" s="260" t="s">
        <v>333</v>
      </c>
      <c r="L50" s="170" t="s">
        <v>944</v>
      </c>
    </row>
    <row r="51" spans="3:12" ht="30" customHeight="1" x14ac:dyDescent="0.3">
      <c r="C51" s="170" t="s">
        <v>498</v>
      </c>
      <c r="D51" s="9" t="s">
        <v>342</v>
      </c>
      <c r="E51" s="10" t="s">
        <v>343</v>
      </c>
      <c r="F51" s="9" t="s">
        <v>344</v>
      </c>
      <c r="G51" s="74">
        <v>1</v>
      </c>
      <c r="I51" s="258">
        <v>83208.888888888891</v>
      </c>
      <c r="J51" s="261">
        <f t="shared" ref="J51:J68" si="6">+I51*30%</f>
        <v>24962.666666666668</v>
      </c>
      <c r="K51" s="261">
        <f t="shared" ref="K51:K68" si="7">+I51*5%</f>
        <v>4160.4444444444443</v>
      </c>
      <c r="L51" s="263">
        <f t="shared" ref="L51:L68" si="8">+I51+J51+K51</f>
        <v>112332</v>
      </c>
    </row>
    <row r="52" spans="3:12" ht="30" customHeight="1" x14ac:dyDescent="0.3">
      <c r="C52" s="170" t="s">
        <v>499</v>
      </c>
      <c r="D52" s="9" t="s">
        <v>345</v>
      </c>
      <c r="E52" s="10" t="s">
        <v>346</v>
      </c>
      <c r="F52" s="9" t="s">
        <v>344</v>
      </c>
      <c r="G52" s="74">
        <v>1</v>
      </c>
      <c r="I52" s="257">
        <v>1016279.0697674419</v>
      </c>
      <c r="J52" s="261">
        <f t="shared" si="6"/>
        <v>304883.72093023255</v>
      </c>
      <c r="K52" s="261">
        <f t="shared" si="7"/>
        <v>50813.953488372099</v>
      </c>
      <c r="L52" s="263">
        <f t="shared" si="8"/>
        <v>1371976.7441860465</v>
      </c>
    </row>
    <row r="53" spans="3:12" ht="30" customHeight="1" x14ac:dyDescent="0.3">
      <c r="C53" s="170" t="s">
        <v>500</v>
      </c>
      <c r="D53" s="9" t="s">
        <v>393</v>
      </c>
      <c r="E53" s="10" t="s">
        <v>406</v>
      </c>
      <c r="F53" s="9" t="s">
        <v>337</v>
      </c>
      <c r="G53" s="74">
        <v>1</v>
      </c>
      <c r="I53" s="257">
        <v>39046.51162790697</v>
      </c>
      <c r="J53" s="261">
        <f t="shared" si="6"/>
        <v>11713.95348837209</v>
      </c>
      <c r="K53" s="261">
        <f t="shared" si="7"/>
        <v>1952.3255813953485</v>
      </c>
      <c r="L53" s="263">
        <f t="shared" si="8"/>
        <v>52712.790697674413</v>
      </c>
    </row>
    <row r="54" spans="3:12" ht="30" customHeight="1" x14ac:dyDescent="0.3">
      <c r="C54" s="170" t="s">
        <v>501</v>
      </c>
      <c r="D54" s="75" t="s">
        <v>407</v>
      </c>
      <c r="E54" s="94" t="s">
        <v>408</v>
      </c>
      <c r="F54" s="9" t="s">
        <v>337</v>
      </c>
      <c r="G54" s="74">
        <v>1</v>
      </c>
      <c r="I54" s="257">
        <v>33697.674418604649</v>
      </c>
      <c r="J54" s="261">
        <f t="shared" si="6"/>
        <v>10109.302325581395</v>
      </c>
      <c r="K54" s="261">
        <f t="shared" si="7"/>
        <v>1684.8837209302326</v>
      </c>
      <c r="L54" s="263">
        <f t="shared" si="8"/>
        <v>45491.860465116275</v>
      </c>
    </row>
    <row r="55" spans="3:12" ht="26.4" x14ac:dyDescent="0.3">
      <c r="C55" s="170" t="s">
        <v>502</v>
      </c>
      <c r="D55" s="9" t="s">
        <v>409</v>
      </c>
      <c r="E55" s="94" t="s">
        <v>410</v>
      </c>
      <c r="F55" s="9" t="s">
        <v>337</v>
      </c>
      <c r="G55" s="74">
        <v>1</v>
      </c>
      <c r="I55" s="257">
        <v>68832.499093217266</v>
      </c>
      <c r="J55" s="261">
        <f t="shared" si="6"/>
        <v>20649.74972796518</v>
      </c>
      <c r="K55" s="261">
        <f t="shared" si="7"/>
        <v>3441.6249546608633</v>
      </c>
      <c r="L55" s="263">
        <f t="shared" si="8"/>
        <v>92923.873775843298</v>
      </c>
    </row>
    <row r="56" spans="3:12" ht="30" customHeight="1" x14ac:dyDescent="0.3">
      <c r="C56" s="170" t="s">
        <v>503</v>
      </c>
      <c r="D56" s="75" t="s">
        <v>390</v>
      </c>
      <c r="E56" s="10" t="s">
        <v>411</v>
      </c>
      <c r="F56" s="77" t="s">
        <v>368</v>
      </c>
      <c r="G56" s="74">
        <v>1</v>
      </c>
      <c r="I56" s="257">
        <v>129988.51162790698</v>
      </c>
      <c r="J56" s="261">
        <f t="shared" si="6"/>
        <v>38996.55348837209</v>
      </c>
      <c r="K56" s="261">
        <f t="shared" si="7"/>
        <v>6499.4255813953496</v>
      </c>
      <c r="L56" s="263">
        <f t="shared" si="8"/>
        <v>175484.4906976744</v>
      </c>
    </row>
    <row r="57" spans="3:12" x14ac:dyDescent="0.3">
      <c r="C57" s="170" t="s">
        <v>504</v>
      </c>
      <c r="D57" s="75" t="s">
        <v>412</v>
      </c>
      <c r="E57" s="10" t="s">
        <v>413</v>
      </c>
      <c r="F57" s="9" t="s">
        <v>368</v>
      </c>
      <c r="G57" s="74">
        <v>1</v>
      </c>
      <c r="I57" s="258">
        <v>39612.94964028777</v>
      </c>
      <c r="J57" s="261">
        <f t="shared" si="6"/>
        <v>11883.884892086331</v>
      </c>
      <c r="K57" s="261">
        <f t="shared" si="7"/>
        <v>1980.6474820143885</v>
      </c>
      <c r="L57" s="263">
        <f t="shared" si="8"/>
        <v>53477.482014388486</v>
      </c>
    </row>
    <row r="58" spans="3:12" ht="26.4" x14ac:dyDescent="0.3">
      <c r="C58" s="170" t="s">
        <v>505</v>
      </c>
      <c r="D58" s="75" t="s">
        <v>414</v>
      </c>
      <c r="E58" s="76" t="s">
        <v>415</v>
      </c>
      <c r="F58" s="77" t="s">
        <v>223</v>
      </c>
      <c r="G58" s="74">
        <v>1</v>
      </c>
      <c r="I58" s="257">
        <v>240995.85062240667</v>
      </c>
      <c r="J58" s="261">
        <f t="shared" si="6"/>
        <v>72298.755186722003</v>
      </c>
      <c r="K58" s="261">
        <f t="shared" si="7"/>
        <v>12049.792531120334</v>
      </c>
      <c r="L58" s="263">
        <f t="shared" si="8"/>
        <v>325344.39834024903</v>
      </c>
    </row>
    <row r="59" spans="3:12" ht="26.4" x14ac:dyDescent="0.3">
      <c r="C59" s="170" t="s">
        <v>506</v>
      </c>
      <c r="D59" s="75" t="s">
        <v>416</v>
      </c>
      <c r="E59" s="76" t="s">
        <v>417</v>
      </c>
      <c r="F59" s="9" t="s">
        <v>337</v>
      </c>
      <c r="G59" s="74">
        <v>1</v>
      </c>
      <c r="I59" s="257">
        <v>836558.13953488367</v>
      </c>
      <c r="J59" s="261">
        <f t="shared" si="6"/>
        <v>250967.4418604651</v>
      </c>
      <c r="K59" s="261">
        <f t="shared" si="7"/>
        <v>41827.906976744183</v>
      </c>
      <c r="L59" s="263">
        <f t="shared" si="8"/>
        <v>1129353.4883720931</v>
      </c>
    </row>
    <row r="60" spans="3:12" ht="26.4" x14ac:dyDescent="0.3">
      <c r="C60" s="170" t="s">
        <v>507</v>
      </c>
      <c r="D60" s="75" t="s">
        <v>418</v>
      </c>
      <c r="E60" s="76" t="s">
        <v>419</v>
      </c>
      <c r="F60" s="9" t="s">
        <v>337</v>
      </c>
      <c r="G60" s="74">
        <v>1</v>
      </c>
      <c r="I60" s="257">
        <v>464279.06976744178</v>
      </c>
      <c r="J60" s="261">
        <f t="shared" si="6"/>
        <v>139283.72093023252</v>
      </c>
      <c r="K60" s="261">
        <f t="shared" si="7"/>
        <v>23213.953488372092</v>
      </c>
      <c r="L60" s="263">
        <f t="shared" si="8"/>
        <v>626776.7441860463</v>
      </c>
    </row>
    <row r="61" spans="3:12" ht="26.4" x14ac:dyDescent="0.3">
      <c r="C61" s="170" t="s">
        <v>508</v>
      </c>
      <c r="D61" s="75" t="s">
        <v>420</v>
      </c>
      <c r="E61" s="76" t="s">
        <v>421</v>
      </c>
      <c r="F61" s="9" t="s">
        <v>337</v>
      </c>
      <c r="G61" s="74">
        <v>1</v>
      </c>
      <c r="I61" s="258">
        <v>257367.65420106848</v>
      </c>
      <c r="J61" s="261">
        <f t="shared" si="6"/>
        <v>77210.296260320538</v>
      </c>
      <c r="K61" s="261">
        <f t="shared" si="7"/>
        <v>12868.382710053425</v>
      </c>
      <c r="L61" s="263">
        <f t="shared" si="8"/>
        <v>347446.33317144244</v>
      </c>
    </row>
    <row r="62" spans="3:12" ht="30" customHeight="1" x14ac:dyDescent="0.3">
      <c r="C62" s="170" t="s">
        <v>509</v>
      </c>
      <c r="D62" s="75" t="s">
        <v>422</v>
      </c>
      <c r="E62" s="10" t="s">
        <v>423</v>
      </c>
      <c r="F62" s="9" t="s">
        <v>337</v>
      </c>
      <c r="G62" s="74">
        <v>1</v>
      </c>
      <c r="I62" s="257">
        <v>19581.632653061224</v>
      </c>
      <c r="J62" s="261">
        <f t="shared" si="6"/>
        <v>5874.4897959183672</v>
      </c>
      <c r="K62" s="261">
        <f t="shared" si="7"/>
        <v>979.08163265306121</v>
      </c>
      <c r="L62" s="263">
        <f t="shared" si="8"/>
        <v>26435.204081632655</v>
      </c>
    </row>
    <row r="63" spans="3:12" ht="30" customHeight="1" x14ac:dyDescent="0.3">
      <c r="C63" s="170" t="s">
        <v>510</v>
      </c>
      <c r="D63" s="75" t="s">
        <v>395</v>
      </c>
      <c r="E63" s="10" t="s">
        <v>396</v>
      </c>
      <c r="F63" s="9" t="s">
        <v>337</v>
      </c>
      <c r="G63" s="74">
        <v>1</v>
      </c>
      <c r="I63" s="257">
        <v>25049.900199600797</v>
      </c>
      <c r="J63" s="261">
        <f t="shared" si="6"/>
        <v>7514.9700598802392</v>
      </c>
      <c r="K63" s="261">
        <f t="shared" si="7"/>
        <v>1252.4950099800399</v>
      </c>
      <c r="L63" s="263">
        <f t="shared" si="8"/>
        <v>33817.365269461079</v>
      </c>
    </row>
    <row r="64" spans="3:12" ht="26.4" x14ac:dyDescent="0.3">
      <c r="C64" s="170" t="s">
        <v>959</v>
      </c>
      <c r="D64" s="75" t="s">
        <v>386</v>
      </c>
      <c r="E64" s="10" t="s">
        <v>424</v>
      </c>
      <c r="F64" s="9" t="s">
        <v>337</v>
      </c>
      <c r="G64" s="74">
        <v>1</v>
      </c>
      <c r="I64" s="258">
        <v>146006.82593856656</v>
      </c>
      <c r="J64" s="261">
        <f t="shared" si="6"/>
        <v>43802.047781569963</v>
      </c>
      <c r="K64" s="261">
        <f t="shared" si="7"/>
        <v>7300.3412969283281</v>
      </c>
      <c r="L64" s="263">
        <f t="shared" si="8"/>
        <v>197109.21501706485</v>
      </c>
    </row>
    <row r="65" spans="3:12" x14ac:dyDescent="0.3">
      <c r="C65" s="170" t="s">
        <v>960</v>
      </c>
      <c r="D65" s="75" t="s">
        <v>425</v>
      </c>
      <c r="E65" s="10" t="s">
        <v>426</v>
      </c>
      <c r="F65" s="9" t="s">
        <v>337</v>
      </c>
      <c r="G65" s="74">
        <v>1</v>
      </c>
      <c r="I65" s="257">
        <v>93276.231263383292</v>
      </c>
      <c r="J65" s="261">
        <f t="shared" si="6"/>
        <v>27982.869379014988</v>
      </c>
      <c r="K65" s="261">
        <f t="shared" si="7"/>
        <v>4663.8115631691644</v>
      </c>
      <c r="L65" s="263">
        <f t="shared" si="8"/>
        <v>125922.91220556744</v>
      </c>
    </row>
    <row r="66" spans="3:12" ht="30" customHeight="1" x14ac:dyDescent="0.3">
      <c r="C66" s="170" t="s">
        <v>961</v>
      </c>
      <c r="D66" s="75" t="s">
        <v>362</v>
      </c>
      <c r="E66" s="10" t="s">
        <v>363</v>
      </c>
      <c r="F66" s="9" t="s">
        <v>223</v>
      </c>
      <c r="G66" s="74">
        <v>1</v>
      </c>
      <c r="I66" s="257">
        <v>21395.348837209302</v>
      </c>
      <c r="J66" s="261">
        <f t="shared" si="6"/>
        <v>6418.6046511627901</v>
      </c>
      <c r="K66" s="261">
        <f t="shared" si="7"/>
        <v>1069.7674418604652</v>
      </c>
      <c r="L66" s="263">
        <f t="shared" si="8"/>
        <v>28883.720930232557</v>
      </c>
    </row>
    <row r="67" spans="3:12" ht="30" customHeight="1" x14ac:dyDescent="0.3">
      <c r="C67" s="170" t="s">
        <v>962</v>
      </c>
      <c r="D67" s="75" t="s">
        <v>360</v>
      </c>
      <c r="E67" s="10" t="s">
        <v>361</v>
      </c>
      <c r="F67" s="9" t="s">
        <v>223</v>
      </c>
      <c r="G67" s="74">
        <v>1</v>
      </c>
      <c r="I67" s="257">
        <v>134790.6976744186</v>
      </c>
      <c r="J67" s="261">
        <f t="shared" si="6"/>
        <v>40437.20930232558</v>
      </c>
      <c r="K67" s="261">
        <f t="shared" si="7"/>
        <v>6739.5348837209303</v>
      </c>
      <c r="L67" s="263">
        <f t="shared" si="8"/>
        <v>181967.4418604651</v>
      </c>
    </row>
    <row r="68" spans="3:12" ht="30" customHeight="1" x14ac:dyDescent="0.3">
      <c r="C68" s="170" t="s">
        <v>963</v>
      </c>
      <c r="D68" s="75" t="s">
        <v>398</v>
      </c>
      <c r="E68" s="10" t="s">
        <v>399</v>
      </c>
      <c r="F68" s="77" t="s">
        <v>368</v>
      </c>
      <c r="G68" s="74">
        <v>1</v>
      </c>
      <c r="I68" s="257">
        <v>8023.2558139534876</v>
      </c>
      <c r="J68" s="261">
        <f t="shared" si="6"/>
        <v>2406.9767441860463</v>
      </c>
      <c r="K68" s="261">
        <f t="shared" si="7"/>
        <v>401.16279069767438</v>
      </c>
      <c r="L68" s="263">
        <f t="shared" si="8"/>
        <v>10831.395348837208</v>
      </c>
    </row>
    <row r="69" spans="3:12" ht="15.75" customHeight="1" x14ac:dyDescent="0.3">
      <c r="C69" s="267" t="s">
        <v>964</v>
      </c>
      <c r="D69" s="267"/>
      <c r="E69" s="267"/>
      <c r="F69" s="267"/>
      <c r="G69" s="267"/>
    </row>
    <row r="70" spans="3:12" ht="39.6" x14ac:dyDescent="0.3">
      <c r="C70" s="170" t="s">
        <v>4</v>
      </c>
      <c r="D70" s="170" t="s">
        <v>5</v>
      </c>
      <c r="E70" s="170" t="s">
        <v>6</v>
      </c>
      <c r="F70" s="170" t="s">
        <v>7</v>
      </c>
      <c r="G70" s="264" t="s">
        <v>8</v>
      </c>
      <c r="I70" s="170" t="s">
        <v>9</v>
      </c>
      <c r="J70" s="260" t="s">
        <v>332</v>
      </c>
      <c r="K70" s="260" t="s">
        <v>333</v>
      </c>
      <c r="L70" s="170" t="s">
        <v>944</v>
      </c>
    </row>
    <row r="71" spans="3:12" x14ac:dyDescent="0.3">
      <c r="C71" s="170" t="s">
        <v>512</v>
      </c>
      <c r="D71" s="9" t="s">
        <v>429</v>
      </c>
      <c r="E71" s="10" t="s">
        <v>430</v>
      </c>
      <c r="F71" s="9" t="s">
        <v>368</v>
      </c>
      <c r="G71" s="74">
        <v>1</v>
      </c>
      <c r="I71" s="257">
        <v>34798.850574712647</v>
      </c>
      <c r="J71" s="261">
        <f t="shared" ref="J71:J91" si="9">+I71*30%</f>
        <v>10439.655172413793</v>
      </c>
      <c r="K71" s="261">
        <f t="shared" ref="K71:K91" si="10">+I71*5%</f>
        <v>1739.9425287356325</v>
      </c>
      <c r="L71" s="263">
        <f t="shared" ref="L71:L91" si="11">+I71+J71+K71</f>
        <v>46978.44827586208</v>
      </c>
    </row>
    <row r="72" spans="3:12" ht="30" customHeight="1" x14ac:dyDescent="0.3">
      <c r="C72" s="170" t="s">
        <v>513</v>
      </c>
      <c r="D72" s="9" t="s">
        <v>431</v>
      </c>
      <c r="E72" s="10" t="s">
        <v>432</v>
      </c>
      <c r="F72" s="9" t="s">
        <v>337</v>
      </c>
      <c r="G72" s="74">
        <v>1</v>
      </c>
      <c r="I72" s="257">
        <v>19255.81395348837</v>
      </c>
      <c r="J72" s="261">
        <f t="shared" si="9"/>
        <v>5776.7441860465105</v>
      </c>
      <c r="K72" s="261">
        <f t="shared" si="10"/>
        <v>962.79069767441854</v>
      </c>
      <c r="L72" s="263">
        <f t="shared" si="11"/>
        <v>25995.348837209302</v>
      </c>
    </row>
    <row r="73" spans="3:12" ht="30" customHeight="1" x14ac:dyDescent="0.3">
      <c r="C73" s="170" t="s">
        <v>514</v>
      </c>
      <c r="D73" s="9" t="s">
        <v>372</v>
      </c>
      <c r="E73" s="10" t="s">
        <v>373</v>
      </c>
      <c r="F73" s="9" t="s">
        <v>16</v>
      </c>
      <c r="G73" s="74">
        <v>1</v>
      </c>
      <c r="I73" s="258">
        <v>41004.928528114913</v>
      </c>
      <c r="J73" s="261">
        <f t="shared" si="9"/>
        <v>12301.478558434474</v>
      </c>
      <c r="K73" s="261">
        <f t="shared" si="10"/>
        <v>2050.2464264057458</v>
      </c>
      <c r="L73" s="263">
        <f t="shared" si="11"/>
        <v>55356.653512955134</v>
      </c>
    </row>
    <row r="74" spans="3:12" x14ac:dyDescent="0.3">
      <c r="C74" s="170" t="s">
        <v>515</v>
      </c>
      <c r="D74" s="9" t="s">
        <v>433</v>
      </c>
      <c r="E74" s="94" t="s">
        <v>434</v>
      </c>
      <c r="F74" s="9" t="s">
        <v>16</v>
      </c>
      <c r="G74" s="74">
        <v>1</v>
      </c>
      <c r="I74" s="257">
        <v>917860.4651162792</v>
      </c>
      <c r="J74" s="261">
        <f t="shared" si="9"/>
        <v>275358.13953488372</v>
      </c>
      <c r="K74" s="261">
        <f t="shared" si="10"/>
        <v>45893.023255813961</v>
      </c>
      <c r="L74" s="263">
        <f t="shared" si="11"/>
        <v>1239111.6279069767</v>
      </c>
    </row>
    <row r="75" spans="3:12" x14ac:dyDescent="0.3">
      <c r="C75" s="170" t="s">
        <v>516</v>
      </c>
      <c r="D75" s="75" t="s">
        <v>435</v>
      </c>
      <c r="E75" s="10" t="s">
        <v>436</v>
      </c>
      <c r="F75" s="77" t="s">
        <v>16</v>
      </c>
      <c r="G75" s="74">
        <v>1</v>
      </c>
      <c r="I75" s="258">
        <v>113739.58790004381</v>
      </c>
      <c r="J75" s="261">
        <f t="shared" si="9"/>
        <v>34121.876370013146</v>
      </c>
      <c r="K75" s="261">
        <f t="shared" si="10"/>
        <v>5686.9793950021913</v>
      </c>
      <c r="L75" s="263">
        <f t="shared" si="11"/>
        <v>153548.44366505914</v>
      </c>
    </row>
    <row r="76" spans="3:12" x14ac:dyDescent="0.3">
      <c r="C76" s="170" t="s">
        <v>517</v>
      </c>
      <c r="D76" s="9" t="s">
        <v>437</v>
      </c>
      <c r="E76" s="76" t="s">
        <v>438</v>
      </c>
      <c r="F76" s="77" t="s">
        <v>337</v>
      </c>
      <c r="G76" s="74">
        <v>1</v>
      </c>
      <c r="I76" s="257">
        <v>284558.13953488372</v>
      </c>
      <c r="J76" s="261">
        <f t="shared" si="9"/>
        <v>85367.441860465115</v>
      </c>
      <c r="K76" s="261">
        <f t="shared" si="10"/>
        <v>14227.906976744187</v>
      </c>
      <c r="L76" s="263">
        <f t="shared" si="11"/>
        <v>384153.48837209301</v>
      </c>
    </row>
    <row r="77" spans="3:12" ht="30" customHeight="1" x14ac:dyDescent="0.3">
      <c r="C77" s="170" t="s">
        <v>518</v>
      </c>
      <c r="D77" s="9" t="s">
        <v>393</v>
      </c>
      <c r="E77" s="10" t="s">
        <v>439</v>
      </c>
      <c r="F77" s="9" t="s">
        <v>337</v>
      </c>
      <c r="G77" s="74">
        <v>1</v>
      </c>
      <c r="I77" s="257">
        <v>39046.51162790697</v>
      </c>
      <c r="J77" s="261">
        <f t="shared" si="9"/>
        <v>11713.95348837209</v>
      </c>
      <c r="K77" s="261">
        <f t="shared" si="10"/>
        <v>1952.3255813953485</v>
      </c>
      <c r="L77" s="263">
        <f t="shared" si="11"/>
        <v>52712.790697674413</v>
      </c>
    </row>
    <row r="78" spans="3:12" x14ac:dyDescent="0.3">
      <c r="C78" s="170" t="s">
        <v>519</v>
      </c>
      <c r="D78" s="75" t="s">
        <v>440</v>
      </c>
      <c r="E78" s="76" t="s">
        <v>441</v>
      </c>
      <c r="F78" s="9" t="s">
        <v>368</v>
      </c>
      <c r="G78" s="74">
        <v>1</v>
      </c>
      <c r="I78" s="257">
        <v>50716.43203596356</v>
      </c>
      <c r="J78" s="261">
        <f t="shared" si="9"/>
        <v>15214.929610789068</v>
      </c>
      <c r="K78" s="261">
        <f t="shared" si="10"/>
        <v>2535.8216017981781</v>
      </c>
      <c r="L78" s="263">
        <f t="shared" si="11"/>
        <v>68467.183248550806</v>
      </c>
    </row>
    <row r="79" spans="3:12" ht="26.4" x14ac:dyDescent="0.3">
      <c r="C79" s="170" t="s">
        <v>520</v>
      </c>
      <c r="D79" s="9" t="s">
        <v>442</v>
      </c>
      <c r="E79" s="10" t="s">
        <v>443</v>
      </c>
      <c r="F79" s="9" t="s">
        <v>368</v>
      </c>
      <c r="G79" s="74">
        <v>1</v>
      </c>
      <c r="I79" s="257">
        <v>38441.558441558438</v>
      </c>
      <c r="J79" s="261">
        <f t="shared" si="9"/>
        <v>11532.467532467532</v>
      </c>
      <c r="K79" s="261">
        <f t="shared" si="10"/>
        <v>1922.077922077922</v>
      </c>
      <c r="L79" s="263">
        <f t="shared" si="11"/>
        <v>51896.103896103894</v>
      </c>
    </row>
    <row r="80" spans="3:12" ht="26.4" x14ac:dyDescent="0.3">
      <c r="C80" s="170" t="s">
        <v>965</v>
      </c>
      <c r="D80" s="75" t="s">
        <v>444</v>
      </c>
      <c r="E80" s="10" t="s">
        <v>445</v>
      </c>
      <c r="F80" s="9" t="s">
        <v>337</v>
      </c>
      <c r="G80" s="74">
        <v>1</v>
      </c>
      <c r="I80" s="257">
        <v>95000</v>
      </c>
      <c r="J80" s="261">
        <f t="shared" si="9"/>
        <v>28500</v>
      </c>
      <c r="K80" s="261">
        <f t="shared" si="10"/>
        <v>4750</v>
      </c>
      <c r="L80" s="263">
        <f t="shared" si="11"/>
        <v>128250</v>
      </c>
    </row>
    <row r="81" spans="3:12" ht="26.4" x14ac:dyDescent="0.3">
      <c r="C81" s="170" t="s">
        <v>966</v>
      </c>
      <c r="D81" s="75" t="s">
        <v>353</v>
      </c>
      <c r="E81" s="10" t="s">
        <v>353</v>
      </c>
      <c r="F81" s="9" t="s">
        <v>223</v>
      </c>
      <c r="G81" s="74">
        <v>1</v>
      </c>
      <c r="I81" s="257">
        <v>253534.88372093026</v>
      </c>
      <c r="J81" s="261">
        <f t="shared" si="9"/>
        <v>76060.465116279069</v>
      </c>
      <c r="K81" s="261">
        <f t="shared" si="10"/>
        <v>12676.744186046513</v>
      </c>
      <c r="L81" s="263">
        <f t="shared" si="11"/>
        <v>342272.09302325587</v>
      </c>
    </row>
    <row r="82" spans="3:12" ht="26.4" x14ac:dyDescent="0.3">
      <c r="C82" s="170" t="s">
        <v>967</v>
      </c>
      <c r="D82" s="75" t="s">
        <v>354</v>
      </c>
      <c r="E82" s="10" t="s">
        <v>354</v>
      </c>
      <c r="F82" s="9" t="s">
        <v>337</v>
      </c>
      <c r="G82" s="74">
        <v>1</v>
      </c>
      <c r="I82" s="257">
        <v>347482.01438848919</v>
      </c>
      <c r="J82" s="261">
        <f t="shared" si="9"/>
        <v>104244.60431654676</v>
      </c>
      <c r="K82" s="261">
        <f t="shared" si="10"/>
        <v>17374.100719424459</v>
      </c>
      <c r="L82" s="263">
        <f t="shared" si="11"/>
        <v>469100.71942446043</v>
      </c>
    </row>
    <row r="83" spans="3:12" x14ac:dyDescent="0.3">
      <c r="C83" s="170" t="s">
        <v>968</v>
      </c>
      <c r="D83" s="75" t="s">
        <v>446</v>
      </c>
      <c r="E83" s="10" t="s">
        <v>447</v>
      </c>
      <c r="F83" s="9" t="s">
        <v>337</v>
      </c>
      <c r="G83" s="74">
        <v>1</v>
      </c>
      <c r="I83" s="257">
        <v>425849.76525821601</v>
      </c>
      <c r="J83" s="261">
        <f t="shared" si="9"/>
        <v>127754.92957746479</v>
      </c>
      <c r="K83" s="261">
        <f t="shared" si="10"/>
        <v>21292.488262910803</v>
      </c>
      <c r="L83" s="263">
        <f t="shared" si="11"/>
        <v>574897.18309859163</v>
      </c>
    </row>
    <row r="84" spans="3:12" ht="30" customHeight="1" x14ac:dyDescent="0.3">
      <c r="C84" s="170" t="s">
        <v>969</v>
      </c>
      <c r="D84" s="75" t="s">
        <v>362</v>
      </c>
      <c r="E84" s="10" t="s">
        <v>363</v>
      </c>
      <c r="F84" s="9" t="s">
        <v>223</v>
      </c>
      <c r="G84" s="74">
        <v>1</v>
      </c>
      <c r="I84" s="257">
        <v>21395.348837209302</v>
      </c>
      <c r="J84" s="261">
        <f t="shared" si="9"/>
        <v>6418.6046511627901</v>
      </c>
      <c r="K84" s="261">
        <f t="shared" si="10"/>
        <v>1069.7674418604652</v>
      </c>
      <c r="L84" s="263">
        <f t="shared" si="11"/>
        <v>28883.720930232557</v>
      </c>
    </row>
    <row r="85" spans="3:12" ht="26.4" x14ac:dyDescent="0.3">
      <c r="C85" s="170" t="s">
        <v>970</v>
      </c>
      <c r="D85" s="75" t="s">
        <v>448</v>
      </c>
      <c r="E85" s="10" t="s">
        <v>449</v>
      </c>
      <c r="F85" s="9" t="s">
        <v>223</v>
      </c>
      <c r="G85" s="74">
        <v>1</v>
      </c>
      <c r="I85" s="257">
        <v>586448.42284739984</v>
      </c>
      <c r="J85" s="261">
        <f t="shared" si="9"/>
        <v>175934.52685421993</v>
      </c>
      <c r="K85" s="261">
        <f t="shared" si="10"/>
        <v>29322.421142369993</v>
      </c>
      <c r="L85" s="263">
        <f t="shared" si="11"/>
        <v>791705.37084398977</v>
      </c>
    </row>
    <row r="86" spans="3:12" ht="26.4" x14ac:dyDescent="0.3">
      <c r="C86" s="170" t="s">
        <v>971</v>
      </c>
      <c r="D86" s="75" t="s">
        <v>450</v>
      </c>
      <c r="E86" s="10" t="s">
        <v>451</v>
      </c>
      <c r="F86" s="9" t="s">
        <v>223</v>
      </c>
      <c r="G86" s="74">
        <v>1</v>
      </c>
      <c r="I86" s="257">
        <v>613297.6744186047</v>
      </c>
      <c r="J86" s="261">
        <f t="shared" si="9"/>
        <v>183989.3023255814</v>
      </c>
      <c r="K86" s="261">
        <f t="shared" si="10"/>
        <v>30664.883720930236</v>
      </c>
      <c r="L86" s="263">
        <f t="shared" si="11"/>
        <v>827951.86046511633</v>
      </c>
    </row>
    <row r="87" spans="3:12" ht="26.4" x14ac:dyDescent="0.3">
      <c r="C87" s="170" t="s">
        <v>972</v>
      </c>
      <c r="D87" s="75" t="s">
        <v>452</v>
      </c>
      <c r="E87" s="10" t="s">
        <v>453</v>
      </c>
      <c r="F87" s="9" t="s">
        <v>223</v>
      </c>
      <c r="G87" s="74">
        <v>1</v>
      </c>
      <c r="I87" s="257">
        <v>129498.06949806951</v>
      </c>
      <c r="J87" s="261">
        <f t="shared" si="9"/>
        <v>38849.420849420851</v>
      </c>
      <c r="K87" s="261">
        <f t="shared" si="10"/>
        <v>6474.9034749034763</v>
      </c>
      <c r="L87" s="263">
        <f t="shared" si="11"/>
        <v>174822.39382239385</v>
      </c>
    </row>
    <row r="88" spans="3:12" x14ac:dyDescent="0.3">
      <c r="C88" s="170" t="s">
        <v>973</v>
      </c>
      <c r="D88" s="75" t="s">
        <v>454</v>
      </c>
      <c r="E88" s="10" t="s">
        <v>455</v>
      </c>
      <c r="F88" s="9" t="s">
        <v>337</v>
      </c>
      <c r="G88" s="74">
        <v>1</v>
      </c>
      <c r="I88" s="257">
        <v>52266.666666666672</v>
      </c>
      <c r="J88" s="261">
        <f t="shared" si="9"/>
        <v>15680</v>
      </c>
      <c r="K88" s="261">
        <f t="shared" si="10"/>
        <v>2613.3333333333339</v>
      </c>
      <c r="L88" s="263">
        <f t="shared" si="11"/>
        <v>70560</v>
      </c>
    </row>
    <row r="89" spans="3:12" ht="30" customHeight="1" x14ac:dyDescent="0.3">
      <c r="C89" s="170" t="s">
        <v>974</v>
      </c>
      <c r="D89" s="9" t="s">
        <v>358</v>
      </c>
      <c r="E89" s="10" t="s">
        <v>456</v>
      </c>
      <c r="F89" s="9" t="s">
        <v>337</v>
      </c>
      <c r="G89" s="74">
        <v>1</v>
      </c>
      <c r="I89" s="257">
        <v>85581.395348837206</v>
      </c>
      <c r="J89" s="261">
        <f t="shared" si="9"/>
        <v>25674.41860465116</v>
      </c>
      <c r="K89" s="261">
        <f t="shared" si="10"/>
        <v>4279.0697674418607</v>
      </c>
      <c r="L89" s="263">
        <f t="shared" si="11"/>
        <v>115534.88372093023</v>
      </c>
    </row>
    <row r="90" spans="3:12" ht="30" customHeight="1" x14ac:dyDescent="0.3">
      <c r="C90" s="170" t="s">
        <v>975</v>
      </c>
      <c r="D90" s="75" t="s">
        <v>380</v>
      </c>
      <c r="E90" s="10" t="s">
        <v>381</v>
      </c>
      <c r="F90" s="9" t="s">
        <v>16</v>
      </c>
      <c r="G90" s="74">
        <v>1</v>
      </c>
      <c r="I90" s="257">
        <v>458062.97502714442</v>
      </c>
      <c r="J90" s="261">
        <f t="shared" si="9"/>
        <v>137418.89250814333</v>
      </c>
      <c r="K90" s="261">
        <f t="shared" si="10"/>
        <v>22903.148751357221</v>
      </c>
      <c r="L90" s="263">
        <f t="shared" si="11"/>
        <v>618385.01628664497</v>
      </c>
    </row>
    <row r="91" spans="3:12" x14ac:dyDescent="0.3">
      <c r="C91" s="170" t="s">
        <v>976</v>
      </c>
      <c r="D91" s="75" t="s">
        <v>380</v>
      </c>
      <c r="E91" s="10" t="s">
        <v>457</v>
      </c>
      <c r="F91" s="9" t="s">
        <v>223</v>
      </c>
      <c r="G91" s="74">
        <v>1</v>
      </c>
      <c r="I91" s="257">
        <v>180000</v>
      </c>
      <c r="J91" s="261">
        <f t="shared" si="9"/>
        <v>54000</v>
      </c>
      <c r="K91" s="261">
        <f t="shared" si="10"/>
        <v>9000</v>
      </c>
      <c r="L91" s="263">
        <f t="shared" si="11"/>
        <v>243000</v>
      </c>
    </row>
    <row r="92" spans="3:12" ht="13.5" customHeight="1" x14ac:dyDescent="0.3">
      <c r="C92" s="267" t="s">
        <v>977</v>
      </c>
      <c r="D92" s="267"/>
      <c r="E92" s="267"/>
      <c r="F92" s="267"/>
      <c r="G92" s="267"/>
    </row>
    <row r="93" spans="3:12" ht="39.6" x14ac:dyDescent="0.3">
      <c r="C93" s="170" t="s">
        <v>4</v>
      </c>
      <c r="D93" s="170" t="s">
        <v>5</v>
      </c>
      <c r="E93" s="170" t="s">
        <v>6</v>
      </c>
      <c r="F93" s="170" t="s">
        <v>7</v>
      </c>
      <c r="G93" s="264" t="s">
        <v>8</v>
      </c>
      <c r="I93" s="170" t="s">
        <v>9</v>
      </c>
      <c r="J93" s="260" t="s">
        <v>332</v>
      </c>
      <c r="K93" s="260" t="s">
        <v>333</v>
      </c>
      <c r="L93" s="170" t="s">
        <v>944</v>
      </c>
    </row>
    <row r="94" spans="3:12" ht="30" customHeight="1" x14ac:dyDescent="0.3">
      <c r="C94" s="170" t="s">
        <v>522</v>
      </c>
      <c r="D94" s="9" t="s">
        <v>460</v>
      </c>
      <c r="E94" s="10" t="s">
        <v>461</v>
      </c>
      <c r="F94" s="9" t="s">
        <v>368</v>
      </c>
      <c r="G94" s="97">
        <v>1</v>
      </c>
      <c r="I94" s="257">
        <v>74883.72093023255</v>
      </c>
      <c r="J94" s="261">
        <f t="shared" ref="J94:J95" si="12">+I94*30%</f>
        <v>22465.116279069764</v>
      </c>
      <c r="K94" s="261">
        <f t="shared" ref="K94:K95" si="13">+I94*5%</f>
        <v>3744.1860465116279</v>
      </c>
      <c r="L94" s="263">
        <f t="shared" ref="L94:L95" si="14">+I94+J94+K94</f>
        <v>101093.02325581395</v>
      </c>
    </row>
    <row r="95" spans="3:12" ht="39.6" x14ac:dyDescent="0.3">
      <c r="C95" s="170" t="s">
        <v>523</v>
      </c>
      <c r="D95" s="9" t="s">
        <v>462</v>
      </c>
      <c r="E95" s="10" t="s">
        <v>463</v>
      </c>
      <c r="F95" s="9" t="s">
        <v>337</v>
      </c>
      <c r="G95" s="97">
        <v>1</v>
      </c>
      <c r="I95" s="257">
        <v>855813.95348837203</v>
      </c>
      <c r="J95" s="261">
        <f t="shared" si="12"/>
        <v>256744.1860465116</v>
      </c>
      <c r="K95" s="261">
        <f t="shared" si="13"/>
        <v>42790.697674418603</v>
      </c>
      <c r="L95" s="263">
        <f t="shared" si="14"/>
        <v>1155348.8372093022</v>
      </c>
    </row>
  </sheetData>
  <mergeCells count="9">
    <mergeCell ref="C1:G1"/>
    <mergeCell ref="C2:G2"/>
    <mergeCell ref="C3:G3"/>
    <mergeCell ref="C4:G4"/>
    <mergeCell ref="C49:G49"/>
    <mergeCell ref="C69:G69"/>
    <mergeCell ref="C92:G92"/>
    <mergeCell ref="C5:G5"/>
    <mergeCell ref="C24:G24"/>
  </mergeCells>
  <phoneticPr fontId="17" type="noConversion"/>
  <pageMargins left="0.70866141732283472" right="0.70866141732283472" top="0.74803149606299213" bottom="0.74803149606299213" header="0.31496062992125984" footer="0.31496062992125984"/>
  <pageSetup paperSize="9" scale="1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PRECIOS DEL MERCADO</vt:lpstr>
      <vt:lpstr>LOGISTICA DE PPROYECTOS</vt:lpstr>
      <vt:lpstr>T&amp;T SERVICIOS</vt:lpstr>
      <vt:lpstr>PORCENTAJES DE EMPRESAS</vt:lpstr>
      <vt:lpstr>CUADRO COMPARATIVO</vt:lpstr>
      <vt:lpstr>DESVIACION ESTANDAR</vt:lpstr>
      <vt:lpstr>MEDIA ARMONICA</vt:lpstr>
      <vt:lpstr>PRECIOS DE REFERENCIA LOTE 1</vt:lpstr>
      <vt:lpstr>PRECIOS DE REFERENCIA 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Carolina Jimenez Orjuela</dc:creator>
  <cp:lastModifiedBy>Diana Carolina Jimenez Orjuela</cp:lastModifiedBy>
  <dcterms:created xsi:type="dcterms:W3CDTF">2026-07-05T15:03:25Z</dcterms:created>
  <dcterms:modified xsi:type="dcterms:W3CDTF">2026-08-12T17:13:56Z</dcterms:modified>
</cp:coreProperties>
</file>