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0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Mi unidad\INFRAESTRUCTURA 2026\CONTRATOS\PTAP LA TOMA\OBSERVACIONES\"/>
    </mc:Choice>
  </mc:AlternateContent>
  <xr:revisionPtr revIDLastSave="0" documentId="13_ncr:1_{3C541552-6B5B-4F6D-AADF-3787B0AA1934}" xr6:coauthVersionLast="47" xr6:coauthVersionMax="47" xr10:uidLastSave="{00000000-0000-0000-0000-000000000000}"/>
  <bookViews>
    <workbookView xWindow="-120" yWindow="-120" windowWidth="29040" windowHeight="15840" xr2:uid="{73381004-7218-4400-A320-03B89EDB3718}"/>
  </bookViews>
  <sheets>
    <sheet name="Presupuesto" sheetId="1" r:id="rId1"/>
  </sheets>
  <definedNames>
    <definedName name="_xlnm.Print_Area" localSheetId="0">Presupuesto!$A$1:$G$66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9" i="1" l="1"/>
  <c r="G58" i="1"/>
  <c r="G57" i="1"/>
  <c r="G56" i="1"/>
  <c r="G55" i="1"/>
  <c r="G54" i="1"/>
  <c r="G53" i="1"/>
  <c r="G52" i="1"/>
  <c r="G51" i="1"/>
  <c r="G50" i="1"/>
  <c r="G60" i="1" s="1"/>
  <c r="A50" i="1"/>
  <c r="A51" i="1" s="1"/>
  <c r="A52" i="1" s="1"/>
  <c r="A53" i="1" s="1"/>
  <c r="A54" i="1" s="1"/>
  <c r="A55" i="1" s="1"/>
  <c r="A56" i="1" s="1"/>
  <c r="A57" i="1" s="1"/>
  <c r="A58" i="1" s="1"/>
  <c r="A59" i="1" s="1"/>
  <c r="G47" i="1"/>
  <c r="G46" i="1"/>
  <c r="G45" i="1"/>
  <c r="G44" i="1"/>
  <c r="G43" i="1"/>
  <c r="G42" i="1"/>
  <c r="G41" i="1"/>
  <c r="A41" i="1"/>
  <c r="A42" i="1" s="1"/>
  <c r="A43" i="1" s="1"/>
  <c r="A44" i="1" s="1"/>
  <c r="A45" i="1" s="1"/>
  <c r="A46" i="1" s="1"/>
  <c r="A47" i="1" s="1"/>
  <c r="G40" i="1"/>
  <c r="G39" i="1"/>
  <c r="G38" i="1"/>
  <c r="G37" i="1"/>
  <c r="G36" i="1"/>
  <c r="G35" i="1"/>
  <c r="G34" i="1"/>
  <c r="G33" i="1"/>
  <c r="G32" i="1"/>
  <c r="G31" i="1"/>
  <c r="G48" i="1" s="1"/>
  <c r="A31" i="1"/>
  <c r="A32" i="1" s="1"/>
  <c r="A33" i="1" s="1"/>
  <c r="A34" i="1" s="1"/>
  <c r="A35" i="1" s="1"/>
  <c r="A36" i="1" s="1"/>
  <c r="A37" i="1" s="1"/>
  <c r="A38" i="1" s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28" i="1" s="1"/>
  <c r="A12" i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G10" i="1"/>
  <c r="G9" i="1"/>
  <c r="G8" i="1"/>
  <c r="G7" i="1"/>
  <c r="G6" i="1"/>
  <c r="G5" i="1"/>
  <c r="G4" i="1"/>
  <c r="A4" i="1"/>
  <c r="A5" i="1" s="1"/>
  <c r="A6" i="1" s="1"/>
  <c r="A7" i="1" s="1"/>
  <c r="A8" i="1" s="1"/>
  <c r="A9" i="1" s="1"/>
  <c r="G61" i="1" l="1"/>
  <c r="G62" i="1" l="1"/>
  <c r="G65" i="1" s="1"/>
  <c r="G66" i="1" s="1"/>
  <c r="G64" i="1"/>
  <c r="G63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USUARIO</author>
  </authors>
  <commentList>
    <comment ref="F40" authorId="0" shapeId="0" xr:uid="{3FD51259-F0CE-4AF8-8150-6E83BA2C2A0E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valor unitario ?????</t>
        </r>
      </text>
    </comment>
    <comment ref="C50" authorId="0" shapeId="0" xr:uid="{64A5140D-A412-4DB6-BD89-E2B6B5DD5E77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Gober:
"EXCAVACIÓN MANUAL EN MATERIAL COMUN"</t>
        </r>
      </text>
    </comment>
    <comment ref="F50" authorId="0" shapeId="0" xr:uid="{EB57173E-7A48-4172-B337-9779FCD7701F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$70.577,63</t>
        </r>
      </text>
    </comment>
    <comment ref="C51" authorId="0" shapeId="0" xr:uid="{B8A8DC42-F28D-4552-BE85-0E85E891AA57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precios Gober:
"CONCRETO CICLÓPEO DE 21 MPa (3000 PSI) RELACIÓN 60C/40P"</t>
        </r>
      </text>
    </comment>
    <comment ref="F51" authorId="0" shapeId="0" xr:uid="{1C843604-E187-484A-AF26-4D56362A645E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$ 588.756,71</t>
        </r>
      </text>
    </comment>
    <comment ref="C52" authorId="0" shapeId="0" xr:uid="{C5DCBB01-B26E-4738-9C12-08511944F93D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precios Gober:
"CONCRETO PARA VIGA DE AMARRE 21 MPa (3000 PSI) SECCION RECTANGULAR"</t>
        </r>
      </text>
    </comment>
    <comment ref="F52" authorId="0" shapeId="0" xr:uid="{A69AE7D6-D2EA-444A-9279-F0AAE271E63D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$887.295</t>
        </r>
      </text>
    </comment>
    <comment ref="C53" authorId="0" shapeId="0" xr:uid="{409C1AE4-6E7E-4ABB-AE4D-987D10409B6E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precios Gober:
"SUMINISTRO FIGURADO Y ARMADO DE ACERO DE REFUERZO 37000 PSI 240 MPA"</t>
        </r>
      </text>
    </comment>
    <comment ref="F53" authorId="0" shapeId="0" xr:uid="{FD1A6183-4A4D-475E-8F5C-5021A8C6A71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$6.843,45</t>
        </r>
      </text>
    </comment>
    <comment ref="C54" authorId="0" shapeId="0" xr:uid="{D202FDAF-98C3-46B0-BA56-419AA76FE0CC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precios Gober:
"SUMINISTRO FIGURADO Y ARMADO DE ACERO DE REFUERZO 60000 PSI 420 MPA"</t>
        </r>
      </text>
    </comment>
    <comment ref="F54" authorId="0" shapeId="0" xr:uid="{252B94F4-F4F6-4965-BA57-D592725BBFC3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$7.675,05</t>
        </r>
      </text>
    </comment>
    <comment ref="C55" authorId="0" shapeId="0" xr:uid="{DDF5E2EF-7C12-4294-BB04-B5BBE3D25AC3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precios Gober:
"COLUMNAS Y PEDESTALES EN CONCRETO DE 21 MPa - (3000 PSI), H &lt; 3.00 M. (FORMALETA MADERA)"</t>
        </r>
      </text>
    </comment>
    <comment ref="F55" authorId="0" shapeId="0" xr:uid="{98D30698-8DF7-4C5D-9678-7D56671AC3B8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$1.136.574,77</t>
        </r>
      </text>
    </comment>
    <comment ref="C57" authorId="0" shapeId="0" xr:uid="{5E3B315C-4F11-4412-BCA6-14EE03425812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Nombre item precios Gober:
"CERRAMIENTO EN MALLA ESLABONADA CAL 10 (INCLUYE TUBO AGUA NEGRA DE 2" Y ANGULO 1" X 1" X 1/8")"</t>
        </r>
      </text>
    </comment>
    <comment ref="F57" authorId="0" shapeId="0" xr:uid="{D41A8758-5DBE-47F8-B8BF-0D57EDF23501}">
      <text>
        <r>
          <rPr>
            <b/>
            <sz val="9"/>
            <color indexed="81"/>
            <rFont val="Tahoma"/>
            <family val="2"/>
          </rPr>
          <t>USUARIO:</t>
        </r>
        <r>
          <rPr>
            <sz val="9"/>
            <color indexed="81"/>
            <rFont val="Tahoma"/>
            <family val="2"/>
          </rPr>
          <t xml:space="preserve">
Valor precios Gober:
"$358.866,03"</t>
        </r>
      </text>
    </comment>
  </commentList>
</comments>
</file>

<file path=xl/sharedStrings.xml><?xml version="1.0" encoding="utf-8"?>
<sst xmlns="http://schemas.openxmlformats.org/spreadsheetml/2006/main" count="167" uniqueCount="88">
  <si>
    <t>ITEM</t>
  </si>
  <si>
    <t>ITEM GOB</t>
  </si>
  <si>
    <t>DESCRIPCION</t>
  </si>
  <si>
    <t>UND</t>
  </si>
  <si>
    <t>CANTIDAD</t>
  </si>
  <si>
    <t>VR. UNITARIO</t>
  </si>
  <si>
    <t>VR. TOTAL</t>
  </si>
  <si>
    <t>PLANTA DE TRATAMIENTO VEREDA LA TOMA</t>
  </si>
  <si>
    <t>CONSTRUCCION HIDRAULICA. FILTRO LENTO</t>
  </si>
  <si>
    <t>4.01.19</t>
  </si>
  <si>
    <t>SUMINISTRO E INSTALACIÓN TUBERÍA PVC. D = 3" RDE 21 / 200 PSI. (UNIÓN MECÁNICA).</t>
  </si>
  <si>
    <t>ML</t>
  </si>
  <si>
    <t>COTIZACIÓN</t>
  </si>
  <si>
    <t>SUMINISTRO E INSTALACIÓN TUBERÍA PVC. D = 2 1/2" RDE 21 / 200 PSI. (UNIÓN MECÁNICA).</t>
  </si>
  <si>
    <t>4.03.27</t>
  </si>
  <si>
    <t>SUMINISTRO E INSTALACIÓN DE CODO PVC GRAN RADIO 90° RDE 21 D=3"</t>
  </si>
  <si>
    <t xml:space="preserve"> SUMINISTRO E INSTALACIONTAPON SELLADO DE 2 1/2" PRESION</t>
  </si>
  <si>
    <t>SUMINISTRO E INSTALACION TEE PVC  P D=3"</t>
  </si>
  <si>
    <t>SUMINISTRO E INSTALACION BUJE SOLDADO PVC DE 3x 2 1/2"</t>
  </si>
  <si>
    <t>SUBTOTAL</t>
  </si>
  <si>
    <t>MANTENIMIENTO GENERAL PLANTA DE TRATAMIENTO VEREDA LA TOMA</t>
  </si>
  <si>
    <t xml:space="preserve"> Levantamiento Topografico Acueducto la Toma, con ajuste al proyecto de la Red  Geodesica Nal (IGAC), Bocatoma,aduccion,desarenador, conducción, planta de tratamiento y localización de usuarios, tres mojones de referencia</t>
  </si>
  <si>
    <t>GLB</t>
  </si>
  <si>
    <t xml:space="preserve"> Suministro e inst. de gravas siliceas de 1" hasta 
1/8"</t>
  </si>
  <si>
    <t>BT</t>
  </si>
  <si>
    <t xml:space="preserve"> Suministro e Inst. de lecho filtrante segun norma  
AWWA B 100-53 incl. Transporte</t>
  </si>
  <si>
    <t xml:space="preserve"> Restauracion de Tanques de agua con Toxement 
EUCO-PLUG</t>
  </si>
  <si>
    <t>M2</t>
  </si>
  <si>
    <t>1.03.07</t>
  </si>
  <si>
    <t>Pañete impermeabilizado 1:3</t>
  </si>
  <si>
    <t xml:space="preserve"> Pintura.Encerramiento perimetral. Lavado,grateado,lijado y pintura esmalte  Ext. e 
Int. para cerramiento en malla ,tubo y angulo</t>
  </si>
  <si>
    <t xml:space="preserve"> Dotacion Laboratorio PTAP floculador, Fotometro, medidor SKU: HI 98308 multiparametro, Hanna,vasos de precipitado,balanza de precision.</t>
  </si>
  <si>
    <t xml:space="preserve"> Suministro e instalacion valvula Mariposa  d=  3" 
Incl. bridas y adaptadores roscados  PVC  3"</t>
  </si>
  <si>
    <t xml:space="preserve"> suministro e instalacion valvula compuerta  HD  
d= 4" sello elastico  250 psi.</t>
  </si>
  <si>
    <t xml:space="preserve"> Analisis fisico quimico y microbiologico para la 
fuente de agua tratada</t>
  </si>
  <si>
    <t xml:space="preserve"> Arranque y puesta en funcionamiento PTAP, 
pruebas de  tratabilidad</t>
  </si>
  <si>
    <t xml:space="preserve"> Macromedidor para agua potable  Woltman 
WMAP EVO R 160  janz 3" incl. certificado de 
calibracion e instalacion</t>
  </si>
  <si>
    <t xml:space="preserve"> Bomba electromagnetica dosificadora de cloro. 2 
L/H con alimentacion electrica  incl. Instalacion</t>
  </si>
  <si>
    <t xml:space="preserve"> Obtencion de Autorizacion sanitaria y Consecion 
de Agua superficial de la vereda la Toma</t>
  </si>
  <si>
    <t>Adecuacion Terreno en Material Comun</t>
  </si>
  <si>
    <t>M3</t>
  </si>
  <si>
    <t>Sum. e  inst Tuberia PVC D= 3"</t>
  </si>
  <si>
    <t>PLANTA DE TRATAMIENTO VEREDA CARREÑO (LAS ÁGUILAS)</t>
  </si>
  <si>
    <t>PRELIMINARES</t>
  </si>
  <si>
    <t xml:space="preserve"> Levantamiento Topografico Acueducto la LAS AGUILAS , con ajuste al proyecto de la Red  Geodesica Nal (IGAC), Bocatoma,aduccion,desarenador, conducción, planta de tratamiento y localización de usuarios, tres mojones de referencia</t>
  </si>
  <si>
    <t>Pintura piso en barniz epoxico dos manos</t>
  </si>
  <si>
    <t xml:space="preserve"> suministro e instalacion de modulos de Sedimentacion o Paneles Tipo Colmena h = 1.04 m. en poliestireno</t>
  </si>
  <si>
    <t>CAMBIO CANALES DE DISTRIBUCION EN PVC D= 4"/2</t>
  </si>
  <si>
    <t>Suministro e instalacion registro de bola D=2"</t>
  </si>
  <si>
    <t>und</t>
  </si>
  <si>
    <t>DOTACION LABORATORIO  PTAP 
floculador,Fotometro,medidor  SKU: HI 98308  
multiparametro, Hanna,vasos de 
presipitado,balanza de presicion.</t>
  </si>
  <si>
    <t>Suministro e Inst. de lecho filtrante segun norma AWWA B 100-53 incl. Transporte</t>
  </si>
  <si>
    <t>m3</t>
  </si>
  <si>
    <t>Suministro e Inst. carbon antracitico según estandar D 388-84 de la ASTM.</t>
  </si>
  <si>
    <t>Suministro de kid de primeros auxilios incluye camilla con arnes e inmovilizador.</t>
  </si>
  <si>
    <t>Cambio canal distribucuin PVC D= 4"/2</t>
  </si>
  <si>
    <t>Analisis fisico quimico y microbiologico para la fuente de agua tratada</t>
  </si>
  <si>
    <t>Arranque y puesta en funcionamiento PTAP,con pruebas de tratabilidad, determinacion y dosificacion de productos quimicos,segun pruebas de tratabilidad</t>
  </si>
  <si>
    <t>Macromedidor para agua potable Woltman WMAP EVO R 160 janz 3" incl. certificado de calibracion e instalacion</t>
  </si>
  <si>
    <t>ejecucion de actividades de pintura, cerramiento perimetral,  Lavado,grateado,lijado y pintura esmalte Ext. E Int. para cerramiento en malla ,tubo y angulo</t>
  </si>
  <si>
    <t>Escalera de aluminio l=3.80 m 13p telescopica ajustable</t>
  </si>
  <si>
    <t>Bomba electromagnetica dosificadora de cloro. 2 L/H con alimentacion electrica incl. Instalacion</t>
  </si>
  <si>
    <t>CONSTRUCCION CERRAMIENTO CAPTACION</t>
  </si>
  <si>
    <t>2.01.70</t>
  </si>
  <si>
    <t>EXCAVACIÓN MANUAL EN MATERIAL COMÚN</t>
  </si>
  <si>
    <t>2.02.09</t>
  </si>
  <si>
    <t>CONCRETO CICLÓPEO DE 21 MPa (3000 PSI) RELACIÓN 60C/40P</t>
  </si>
  <si>
    <t>2.02.13</t>
  </si>
  <si>
    <t>CONCRETO PARA VIGA DE AMARRE 21 MPa (3000 PSI) SECCION RECTANGULAR</t>
  </si>
  <si>
    <t>2.02.34</t>
  </si>
  <si>
    <t>SUMINISTRO, FIGURADA Y AMARRE DE ACERO DE 240 MPa (37000 PSI)</t>
  </si>
  <si>
    <t>KG</t>
  </si>
  <si>
    <t>2.02.35</t>
  </si>
  <si>
    <t>SUMINISTRO, FIGURADA Y AMARRE DE ACERO DE 420 MPa (60000 PSI)</t>
  </si>
  <si>
    <t>2.03.01</t>
  </si>
  <si>
    <t>COLUMNAS Y PEDESTALES EN CONCRETO DE 21 MPa - (3000 PSI), H &lt; 3.00 M. (FORMALETA MADERA)</t>
  </si>
  <si>
    <t>Concreto ciclopeo piedra Limpia</t>
  </si>
  <si>
    <t>2.19.06</t>
  </si>
  <si>
    <t>CERRAMIENTO EN MALLA ESLABONADA CAL 10 (INCLUYE TUBO AGUA NEGRA DE 2" Y ANGULO 1" X 1" X 1/8")</t>
  </si>
  <si>
    <t>Puerta peatonal en tuberia galvanizada de 2" malla eslabonada cal 10 angulo 11/2" x 3/16"
altura 2x2 m de ancho con soportes incl pintura</t>
  </si>
  <si>
    <t>2.01.62</t>
  </si>
  <si>
    <t>LOCALIZACIÓN Y REPLANTEO DE OBRA ARQUITECTÓNICA</t>
  </si>
  <si>
    <t>TOTAL COSTOS DIRECTOS</t>
  </si>
  <si>
    <t>ADMINISTRACIÓN (22%)</t>
  </si>
  <si>
    <t>IMPREVISTOS (3%)</t>
  </si>
  <si>
    <t>UTILIDAD (5%)</t>
  </si>
  <si>
    <t>TOTAL COSTOS INDIRECTOS</t>
  </si>
  <si>
    <t>TOTAL OBRA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</si>
</sst>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-&quot;$&quot;\ * #,##0.00_-;\-&quot;$&quot;\ * #,##0.00_-;_-&quot;$&quot;\ * &quot;-&quot;??_-;_-@_-"/>
    <numFmt numFmtId="164" formatCode="0.0"/>
    <numFmt numFmtId="165" formatCode="0.0000"/>
    <numFmt numFmtId="166" formatCode="&quot;$&quot;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rgb="FF000000"/>
      <name val="Arial Narrow"/>
      <family val="2"/>
    </font>
    <font>
      <b/>
      <sz val="12"/>
      <name val="Arial Narrow"/>
      <family val="2"/>
    </font>
    <font>
      <sz val="12"/>
      <color rgb="FF000000"/>
      <name val="Arial Narrow"/>
      <family val="2"/>
    </font>
    <font>
      <sz val="12"/>
      <name val="Arial Narrow"/>
      <family val="2"/>
    </font>
    <font>
      <sz val="12"/>
      <color theme="1"/>
      <name val="Arial Narrow"/>
      <family val="2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vertical="center" wrapText="1"/>
    </xf>
    <xf numFmtId="0" fontId="3" fillId="2" borderId="4" xfId="0" applyFont="1" applyFill="1" applyBorder="1" applyAlignment="1">
      <alignment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2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44" fontId="4" fillId="0" borderId="1" xfId="1" applyFont="1" applyFill="1" applyBorder="1" applyAlignment="1">
      <alignment horizontal="center" vertical="center" wrapText="1"/>
    </xf>
    <xf numFmtId="44" fontId="4" fillId="0" borderId="1" xfId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44" fontId="5" fillId="0" borderId="1" xfId="1" applyFont="1" applyFill="1" applyBorder="1" applyAlignment="1">
      <alignment horizontal="center" vertical="center" wrapText="1"/>
    </xf>
    <xf numFmtId="164" fontId="4" fillId="0" borderId="1" xfId="0" applyNumberFormat="1" applyFont="1" applyBorder="1" applyAlignment="1">
      <alignment vertical="center" wrapText="1"/>
    </xf>
    <xf numFmtId="164" fontId="5" fillId="0" borderId="1" xfId="0" applyNumberFormat="1" applyFont="1" applyBorder="1" applyAlignment="1">
      <alignment vertical="center" wrapText="1"/>
    </xf>
    <xf numFmtId="44" fontId="2" fillId="0" borderId="1" xfId="1" applyFont="1" applyBorder="1" applyAlignment="1">
      <alignment horizontal="center" vertical="center" wrapText="1"/>
    </xf>
    <xf numFmtId="44" fontId="0" fillId="0" borderId="0" xfId="0" applyNumberFormat="1"/>
    <xf numFmtId="165" fontId="5" fillId="0" borderId="1" xfId="0" applyNumberFormat="1" applyFont="1" applyBorder="1" applyAlignment="1">
      <alignment horizontal="center" vertical="center" wrapText="1"/>
    </xf>
    <xf numFmtId="44" fontId="5" fillId="0" borderId="1" xfId="1" applyFont="1" applyBorder="1" applyAlignment="1">
      <alignment horizontal="center" vertical="center" wrapText="1"/>
    </xf>
    <xf numFmtId="44" fontId="4" fillId="3" borderId="1" xfId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44" fontId="0" fillId="0" borderId="0" xfId="1" applyFont="1"/>
    <xf numFmtId="0" fontId="4" fillId="4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44" fontId="4" fillId="5" borderId="1" xfId="1" applyFont="1" applyFill="1" applyBorder="1" applyAlignment="1">
      <alignment horizontal="center" vertical="center" wrapText="1"/>
    </xf>
    <xf numFmtId="2" fontId="4" fillId="3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 wrapText="1"/>
    </xf>
    <xf numFmtId="0" fontId="4" fillId="0" borderId="3" xfId="0" applyFont="1" applyBorder="1" applyAlignment="1">
      <alignment vertical="center" wrapText="1"/>
    </xf>
    <xf numFmtId="44" fontId="2" fillId="0" borderId="4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4" fontId="5" fillId="2" borderId="1" xfId="0" applyNumberFormat="1" applyFont="1" applyFill="1" applyBorder="1" applyAlignment="1">
      <alignment horizontal="center" vertical="center" wrapText="1"/>
    </xf>
    <xf numFmtId="44" fontId="0" fillId="3" borderId="0" xfId="0" applyNumberFormat="1" applyFill="1"/>
    <xf numFmtId="44" fontId="4" fillId="0" borderId="1" xfId="0" applyNumberFormat="1" applyFont="1" applyBorder="1" applyAlignment="1">
      <alignment horizontal="center" vertical="center" wrapText="1"/>
    </xf>
    <xf numFmtId="44" fontId="3" fillId="2" borderId="1" xfId="0" applyNumberFormat="1" applyFont="1" applyFill="1" applyBorder="1" applyAlignment="1">
      <alignment horizontal="center" vertical="center" wrapText="1"/>
    </xf>
    <xf numFmtId="0" fontId="7" fillId="0" borderId="0" xfId="0" applyFont="1"/>
    <xf numFmtId="166" fontId="7" fillId="0" borderId="0" xfId="0" applyNumberFormat="1" applyFont="1"/>
    <xf numFmtId="44" fontId="7" fillId="0" borderId="0" xfId="0" applyNumberFormat="1" applyFont="1"/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128091-75DD-4C1A-8778-CC29F391DC23}">
  <sheetPr codeName="Hoja2"/>
  <dimension ref="A1:N70"/>
  <sheetViews>
    <sheetView tabSelected="1" view="pageBreakPreview" topLeftCell="A48" zoomScaleNormal="93" zoomScaleSheetLayoutView="100" workbookViewId="0">
      <selection activeCell="J58" sqref="J58"/>
    </sheetView>
  </sheetViews>
  <sheetFormatPr baseColWidth="10" defaultColWidth="10.7109375" defaultRowHeight="15.75" x14ac:dyDescent="0.25"/>
  <cols>
    <col min="1" max="1" width="10.7109375" style="41"/>
    <col min="2" max="2" width="13.140625" style="41" customWidth="1"/>
    <col min="3" max="3" width="46.5703125" style="41" customWidth="1"/>
    <col min="4" max="4" width="10.7109375" style="41"/>
    <col min="5" max="5" width="11.5703125" style="41" bestFit="1" customWidth="1"/>
    <col min="6" max="6" width="17.7109375" style="41" customWidth="1"/>
    <col min="7" max="7" width="18" style="41" bestFit="1" customWidth="1"/>
    <col min="9" max="9" width="20.28515625" customWidth="1"/>
    <col min="13" max="13" width="16.28515625" customWidth="1"/>
    <col min="14" max="14" width="24.8554687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9" ht="16.149999999999999" customHeight="1" x14ac:dyDescent="0.25">
      <c r="A2" s="2"/>
      <c r="B2" s="51" t="s">
        <v>7</v>
      </c>
      <c r="C2" s="52"/>
      <c r="D2" s="52"/>
      <c r="E2" s="52"/>
      <c r="F2" s="3"/>
      <c r="G2" s="4"/>
    </row>
    <row r="3" spans="1:9" ht="16.149999999999999" customHeight="1" x14ac:dyDescent="0.25">
      <c r="A3" s="5">
        <v>1</v>
      </c>
      <c r="B3" s="53" t="s">
        <v>8</v>
      </c>
      <c r="C3" s="53"/>
      <c r="D3" s="53"/>
      <c r="E3" s="53"/>
      <c r="F3" s="6"/>
      <c r="G3" s="7"/>
    </row>
    <row r="4" spans="1:9" ht="31.5" x14ac:dyDescent="0.25">
      <c r="A4" s="8">
        <f>+A3+0.01</f>
        <v>1.01</v>
      </c>
      <c r="B4" s="9" t="s">
        <v>9</v>
      </c>
      <c r="C4" s="10" t="s">
        <v>10</v>
      </c>
      <c r="D4" s="9" t="s">
        <v>11</v>
      </c>
      <c r="E4" s="11">
        <v>13</v>
      </c>
      <c r="F4" s="12">
        <v>60625.77</v>
      </c>
      <c r="G4" s="13">
        <f>+ROUND(E4*F4,0)</f>
        <v>788135</v>
      </c>
    </row>
    <row r="5" spans="1:9" ht="31.5" x14ac:dyDescent="0.25">
      <c r="A5" s="9">
        <f>+A4+0.01</f>
        <v>1.02</v>
      </c>
      <c r="B5" s="14" t="s">
        <v>12</v>
      </c>
      <c r="C5" s="15" t="s">
        <v>13</v>
      </c>
      <c r="D5" s="14" t="s">
        <v>11</v>
      </c>
      <c r="E5" s="16">
        <v>24</v>
      </c>
      <c r="F5" s="17">
        <v>57498</v>
      </c>
      <c r="G5" s="13">
        <f t="shared" ref="G5:G9" si="0">+ROUND(E5*F5,0)</f>
        <v>1379952</v>
      </c>
    </row>
    <row r="6" spans="1:9" ht="31.5" x14ac:dyDescent="0.25">
      <c r="A6" s="9">
        <f t="shared" ref="A6:A9" si="1">+A5+0.01</f>
        <v>1.03</v>
      </c>
      <c r="B6" s="14" t="s">
        <v>14</v>
      </c>
      <c r="C6" s="15" t="s">
        <v>15</v>
      </c>
      <c r="D6" s="14" t="s">
        <v>3</v>
      </c>
      <c r="E6" s="16">
        <v>6</v>
      </c>
      <c r="F6" s="17">
        <v>128575.5</v>
      </c>
      <c r="G6" s="13">
        <f t="shared" si="0"/>
        <v>771453</v>
      </c>
    </row>
    <row r="7" spans="1:9" ht="31.5" x14ac:dyDescent="0.25">
      <c r="A7" s="9">
        <f t="shared" si="1"/>
        <v>1.04</v>
      </c>
      <c r="B7" s="14" t="s">
        <v>12</v>
      </c>
      <c r="C7" s="15" t="s">
        <v>16</v>
      </c>
      <c r="D7" s="14" t="s">
        <v>3</v>
      </c>
      <c r="E7" s="16">
        <v>12</v>
      </c>
      <c r="F7" s="17">
        <v>16830</v>
      </c>
      <c r="G7" s="13">
        <f t="shared" si="0"/>
        <v>201960</v>
      </c>
    </row>
    <row r="8" spans="1:9" x14ac:dyDescent="0.25">
      <c r="A8" s="9">
        <f t="shared" si="1"/>
        <v>1.05</v>
      </c>
      <c r="B8" s="14" t="s">
        <v>12</v>
      </c>
      <c r="C8" s="15" t="s">
        <v>17</v>
      </c>
      <c r="D8" s="14" t="s">
        <v>3</v>
      </c>
      <c r="E8" s="16">
        <v>12</v>
      </c>
      <c r="F8" s="17">
        <v>94530</v>
      </c>
      <c r="G8" s="13">
        <f t="shared" si="0"/>
        <v>1134360</v>
      </c>
    </row>
    <row r="9" spans="1:9" ht="31.5" x14ac:dyDescent="0.25">
      <c r="A9" s="9">
        <f t="shared" si="1"/>
        <v>1.06</v>
      </c>
      <c r="B9" s="14" t="s">
        <v>12</v>
      </c>
      <c r="C9" s="15" t="s">
        <v>18</v>
      </c>
      <c r="D9" s="14" t="s">
        <v>3</v>
      </c>
      <c r="E9" s="16">
        <v>18</v>
      </c>
      <c r="F9" s="17">
        <v>40350</v>
      </c>
      <c r="G9" s="13">
        <f t="shared" si="0"/>
        <v>726300</v>
      </c>
    </row>
    <row r="10" spans="1:9" x14ac:dyDescent="0.25">
      <c r="A10" s="18" t="s">
        <v>19</v>
      </c>
      <c r="B10" s="19"/>
      <c r="C10" s="19"/>
      <c r="D10" s="19"/>
      <c r="E10" s="19"/>
      <c r="F10" s="19"/>
      <c r="G10" s="20">
        <f>SUM(G4:G9)</f>
        <v>5002160</v>
      </c>
    </row>
    <row r="11" spans="1:9" ht="16.149999999999999" customHeight="1" x14ac:dyDescent="0.25">
      <c r="A11" s="5">
        <v>2</v>
      </c>
      <c r="B11" s="53" t="s">
        <v>20</v>
      </c>
      <c r="C11" s="53"/>
      <c r="D11" s="53"/>
      <c r="E11" s="53"/>
      <c r="F11" s="6"/>
      <c r="G11" s="7"/>
    </row>
    <row r="12" spans="1:9" ht="78.75" x14ac:dyDescent="0.25">
      <c r="A12" s="9">
        <f>+A11+0.01</f>
        <v>2.0099999999999998</v>
      </c>
      <c r="B12" s="14" t="s">
        <v>12</v>
      </c>
      <c r="C12" s="15" t="s">
        <v>21</v>
      </c>
      <c r="D12" s="14" t="s">
        <v>22</v>
      </c>
      <c r="E12" s="16">
        <v>1</v>
      </c>
      <c r="F12" s="17">
        <v>9070476</v>
      </c>
      <c r="G12" s="13">
        <f>+ROUND(E12*F12,0)</f>
        <v>9070476</v>
      </c>
    </row>
    <row r="13" spans="1:9" ht="31.5" x14ac:dyDescent="0.25">
      <c r="A13" s="9">
        <f>+A12+0.01</f>
        <v>2.0199999999999996</v>
      </c>
      <c r="B13" s="14" t="s">
        <v>12</v>
      </c>
      <c r="C13" s="15" t="s">
        <v>23</v>
      </c>
      <c r="D13" s="14" t="s">
        <v>24</v>
      </c>
      <c r="E13" s="16">
        <v>420</v>
      </c>
      <c r="F13" s="17">
        <v>31398</v>
      </c>
      <c r="G13" s="13">
        <f t="shared" ref="G13:G27" si="2">+ROUND(E13*F13,0)</f>
        <v>13187160</v>
      </c>
    </row>
    <row r="14" spans="1:9" ht="31.5" x14ac:dyDescent="0.25">
      <c r="A14" s="9">
        <f t="shared" ref="A14:A27" si="3">+A13+0.01</f>
        <v>2.0299999999999994</v>
      </c>
      <c r="B14" s="14" t="s">
        <v>12</v>
      </c>
      <c r="C14" s="15" t="s">
        <v>25</v>
      </c>
      <c r="D14" s="14" t="s">
        <v>24</v>
      </c>
      <c r="E14" s="16">
        <v>741</v>
      </c>
      <c r="F14" s="17">
        <v>35355</v>
      </c>
      <c r="G14" s="13">
        <f t="shared" si="2"/>
        <v>26198055</v>
      </c>
      <c r="I14" s="21"/>
    </row>
    <row r="15" spans="1:9" ht="31.5" x14ac:dyDescent="0.25">
      <c r="A15" s="9">
        <f t="shared" si="3"/>
        <v>2.0399999999999991</v>
      </c>
      <c r="B15" s="14" t="s">
        <v>12</v>
      </c>
      <c r="C15" s="15" t="s">
        <v>26</v>
      </c>
      <c r="D15" s="14" t="s">
        <v>27</v>
      </c>
      <c r="E15" s="22">
        <v>65.0505</v>
      </c>
      <c r="F15" s="23">
        <v>11667</v>
      </c>
      <c r="G15" s="13">
        <f t="shared" si="2"/>
        <v>758944</v>
      </c>
    </row>
    <row r="16" spans="1:9" x14ac:dyDescent="0.25">
      <c r="A16" s="9">
        <f t="shared" si="3"/>
        <v>2.0499999999999989</v>
      </c>
      <c r="B16" s="14" t="s">
        <v>28</v>
      </c>
      <c r="C16" s="15" t="s">
        <v>29</v>
      </c>
      <c r="D16" s="14" t="s">
        <v>27</v>
      </c>
      <c r="E16" s="16">
        <v>75</v>
      </c>
      <c r="F16" s="23">
        <v>38524.31</v>
      </c>
      <c r="G16" s="13">
        <f t="shared" si="2"/>
        <v>2889323</v>
      </c>
    </row>
    <row r="17" spans="1:9" ht="47.25" x14ac:dyDescent="0.25">
      <c r="A17" s="9">
        <f t="shared" si="3"/>
        <v>2.0599999999999987</v>
      </c>
      <c r="B17" s="14" t="s">
        <v>12</v>
      </c>
      <c r="C17" s="15" t="s">
        <v>30</v>
      </c>
      <c r="D17" s="14" t="s">
        <v>27</v>
      </c>
      <c r="E17" s="16">
        <v>275</v>
      </c>
      <c r="F17" s="23">
        <v>28391</v>
      </c>
      <c r="G17" s="13">
        <f t="shared" si="2"/>
        <v>7807525</v>
      </c>
    </row>
    <row r="18" spans="1:9" ht="47.25" x14ac:dyDescent="0.25">
      <c r="A18" s="9">
        <f t="shared" si="3"/>
        <v>2.0699999999999985</v>
      </c>
      <c r="B18" s="9" t="s">
        <v>12</v>
      </c>
      <c r="C18" s="10" t="s">
        <v>31</v>
      </c>
      <c r="D18" s="9" t="s">
        <v>3</v>
      </c>
      <c r="E18" s="11">
        <v>1</v>
      </c>
      <c r="F18" s="24">
        <v>18952600</v>
      </c>
      <c r="G18" s="13">
        <f t="shared" si="2"/>
        <v>18952600</v>
      </c>
    </row>
    <row r="19" spans="1:9" ht="31.5" x14ac:dyDescent="0.25">
      <c r="A19" s="9">
        <f t="shared" si="3"/>
        <v>2.0799999999999983</v>
      </c>
      <c r="B19" s="9" t="s">
        <v>12</v>
      </c>
      <c r="C19" s="10" t="s">
        <v>32</v>
      </c>
      <c r="D19" s="9" t="s">
        <v>3</v>
      </c>
      <c r="E19" s="11">
        <v>3</v>
      </c>
      <c r="F19" s="13">
        <v>1149354</v>
      </c>
      <c r="G19" s="13">
        <f t="shared" si="2"/>
        <v>3448062</v>
      </c>
    </row>
    <row r="20" spans="1:9" ht="31.5" x14ac:dyDescent="0.25">
      <c r="A20" s="9">
        <f t="shared" si="3"/>
        <v>2.0899999999999981</v>
      </c>
      <c r="B20" s="9" t="s">
        <v>12</v>
      </c>
      <c r="C20" s="10" t="s">
        <v>33</v>
      </c>
      <c r="D20" s="9" t="s">
        <v>3</v>
      </c>
      <c r="E20" s="11">
        <v>2</v>
      </c>
      <c r="F20" s="13">
        <v>1669355</v>
      </c>
      <c r="G20" s="13">
        <f t="shared" si="2"/>
        <v>3338710</v>
      </c>
    </row>
    <row r="21" spans="1:9" ht="31.5" x14ac:dyDescent="0.25">
      <c r="A21" s="9">
        <f t="shared" si="3"/>
        <v>2.0999999999999979</v>
      </c>
      <c r="B21" s="9" t="s">
        <v>12</v>
      </c>
      <c r="C21" s="10" t="s">
        <v>34</v>
      </c>
      <c r="D21" s="9" t="s">
        <v>3</v>
      </c>
      <c r="E21" s="11">
        <v>4</v>
      </c>
      <c r="F21" s="13">
        <v>320000</v>
      </c>
      <c r="G21" s="13">
        <f t="shared" si="2"/>
        <v>1280000</v>
      </c>
    </row>
    <row r="22" spans="1:9" ht="31.5" x14ac:dyDescent="0.25">
      <c r="A22" s="9">
        <f t="shared" si="3"/>
        <v>2.1099999999999977</v>
      </c>
      <c r="B22" s="9" t="s">
        <v>12</v>
      </c>
      <c r="C22" s="10" t="s">
        <v>35</v>
      </c>
      <c r="D22" s="9" t="s">
        <v>22</v>
      </c>
      <c r="E22" s="11">
        <v>1</v>
      </c>
      <c r="F22" s="13">
        <v>5500000</v>
      </c>
      <c r="G22" s="13">
        <f t="shared" si="2"/>
        <v>5500000</v>
      </c>
    </row>
    <row r="23" spans="1:9" ht="47.25" x14ac:dyDescent="0.25">
      <c r="A23" s="9">
        <f t="shared" si="3"/>
        <v>2.1199999999999974</v>
      </c>
      <c r="B23" s="9" t="s">
        <v>12</v>
      </c>
      <c r="C23" s="10" t="s">
        <v>36</v>
      </c>
      <c r="D23" s="9" t="s">
        <v>3</v>
      </c>
      <c r="E23" s="11">
        <v>2</v>
      </c>
      <c r="F23" s="13">
        <v>8755117</v>
      </c>
      <c r="G23" s="13">
        <f t="shared" si="2"/>
        <v>17510234</v>
      </c>
    </row>
    <row r="24" spans="1:9" ht="31.5" x14ac:dyDescent="0.25">
      <c r="A24" s="9">
        <f t="shared" si="3"/>
        <v>2.1299999999999972</v>
      </c>
      <c r="B24" s="9" t="s">
        <v>12</v>
      </c>
      <c r="C24" s="10" t="s">
        <v>37</v>
      </c>
      <c r="D24" s="9" t="s">
        <v>3</v>
      </c>
      <c r="E24" s="11">
        <v>1</v>
      </c>
      <c r="F24" s="13">
        <v>7500000</v>
      </c>
      <c r="G24" s="13">
        <f t="shared" si="2"/>
        <v>7500000</v>
      </c>
    </row>
    <row r="25" spans="1:9" ht="31.5" x14ac:dyDescent="0.25">
      <c r="A25" s="9">
        <f t="shared" si="3"/>
        <v>2.139999999999997</v>
      </c>
      <c r="B25" s="9" t="s">
        <v>12</v>
      </c>
      <c r="C25" s="10" t="s">
        <v>38</v>
      </c>
      <c r="D25" s="9" t="s">
        <v>3</v>
      </c>
      <c r="E25" s="11">
        <v>1</v>
      </c>
      <c r="F25" s="13">
        <v>35000000</v>
      </c>
      <c r="G25" s="13">
        <f t="shared" si="2"/>
        <v>35000000</v>
      </c>
    </row>
    <row r="26" spans="1:9" x14ac:dyDescent="0.25">
      <c r="A26" s="9">
        <f t="shared" si="3"/>
        <v>2.1499999999999968</v>
      </c>
      <c r="B26" s="9" t="s">
        <v>12</v>
      </c>
      <c r="C26" s="10" t="s">
        <v>39</v>
      </c>
      <c r="D26" s="9" t="s">
        <v>40</v>
      </c>
      <c r="E26" s="11">
        <v>560</v>
      </c>
      <c r="F26" s="13">
        <v>26955</v>
      </c>
      <c r="G26" s="13">
        <f t="shared" si="2"/>
        <v>15094800</v>
      </c>
    </row>
    <row r="27" spans="1:9" x14ac:dyDescent="0.25">
      <c r="A27" s="9">
        <f t="shared" si="3"/>
        <v>2.1599999999999966</v>
      </c>
      <c r="B27" s="9" t="s">
        <v>12</v>
      </c>
      <c r="C27" s="10" t="s">
        <v>41</v>
      </c>
      <c r="D27" s="9" t="s">
        <v>11</v>
      </c>
      <c r="E27" s="11">
        <v>24</v>
      </c>
      <c r="F27" s="13">
        <v>70633</v>
      </c>
      <c r="G27" s="13">
        <f t="shared" si="2"/>
        <v>1695192</v>
      </c>
    </row>
    <row r="28" spans="1:9" x14ac:dyDescent="0.25">
      <c r="A28" s="25" t="s">
        <v>19</v>
      </c>
      <c r="B28" s="25"/>
      <c r="C28" s="25"/>
      <c r="D28" s="25"/>
      <c r="E28" s="25"/>
      <c r="F28" s="25"/>
      <c r="G28" s="26">
        <f>+SUM(G12:G27)</f>
        <v>169231081</v>
      </c>
      <c r="I28" s="27"/>
    </row>
    <row r="29" spans="1:9" ht="15.75" customHeight="1" x14ac:dyDescent="0.25">
      <c r="A29" s="2"/>
      <c r="B29" s="51" t="s">
        <v>42</v>
      </c>
      <c r="C29" s="52"/>
      <c r="D29" s="52"/>
      <c r="E29" s="52"/>
      <c r="F29" s="3"/>
      <c r="G29" s="4"/>
    </row>
    <row r="30" spans="1:9" ht="16.149999999999999" customHeight="1" x14ac:dyDescent="0.25">
      <c r="A30" s="5">
        <v>3</v>
      </c>
      <c r="B30" s="53" t="s">
        <v>43</v>
      </c>
      <c r="C30" s="53"/>
      <c r="D30" s="53"/>
      <c r="E30" s="53"/>
      <c r="F30" s="6"/>
      <c r="G30" s="7"/>
    </row>
    <row r="31" spans="1:9" ht="94.5" x14ac:dyDescent="0.25">
      <c r="A31" s="9">
        <f>+A30+0.01</f>
        <v>3.01</v>
      </c>
      <c r="B31" s="9" t="s">
        <v>12</v>
      </c>
      <c r="C31" s="10" t="s">
        <v>44</v>
      </c>
      <c r="D31" s="9" t="s">
        <v>3</v>
      </c>
      <c r="E31" s="11">
        <v>1</v>
      </c>
      <c r="F31" s="13">
        <v>9070476</v>
      </c>
      <c r="G31" s="13">
        <f>+ROUND(E31*F31,0)</f>
        <v>9070476</v>
      </c>
    </row>
    <row r="32" spans="1:9" x14ac:dyDescent="0.25">
      <c r="A32" s="9">
        <f>+A31+0.01</f>
        <v>3.0199999999999996</v>
      </c>
      <c r="B32" s="28" t="s">
        <v>12</v>
      </c>
      <c r="C32" s="29" t="s">
        <v>45</v>
      </c>
      <c r="D32" s="9" t="s">
        <v>27</v>
      </c>
      <c r="E32" s="11">
        <v>98</v>
      </c>
      <c r="F32" s="13">
        <v>26711</v>
      </c>
      <c r="G32" s="13">
        <f t="shared" ref="G32:G47" si="4">+ROUND(E32*F32,0)</f>
        <v>2617678</v>
      </c>
    </row>
    <row r="33" spans="1:9" ht="47.25" x14ac:dyDescent="0.25">
      <c r="A33" s="9">
        <f t="shared" ref="A33:A47" si="5">+A32+0.01</f>
        <v>3.0299999999999994</v>
      </c>
      <c r="B33" s="9" t="s">
        <v>12</v>
      </c>
      <c r="C33" s="10" t="s">
        <v>46</v>
      </c>
      <c r="D33" s="9" t="s">
        <v>3</v>
      </c>
      <c r="E33" s="11">
        <v>12</v>
      </c>
      <c r="F33" s="13">
        <v>1415248</v>
      </c>
      <c r="G33" s="13">
        <f t="shared" si="4"/>
        <v>16982976</v>
      </c>
    </row>
    <row r="34" spans="1:9" ht="31.5" x14ac:dyDescent="0.25">
      <c r="A34" s="30">
        <f t="shared" si="5"/>
        <v>3.0399999999999991</v>
      </c>
      <c r="B34" s="9" t="s">
        <v>12</v>
      </c>
      <c r="C34" s="10" t="s">
        <v>47</v>
      </c>
      <c r="D34" s="9" t="s">
        <v>3</v>
      </c>
      <c r="E34" s="11">
        <v>4</v>
      </c>
      <c r="F34" s="13">
        <v>92853</v>
      </c>
      <c r="G34" s="13">
        <f t="shared" si="4"/>
        <v>371412</v>
      </c>
    </row>
    <row r="35" spans="1:9" x14ac:dyDescent="0.25">
      <c r="A35" s="9">
        <f t="shared" si="5"/>
        <v>3.0499999999999989</v>
      </c>
      <c r="B35" s="9" t="s">
        <v>12</v>
      </c>
      <c r="C35" s="10" t="s">
        <v>48</v>
      </c>
      <c r="D35" s="9" t="s">
        <v>49</v>
      </c>
      <c r="E35" s="11">
        <v>6</v>
      </c>
      <c r="F35" s="13">
        <v>113181</v>
      </c>
      <c r="G35" s="13">
        <f t="shared" si="4"/>
        <v>679086</v>
      </c>
    </row>
    <row r="36" spans="1:9" ht="63" x14ac:dyDescent="0.25">
      <c r="A36" s="9">
        <f t="shared" si="5"/>
        <v>3.0599999999999987</v>
      </c>
      <c r="B36" s="9" t="s">
        <v>12</v>
      </c>
      <c r="C36" s="10" t="s">
        <v>50</v>
      </c>
      <c r="D36" s="9" t="s">
        <v>3</v>
      </c>
      <c r="E36" s="11">
        <v>1</v>
      </c>
      <c r="F36" s="24">
        <v>18952600</v>
      </c>
      <c r="G36" s="13">
        <f t="shared" si="4"/>
        <v>18952600</v>
      </c>
    </row>
    <row r="37" spans="1:9" ht="31.5" x14ac:dyDescent="0.25">
      <c r="A37" s="9">
        <f t="shared" si="5"/>
        <v>3.0699999999999985</v>
      </c>
      <c r="B37" s="9" t="s">
        <v>12</v>
      </c>
      <c r="C37" s="10" t="s">
        <v>51</v>
      </c>
      <c r="D37" s="9" t="s">
        <v>52</v>
      </c>
      <c r="E37" s="8">
        <v>47.05</v>
      </c>
      <c r="F37" s="12">
        <v>868740</v>
      </c>
      <c r="G37" s="13">
        <f t="shared" si="4"/>
        <v>40874217</v>
      </c>
    </row>
    <row r="38" spans="1:9" ht="30" customHeight="1" x14ac:dyDescent="0.25">
      <c r="A38" s="9">
        <f t="shared" si="5"/>
        <v>3.0799999999999983</v>
      </c>
      <c r="B38" s="9" t="s">
        <v>12</v>
      </c>
      <c r="C38" s="10" t="s">
        <v>53</v>
      </c>
      <c r="D38" s="9" t="s">
        <v>24</v>
      </c>
      <c r="E38" s="11">
        <v>23</v>
      </c>
      <c r="F38" s="12">
        <v>135377</v>
      </c>
      <c r="G38" s="13">
        <f t="shared" si="4"/>
        <v>3113671</v>
      </c>
    </row>
    <row r="39" spans="1:9" hidden="1" x14ac:dyDescent="0.25">
      <c r="A39" s="9"/>
      <c r="B39" s="9"/>
      <c r="C39" s="10"/>
      <c r="D39" s="9"/>
      <c r="E39" s="11"/>
      <c r="F39" s="31"/>
      <c r="G39" s="13">
        <f t="shared" si="4"/>
        <v>0</v>
      </c>
    </row>
    <row r="40" spans="1:9" ht="31.5" x14ac:dyDescent="0.25">
      <c r="A40" s="9">
        <v>3.09</v>
      </c>
      <c r="B40" s="9" t="s">
        <v>12</v>
      </c>
      <c r="C40" s="10" t="s">
        <v>54</v>
      </c>
      <c r="D40" s="9" t="s">
        <v>3</v>
      </c>
      <c r="E40" s="11">
        <v>1</v>
      </c>
      <c r="F40" s="12">
        <v>580000</v>
      </c>
      <c r="G40" s="13">
        <f t="shared" si="4"/>
        <v>580000</v>
      </c>
    </row>
    <row r="41" spans="1:9" x14ac:dyDescent="0.25">
      <c r="A41" s="30">
        <f t="shared" si="5"/>
        <v>3.0999999999999996</v>
      </c>
      <c r="B41" s="9" t="s">
        <v>12</v>
      </c>
      <c r="C41" s="10" t="s">
        <v>55</v>
      </c>
      <c r="D41" s="9" t="s">
        <v>3</v>
      </c>
      <c r="E41" s="11">
        <v>2</v>
      </c>
      <c r="F41" s="12">
        <v>98000</v>
      </c>
      <c r="G41" s="13">
        <f t="shared" si="4"/>
        <v>196000</v>
      </c>
    </row>
    <row r="42" spans="1:9" ht="31.5" x14ac:dyDescent="0.25">
      <c r="A42" s="9">
        <f t="shared" si="5"/>
        <v>3.1099999999999994</v>
      </c>
      <c r="B42" s="9" t="s">
        <v>12</v>
      </c>
      <c r="C42" s="10" t="s">
        <v>56</v>
      </c>
      <c r="D42" s="9" t="s">
        <v>3</v>
      </c>
      <c r="E42" s="11">
        <v>6</v>
      </c>
      <c r="F42" s="12">
        <v>350000</v>
      </c>
      <c r="G42" s="13">
        <f t="shared" si="4"/>
        <v>2100000</v>
      </c>
    </row>
    <row r="43" spans="1:9" ht="63" x14ac:dyDescent="0.25">
      <c r="A43" s="9">
        <f t="shared" si="5"/>
        <v>3.1199999999999992</v>
      </c>
      <c r="B43" s="9" t="s">
        <v>12</v>
      </c>
      <c r="C43" s="10" t="s">
        <v>57</v>
      </c>
      <c r="D43" s="9" t="s">
        <v>22</v>
      </c>
      <c r="E43" s="11">
        <v>1</v>
      </c>
      <c r="F43" s="12">
        <v>5500000</v>
      </c>
      <c r="G43" s="13">
        <f t="shared" si="4"/>
        <v>5500000</v>
      </c>
    </row>
    <row r="44" spans="1:9" ht="47.25" x14ac:dyDescent="0.25">
      <c r="A44" s="9">
        <f t="shared" si="5"/>
        <v>3.129999999999999</v>
      </c>
      <c r="B44" s="28" t="s">
        <v>12</v>
      </c>
      <c r="C44" s="10" t="s">
        <v>58</v>
      </c>
      <c r="D44" s="9" t="s">
        <v>3</v>
      </c>
      <c r="E44" s="11">
        <v>2</v>
      </c>
      <c r="F44" s="13">
        <v>8755117</v>
      </c>
      <c r="G44" s="13">
        <f t="shared" si="4"/>
        <v>17510234</v>
      </c>
    </row>
    <row r="45" spans="1:9" ht="47.25" x14ac:dyDescent="0.25">
      <c r="A45" s="9">
        <f t="shared" si="5"/>
        <v>3.1399999999999988</v>
      </c>
      <c r="B45" s="28" t="s">
        <v>12</v>
      </c>
      <c r="C45" s="10" t="s">
        <v>59</v>
      </c>
      <c r="D45" s="9" t="s">
        <v>27</v>
      </c>
      <c r="E45" s="9">
        <v>105.6</v>
      </c>
      <c r="F45" s="13">
        <v>28391</v>
      </c>
      <c r="G45" s="13">
        <f t="shared" si="4"/>
        <v>2998090</v>
      </c>
    </row>
    <row r="46" spans="1:9" ht="31.5" x14ac:dyDescent="0.25">
      <c r="A46" s="9">
        <f t="shared" si="5"/>
        <v>3.1499999999999986</v>
      </c>
      <c r="B46" s="28" t="s">
        <v>12</v>
      </c>
      <c r="C46" s="10" t="s">
        <v>60</v>
      </c>
      <c r="D46" s="9" t="s">
        <v>3</v>
      </c>
      <c r="E46" s="32">
        <v>1</v>
      </c>
      <c r="F46" s="13">
        <v>1535301</v>
      </c>
      <c r="G46" s="13">
        <f t="shared" si="4"/>
        <v>1535301</v>
      </c>
    </row>
    <row r="47" spans="1:9" ht="31.5" x14ac:dyDescent="0.25">
      <c r="A47" s="9">
        <f t="shared" si="5"/>
        <v>3.1599999999999984</v>
      </c>
      <c r="B47" s="9" t="s">
        <v>12</v>
      </c>
      <c r="C47" s="10" t="s">
        <v>61</v>
      </c>
      <c r="D47" s="9" t="s">
        <v>3</v>
      </c>
      <c r="E47" s="8">
        <v>1</v>
      </c>
      <c r="F47" s="12">
        <v>7500000</v>
      </c>
      <c r="G47" s="13">
        <f t="shared" si="4"/>
        <v>7500000</v>
      </c>
    </row>
    <row r="48" spans="1:9" x14ac:dyDescent="0.25">
      <c r="A48" s="33" t="s">
        <v>19</v>
      </c>
      <c r="B48" s="34"/>
      <c r="C48" s="34"/>
      <c r="D48" s="34"/>
      <c r="E48" s="34"/>
      <c r="F48" s="34"/>
      <c r="G48" s="35">
        <f>+SUM(G31:G47)</f>
        <v>130581741</v>
      </c>
      <c r="I48" s="21"/>
    </row>
    <row r="49" spans="1:13" ht="16.149999999999999" customHeight="1" x14ac:dyDescent="0.25">
      <c r="A49" s="5">
        <v>4</v>
      </c>
      <c r="B49" s="53" t="s">
        <v>62</v>
      </c>
      <c r="C49" s="53"/>
      <c r="D49" s="53"/>
      <c r="E49" s="53"/>
      <c r="F49" s="6"/>
      <c r="G49" s="7"/>
    </row>
    <row r="50" spans="1:13" x14ac:dyDescent="0.25">
      <c r="A50" s="9">
        <f>+A49+0.01</f>
        <v>4.01</v>
      </c>
      <c r="B50" s="9" t="s">
        <v>63</v>
      </c>
      <c r="C50" s="10" t="s">
        <v>64</v>
      </c>
      <c r="D50" s="9" t="s">
        <v>40</v>
      </c>
      <c r="E50" s="9">
        <v>8.9700000000000006</v>
      </c>
      <c r="F50" s="12">
        <v>70577.63</v>
      </c>
      <c r="G50" s="12">
        <f>+ROUND(E50*F50,0)</f>
        <v>633081</v>
      </c>
      <c r="M50" s="21"/>
    </row>
    <row r="51" spans="1:13" ht="31.5" x14ac:dyDescent="0.25">
      <c r="A51" s="9">
        <f>+A50+0.01</f>
        <v>4.0199999999999996</v>
      </c>
      <c r="B51" s="9" t="s">
        <v>65</v>
      </c>
      <c r="C51" s="10" t="s">
        <v>66</v>
      </c>
      <c r="D51" s="9" t="s">
        <v>40</v>
      </c>
      <c r="E51" s="9">
        <v>8.9700000000000006</v>
      </c>
      <c r="F51" s="12">
        <v>588756.69999999995</v>
      </c>
      <c r="G51" s="12">
        <f t="shared" ref="G51:G59" si="6">+ROUND(E51*F51,0)</f>
        <v>5281148</v>
      </c>
      <c r="M51" s="21"/>
    </row>
    <row r="52" spans="1:13" ht="31.5" x14ac:dyDescent="0.25">
      <c r="A52" s="9">
        <f t="shared" ref="A52:A59" si="7">+A51+0.01</f>
        <v>4.0299999999999994</v>
      </c>
      <c r="B52" s="9" t="s">
        <v>67</v>
      </c>
      <c r="C52" s="10" t="s">
        <v>68</v>
      </c>
      <c r="D52" s="9" t="s">
        <v>40</v>
      </c>
      <c r="E52" s="8">
        <v>2.7</v>
      </c>
      <c r="F52" s="12">
        <v>887643.35</v>
      </c>
      <c r="G52" s="12">
        <f t="shared" si="6"/>
        <v>2396637</v>
      </c>
      <c r="M52" s="21"/>
    </row>
    <row r="53" spans="1:13" ht="31.5" x14ac:dyDescent="0.25">
      <c r="A53" s="9">
        <f t="shared" si="7"/>
        <v>4.0399999999999991</v>
      </c>
      <c r="B53" s="9" t="s">
        <v>69</v>
      </c>
      <c r="C53" s="10" t="s">
        <v>70</v>
      </c>
      <c r="D53" s="9" t="s">
        <v>71</v>
      </c>
      <c r="E53" s="9">
        <v>156</v>
      </c>
      <c r="F53" s="12">
        <v>6843.45</v>
      </c>
      <c r="G53" s="12">
        <f t="shared" si="6"/>
        <v>1067578</v>
      </c>
      <c r="M53" s="21"/>
    </row>
    <row r="54" spans="1:13" ht="31.5" x14ac:dyDescent="0.25">
      <c r="A54" s="9">
        <f t="shared" si="7"/>
        <v>4.0499999999999989</v>
      </c>
      <c r="B54" s="9" t="s">
        <v>72</v>
      </c>
      <c r="C54" s="10" t="s">
        <v>73</v>
      </c>
      <c r="D54" s="9" t="s">
        <v>71</v>
      </c>
      <c r="E54" s="36">
        <v>168</v>
      </c>
      <c r="F54" s="12">
        <v>7675.05</v>
      </c>
      <c r="G54" s="12">
        <f t="shared" si="6"/>
        <v>1289408</v>
      </c>
      <c r="M54" s="21"/>
    </row>
    <row r="55" spans="1:13" ht="47.25" x14ac:dyDescent="0.25">
      <c r="A55" s="9">
        <f t="shared" si="7"/>
        <v>4.0599999999999987</v>
      </c>
      <c r="B55" s="9" t="s">
        <v>74</v>
      </c>
      <c r="C55" s="10" t="s">
        <v>75</v>
      </c>
      <c r="D55" s="9" t="s">
        <v>40</v>
      </c>
      <c r="E55" s="8">
        <v>2.75</v>
      </c>
      <c r="F55" s="12">
        <v>1136574.77</v>
      </c>
      <c r="G55" s="12">
        <f t="shared" si="6"/>
        <v>3125581</v>
      </c>
      <c r="M55" s="21"/>
    </row>
    <row r="56" spans="1:13" x14ac:dyDescent="0.25">
      <c r="A56" s="9">
        <f t="shared" si="7"/>
        <v>4.0699999999999985</v>
      </c>
      <c r="B56" s="9" t="s">
        <v>12</v>
      </c>
      <c r="C56" s="10" t="s">
        <v>76</v>
      </c>
      <c r="D56" s="9" t="s">
        <v>40</v>
      </c>
      <c r="E56" s="9">
        <v>4.5</v>
      </c>
      <c r="F56" s="12">
        <v>783298</v>
      </c>
      <c r="G56" s="12">
        <f t="shared" si="6"/>
        <v>3524841</v>
      </c>
    </row>
    <row r="57" spans="1:13" ht="47.25" x14ac:dyDescent="0.25">
      <c r="A57" s="9">
        <f t="shared" si="7"/>
        <v>4.0799999999999983</v>
      </c>
      <c r="B57" s="9" t="s">
        <v>77</v>
      </c>
      <c r="C57" s="10" t="s">
        <v>78</v>
      </c>
      <c r="D57" s="9" t="s">
        <v>27</v>
      </c>
      <c r="E57" s="8">
        <v>32</v>
      </c>
      <c r="F57" s="12">
        <v>232149.23</v>
      </c>
      <c r="G57" s="12">
        <f t="shared" si="6"/>
        <v>7428775</v>
      </c>
    </row>
    <row r="58" spans="1:13" ht="47.25" x14ac:dyDescent="0.25">
      <c r="A58" s="9">
        <f t="shared" si="7"/>
        <v>4.0899999999999981</v>
      </c>
      <c r="B58" s="9" t="s">
        <v>12</v>
      </c>
      <c r="C58" s="10" t="s">
        <v>79</v>
      </c>
      <c r="D58" s="9" t="s">
        <v>3</v>
      </c>
      <c r="E58" s="8">
        <v>2</v>
      </c>
      <c r="F58" s="24">
        <v>900000</v>
      </c>
      <c r="G58" s="12">
        <f t="shared" si="6"/>
        <v>1800000</v>
      </c>
      <c r="M58" s="21"/>
    </row>
    <row r="59" spans="1:13" ht="31.5" x14ac:dyDescent="0.25">
      <c r="A59" s="9">
        <f t="shared" si="7"/>
        <v>4.0999999999999979</v>
      </c>
      <c r="B59" s="9" t="s">
        <v>80</v>
      </c>
      <c r="C59" s="10" t="s">
        <v>81</v>
      </c>
      <c r="D59" s="9" t="s">
        <v>27</v>
      </c>
      <c r="E59" s="9">
        <v>60</v>
      </c>
      <c r="F59" s="12">
        <v>7755.37</v>
      </c>
      <c r="G59" s="12">
        <f t="shared" si="6"/>
        <v>465322</v>
      </c>
      <c r="M59" s="21"/>
    </row>
    <row r="60" spans="1:13" x14ac:dyDescent="0.25">
      <c r="A60" s="45" t="s">
        <v>19</v>
      </c>
      <c r="B60" s="45"/>
      <c r="C60" s="45"/>
      <c r="D60" s="45"/>
      <c r="E60" s="45"/>
      <c r="F60" s="45"/>
      <c r="G60" s="26">
        <f>+SUM(G50:G59)</f>
        <v>27012371</v>
      </c>
      <c r="I60" s="27"/>
      <c r="M60" s="21"/>
    </row>
    <row r="61" spans="1:13" x14ac:dyDescent="0.25">
      <c r="A61" s="46" t="s">
        <v>82</v>
      </c>
      <c r="B61" s="46"/>
      <c r="C61" s="46"/>
      <c r="D61" s="46"/>
      <c r="E61" s="46"/>
      <c r="F61" s="46"/>
      <c r="G61" s="37">
        <f>+G60+G28+G48+G10</f>
        <v>331827353</v>
      </c>
      <c r="I61" s="21"/>
      <c r="M61" s="38"/>
    </row>
    <row r="62" spans="1:13" x14ac:dyDescent="0.25">
      <c r="A62" s="47" t="s">
        <v>83</v>
      </c>
      <c r="B62" s="47"/>
      <c r="C62" s="47"/>
      <c r="D62" s="47"/>
      <c r="E62" s="47"/>
      <c r="F62" s="47"/>
      <c r="G62" s="39">
        <f>+ROUND(G61*22%,0)</f>
        <v>73002018</v>
      </c>
    </row>
    <row r="63" spans="1:13" x14ac:dyDescent="0.25">
      <c r="A63" s="47" t="s">
        <v>84</v>
      </c>
      <c r="B63" s="47"/>
      <c r="C63" s="47"/>
      <c r="D63" s="47"/>
      <c r="E63" s="47"/>
      <c r="F63" s="47"/>
      <c r="G63" s="39">
        <f>+ROUND(G61*3%,0)</f>
        <v>9954821</v>
      </c>
    </row>
    <row r="64" spans="1:13" x14ac:dyDescent="0.25">
      <c r="A64" s="47" t="s">
        <v>85</v>
      </c>
      <c r="B64" s="47"/>
      <c r="C64" s="47"/>
      <c r="D64" s="47"/>
      <c r="E64" s="47"/>
      <c r="F64" s="47"/>
      <c r="G64" s="39">
        <f>+ROUND(G61*5%,0)</f>
        <v>16591368</v>
      </c>
    </row>
    <row r="65" spans="1:14" x14ac:dyDescent="0.25">
      <c r="A65" s="48" t="s">
        <v>86</v>
      </c>
      <c r="B65" s="49"/>
      <c r="C65" s="49"/>
      <c r="D65" s="49"/>
      <c r="E65" s="49"/>
      <c r="F65" s="50"/>
      <c r="G65" s="39">
        <f>SUM(G62:G64)</f>
        <v>99548207</v>
      </c>
      <c r="M65" s="21"/>
    </row>
    <row r="66" spans="1:14" x14ac:dyDescent="0.25">
      <c r="A66" s="44" t="s">
        <v>87</v>
      </c>
      <c r="B66" s="44"/>
      <c r="C66" s="44"/>
      <c r="D66" s="44"/>
      <c r="E66" s="44"/>
      <c r="F66" s="44"/>
      <c r="G66" s="40">
        <f>+G61+G65</f>
        <v>431375560</v>
      </c>
      <c r="I66" s="27"/>
      <c r="N66" s="21"/>
    </row>
    <row r="67" spans="1:14" x14ac:dyDescent="0.25">
      <c r="N67" s="21"/>
    </row>
    <row r="68" spans="1:14" x14ac:dyDescent="0.25">
      <c r="G68" s="42"/>
    </row>
    <row r="70" spans="1:14" x14ac:dyDescent="0.25">
      <c r="G70" s="43"/>
    </row>
  </sheetData>
  <mergeCells count="13">
    <mergeCell ref="B49:E49"/>
    <mergeCell ref="B2:E2"/>
    <mergeCell ref="B3:E3"/>
    <mergeCell ref="B11:E11"/>
    <mergeCell ref="B29:E29"/>
    <mergeCell ref="B30:E30"/>
    <mergeCell ref="A66:F66"/>
    <mergeCell ref="A60:F60"/>
    <mergeCell ref="A61:F61"/>
    <mergeCell ref="A62:F62"/>
    <mergeCell ref="A63:F63"/>
    <mergeCell ref="A64:F64"/>
    <mergeCell ref="A65:F65"/>
  </mergeCells>
  <pageMargins left="0.7" right="0.7" top="0.75" bottom="0.75" header="0.3" footer="0.3"/>
  <pageSetup paperSize="127" scale="70" orientation="portrait" horizontalDpi="360" verticalDpi="360" r:id="rId1"/>
  <rowBreaks count="1" manualBreakCount="1">
    <brk id="40" max="6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Presupuesto</vt:lpstr>
      <vt:lpstr>Presupuesto!Área_de_impresión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Reynerio Fernando García Neira</dc:creator>
  <cp:lastModifiedBy>Reynerio Fernando García Neira</cp:lastModifiedBy>
  <dcterms:created xsi:type="dcterms:W3CDTF">2026-09-08T20:17:51Z</dcterms:created>
  <dcterms:modified xsi:type="dcterms:W3CDTF">2026-09-08T20:21:45Z</dcterms:modified>
</cp:coreProperties>
</file>