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719"/>
  <workbookPr codeName="ThisWorkbook"/>
  <mc:AlternateContent xmlns:mc="http://schemas.openxmlformats.org/markup-compatibility/2006">
    <mc:Choice Requires="x15">
      <x15ac:absPath xmlns:x15ac="http://schemas.microsoft.com/office/spreadsheetml/2010/11/ac" url="/Users/javiermotta/Library/CloudStorage/GoogleDrive-jemmproyectos@gmail.com/Mi unidad/1. JEMM/4. PROYECTOS JEMM/30. GIGANTE - TORRE/2. PRESUPUESTO CONSULTORÍA /"/>
    </mc:Choice>
  </mc:AlternateContent>
  <xr:revisionPtr revIDLastSave="0" documentId="13_ncr:1_{E3D1410B-9DBD-9B43-B630-CD2BB9E185F9}" xr6:coauthVersionLast="47" xr6:coauthVersionMax="47" xr10:uidLastSave="{00000000-0000-0000-0000-000000000000}"/>
  <bookViews>
    <workbookView xWindow="0" yWindow="740" windowWidth="29400" windowHeight="18380" xr2:uid="{00000000-000D-0000-FFFF-FFFF00000000}"/>
  </bookViews>
  <sheets>
    <sheet name="PE FASE I" sheetId="15" r:id="rId1"/>
    <sheet name="1.2" sheetId="4" state="hidden" r:id="rId2"/>
    <sheet name="1.3" sheetId="6" state="hidden" r:id="rId3"/>
    <sheet name="1.4" sheetId="7" state="hidden" r:id="rId4"/>
    <sheet name="2.1" sheetId="5" state="hidden" r:id="rId5"/>
    <sheet name="2.3" sheetId="8" state="hidden" r:id="rId6"/>
    <sheet name="4.1" sheetId="10" state="hidden" r:id="rId7"/>
    <sheet name="4.2" sheetId="11" state="hidden" r:id="rId8"/>
    <sheet name="CANTIDADES" sheetId="9" state="hidden" r:id="rId9"/>
    <sheet name="Hoja1" sheetId="12" state="hidden" r:id="rId10"/>
  </sheets>
  <definedNames>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C">#REF!</definedName>
    <definedName name="__FOR1">#REF!</definedName>
    <definedName name="__xlfn_AVERAGEIF">#N/A</definedName>
    <definedName name="_42C" localSheetId="1">#REF!</definedName>
    <definedName name="_42C" localSheetId="2">#REF!</definedName>
    <definedName name="_42C" localSheetId="3">#REF!</definedName>
    <definedName name="_42C" localSheetId="4">#REF!</definedName>
    <definedName name="_42C" localSheetId="5">#REF!</definedName>
    <definedName name="_42C" localSheetId="6">#REF!</definedName>
    <definedName name="_42C" localSheetId="7">#REF!</definedName>
    <definedName name="_42C">#REF!</definedName>
    <definedName name="_42D" localSheetId="1">#REF!</definedName>
    <definedName name="_42D" localSheetId="2">#REF!</definedName>
    <definedName name="_42D" localSheetId="3">#REF!</definedName>
    <definedName name="_42D" localSheetId="4">#REF!</definedName>
    <definedName name="_42D" localSheetId="5">#REF!</definedName>
    <definedName name="_42D" localSheetId="6">#REF!</definedName>
    <definedName name="_42D" localSheetId="7">#REF!</definedName>
    <definedName name="_42D">#REF!</definedName>
    <definedName name="_42E" localSheetId="1">#REF!</definedName>
    <definedName name="_42E" localSheetId="2">#REF!</definedName>
    <definedName name="_42E" localSheetId="3">#REF!</definedName>
    <definedName name="_42E" localSheetId="4">#REF!</definedName>
    <definedName name="_42E" localSheetId="5">#REF!</definedName>
    <definedName name="_42E" localSheetId="6">#REF!</definedName>
    <definedName name="_42E" localSheetId="7">#REF!</definedName>
    <definedName name="_42E">#REF!</definedName>
    <definedName name="_44" localSheetId="1">#REF!</definedName>
    <definedName name="_44" localSheetId="2">#REF!</definedName>
    <definedName name="_44" localSheetId="3">#REF!</definedName>
    <definedName name="_44" localSheetId="4">#REF!</definedName>
    <definedName name="_44" localSheetId="5">#REF!</definedName>
    <definedName name="_44" localSheetId="6">#REF!</definedName>
    <definedName name="_44" localSheetId="7">#REF!</definedName>
    <definedName name="_44">#REF!</definedName>
    <definedName name="_6" localSheetId="1">#REF!</definedName>
    <definedName name="_6" localSheetId="2">#REF!</definedName>
    <definedName name="_6" localSheetId="3">#REF!</definedName>
    <definedName name="_6" localSheetId="4">#REF!</definedName>
    <definedName name="_6" localSheetId="5">#REF!</definedName>
    <definedName name="_6" localSheetId="6">#REF!</definedName>
    <definedName name="_6" localSheetId="7">#REF!</definedName>
    <definedName name="_6">#REF!</definedName>
    <definedName name="_AAA" localSheetId="1">#REF!</definedName>
    <definedName name="_AAA" localSheetId="2">#REF!</definedName>
    <definedName name="_AAA" localSheetId="3">#REF!</definedName>
    <definedName name="_AAA" localSheetId="4">#REF!</definedName>
    <definedName name="_AAA" localSheetId="5">#REF!</definedName>
    <definedName name="_AAA" localSheetId="6">#REF!</definedName>
    <definedName name="_AAA" localSheetId="7">#REF!</definedName>
    <definedName name="_AAA">#REF!</definedName>
    <definedName name="_EST1" localSheetId="1">#REF!</definedName>
    <definedName name="_EST1" localSheetId="2">#REF!</definedName>
    <definedName name="_EST1" localSheetId="3">#REF!</definedName>
    <definedName name="_EST1" localSheetId="4">#REF!</definedName>
    <definedName name="_EST1" localSheetId="5">#REF!</definedName>
    <definedName name="_EST1" localSheetId="6">#REF!</definedName>
    <definedName name="_EST1" localSheetId="7">#REF!</definedName>
    <definedName name="_EST1">#REF!</definedName>
    <definedName name="_EST10" localSheetId="1">#REF!</definedName>
    <definedName name="_EST10" localSheetId="2">#REF!</definedName>
    <definedName name="_EST10" localSheetId="3">#REF!</definedName>
    <definedName name="_EST10" localSheetId="4">#REF!</definedName>
    <definedName name="_EST10" localSheetId="5">#REF!</definedName>
    <definedName name="_EST10" localSheetId="6">#REF!</definedName>
    <definedName name="_EST10" localSheetId="7">#REF!</definedName>
    <definedName name="_EST10">#REF!</definedName>
    <definedName name="_EST11" localSheetId="1">#REF!</definedName>
    <definedName name="_EST11" localSheetId="2">#REF!</definedName>
    <definedName name="_EST11" localSheetId="3">#REF!</definedName>
    <definedName name="_EST11" localSheetId="4">#REF!</definedName>
    <definedName name="_EST11" localSheetId="5">#REF!</definedName>
    <definedName name="_EST11" localSheetId="6">#REF!</definedName>
    <definedName name="_EST11" localSheetId="7">#REF!</definedName>
    <definedName name="_EST11">#REF!</definedName>
    <definedName name="_EST12" localSheetId="1">#REF!</definedName>
    <definedName name="_EST12" localSheetId="2">#REF!</definedName>
    <definedName name="_EST12" localSheetId="3">#REF!</definedName>
    <definedName name="_EST12" localSheetId="4">#REF!</definedName>
    <definedName name="_EST12" localSheetId="5">#REF!</definedName>
    <definedName name="_EST12" localSheetId="6">#REF!</definedName>
    <definedName name="_EST12" localSheetId="7">#REF!</definedName>
    <definedName name="_EST12">#REF!</definedName>
    <definedName name="_EST13" localSheetId="1">#REF!</definedName>
    <definedName name="_EST13" localSheetId="2">#REF!</definedName>
    <definedName name="_EST13" localSheetId="3">#REF!</definedName>
    <definedName name="_EST13" localSheetId="4">#REF!</definedName>
    <definedName name="_EST13" localSheetId="5">#REF!</definedName>
    <definedName name="_EST13" localSheetId="6">#REF!</definedName>
    <definedName name="_EST13" localSheetId="7">#REF!</definedName>
    <definedName name="_EST13">#REF!</definedName>
    <definedName name="_EST14" localSheetId="1">#REF!</definedName>
    <definedName name="_EST14" localSheetId="2">#REF!</definedName>
    <definedName name="_EST14" localSheetId="3">#REF!</definedName>
    <definedName name="_EST14" localSheetId="4">#REF!</definedName>
    <definedName name="_EST14" localSheetId="5">#REF!</definedName>
    <definedName name="_EST14" localSheetId="6">#REF!</definedName>
    <definedName name="_EST14" localSheetId="7">#REF!</definedName>
    <definedName name="_EST14">#REF!</definedName>
    <definedName name="_EST15" localSheetId="1">#REF!</definedName>
    <definedName name="_EST15" localSheetId="2">#REF!</definedName>
    <definedName name="_EST15" localSheetId="3">#REF!</definedName>
    <definedName name="_EST15" localSheetId="4">#REF!</definedName>
    <definedName name="_EST15" localSheetId="5">#REF!</definedName>
    <definedName name="_EST15" localSheetId="6">#REF!</definedName>
    <definedName name="_EST15" localSheetId="7">#REF!</definedName>
    <definedName name="_EST15">#REF!</definedName>
    <definedName name="_EST16" localSheetId="1">#REF!</definedName>
    <definedName name="_EST16" localSheetId="2">#REF!</definedName>
    <definedName name="_EST16" localSheetId="3">#REF!</definedName>
    <definedName name="_EST16" localSheetId="4">#REF!</definedName>
    <definedName name="_EST16" localSheetId="5">#REF!</definedName>
    <definedName name="_EST16" localSheetId="6">#REF!</definedName>
    <definedName name="_EST16" localSheetId="7">#REF!</definedName>
    <definedName name="_EST16">#REF!</definedName>
    <definedName name="_EST17" localSheetId="1">#REF!</definedName>
    <definedName name="_EST17" localSheetId="2">#REF!</definedName>
    <definedName name="_EST17" localSheetId="3">#REF!</definedName>
    <definedName name="_EST17" localSheetId="4">#REF!</definedName>
    <definedName name="_EST17" localSheetId="5">#REF!</definedName>
    <definedName name="_EST17" localSheetId="6">#REF!</definedName>
    <definedName name="_EST17" localSheetId="7">#REF!</definedName>
    <definedName name="_EST17">#REF!</definedName>
    <definedName name="_EST18" localSheetId="1">#REF!</definedName>
    <definedName name="_EST18" localSheetId="2">#REF!</definedName>
    <definedName name="_EST18" localSheetId="3">#REF!</definedName>
    <definedName name="_EST18" localSheetId="4">#REF!</definedName>
    <definedName name="_EST18" localSheetId="5">#REF!</definedName>
    <definedName name="_EST18" localSheetId="6">#REF!</definedName>
    <definedName name="_EST18" localSheetId="7">#REF!</definedName>
    <definedName name="_EST18">#REF!</definedName>
    <definedName name="_EST19">#REF!</definedName>
    <definedName name="_EST2" localSheetId="1">#REF!</definedName>
    <definedName name="_EST2" localSheetId="2">#REF!</definedName>
    <definedName name="_EST2" localSheetId="3">#REF!</definedName>
    <definedName name="_EST2" localSheetId="4">#REF!</definedName>
    <definedName name="_EST2" localSheetId="5">#REF!</definedName>
    <definedName name="_EST2" localSheetId="6">#REF!</definedName>
    <definedName name="_EST2" localSheetId="7">#REF!</definedName>
    <definedName name="_EST2">#REF!</definedName>
    <definedName name="_EST3" localSheetId="1">#REF!</definedName>
    <definedName name="_EST3" localSheetId="2">#REF!</definedName>
    <definedName name="_EST3" localSheetId="3">#REF!</definedName>
    <definedName name="_EST3" localSheetId="4">#REF!</definedName>
    <definedName name="_EST3" localSheetId="5">#REF!</definedName>
    <definedName name="_EST3" localSheetId="6">#REF!</definedName>
    <definedName name="_EST3" localSheetId="7">#REF!</definedName>
    <definedName name="_EST3">#REF!</definedName>
    <definedName name="_EST4" localSheetId="1">#REF!</definedName>
    <definedName name="_EST4" localSheetId="2">#REF!</definedName>
    <definedName name="_EST4" localSheetId="3">#REF!</definedName>
    <definedName name="_EST4" localSheetId="4">#REF!</definedName>
    <definedName name="_EST4" localSheetId="5">#REF!</definedName>
    <definedName name="_EST4" localSheetId="6">#REF!</definedName>
    <definedName name="_EST4" localSheetId="7">#REF!</definedName>
    <definedName name="_EST4">#REF!</definedName>
    <definedName name="_EST5" localSheetId="1">#REF!</definedName>
    <definedName name="_EST5" localSheetId="2">#REF!</definedName>
    <definedName name="_EST5" localSheetId="3">#REF!</definedName>
    <definedName name="_EST5" localSheetId="4">#REF!</definedName>
    <definedName name="_EST5" localSheetId="5">#REF!</definedName>
    <definedName name="_EST5" localSheetId="6">#REF!</definedName>
    <definedName name="_EST5" localSheetId="7">#REF!</definedName>
    <definedName name="_EST5">#REF!</definedName>
    <definedName name="_EST6" localSheetId="1">#REF!</definedName>
    <definedName name="_EST6" localSheetId="2">#REF!</definedName>
    <definedName name="_EST6" localSheetId="3">#REF!</definedName>
    <definedName name="_EST6" localSheetId="4">#REF!</definedName>
    <definedName name="_EST6" localSheetId="5">#REF!</definedName>
    <definedName name="_EST6" localSheetId="6">#REF!</definedName>
    <definedName name="_EST6" localSheetId="7">#REF!</definedName>
    <definedName name="_EST6">#REF!</definedName>
    <definedName name="_EST7" localSheetId="1">#REF!</definedName>
    <definedName name="_EST7" localSheetId="2">#REF!</definedName>
    <definedName name="_EST7" localSheetId="3">#REF!</definedName>
    <definedName name="_EST7" localSheetId="4">#REF!</definedName>
    <definedName name="_EST7" localSheetId="5">#REF!</definedName>
    <definedName name="_EST7" localSheetId="6">#REF!</definedName>
    <definedName name="_EST7" localSheetId="7">#REF!</definedName>
    <definedName name="_EST7">#REF!</definedName>
    <definedName name="_EST8" localSheetId="1">#REF!</definedName>
    <definedName name="_EST8" localSheetId="2">#REF!</definedName>
    <definedName name="_EST8" localSheetId="3">#REF!</definedName>
    <definedName name="_EST8" localSheetId="4">#REF!</definedName>
    <definedName name="_EST8" localSheetId="5">#REF!</definedName>
    <definedName name="_EST8" localSheetId="6">#REF!</definedName>
    <definedName name="_EST8" localSheetId="7">#REF!</definedName>
    <definedName name="_EST8">#REF!</definedName>
    <definedName name="_EST9" localSheetId="1">#REF!</definedName>
    <definedName name="_EST9" localSheetId="2">#REF!</definedName>
    <definedName name="_EST9" localSheetId="3">#REF!</definedName>
    <definedName name="_EST9" localSheetId="4">#REF!</definedName>
    <definedName name="_EST9" localSheetId="5">#REF!</definedName>
    <definedName name="_EST9" localSheetId="6">#REF!</definedName>
    <definedName name="_EST9" localSheetId="7">#REF!</definedName>
    <definedName name="_EST9">#REF!</definedName>
    <definedName name="_EXC1" localSheetId="1">#REF!</definedName>
    <definedName name="_EXC1" localSheetId="2">#REF!</definedName>
    <definedName name="_EXC1" localSheetId="3">#REF!</definedName>
    <definedName name="_EXC1" localSheetId="4">#REF!</definedName>
    <definedName name="_EXC1" localSheetId="5">#REF!</definedName>
    <definedName name="_EXC1" localSheetId="6">#REF!</definedName>
    <definedName name="_EXC1" localSheetId="7">#REF!</definedName>
    <definedName name="_EXC1">#REF!</definedName>
    <definedName name="_EXC10" localSheetId="1">#REF!</definedName>
    <definedName name="_EXC10" localSheetId="2">#REF!</definedName>
    <definedName name="_EXC10" localSheetId="3">#REF!</definedName>
    <definedName name="_EXC10" localSheetId="4">#REF!</definedName>
    <definedName name="_EXC10" localSheetId="5">#REF!</definedName>
    <definedName name="_EXC10" localSheetId="6">#REF!</definedName>
    <definedName name="_EXC10" localSheetId="7">#REF!</definedName>
    <definedName name="_EXC10">#REF!</definedName>
    <definedName name="_EXC11" localSheetId="1">#REF!</definedName>
    <definedName name="_EXC11" localSheetId="2">#REF!</definedName>
    <definedName name="_EXC11" localSheetId="3">#REF!</definedName>
    <definedName name="_EXC11" localSheetId="4">#REF!</definedName>
    <definedName name="_EXC11" localSheetId="5">#REF!</definedName>
    <definedName name="_EXC11" localSheetId="6">#REF!</definedName>
    <definedName name="_EXC11" localSheetId="7">#REF!</definedName>
    <definedName name="_EXC11">#REF!</definedName>
    <definedName name="_EXC12" localSheetId="1">#REF!</definedName>
    <definedName name="_EXC12" localSheetId="2">#REF!</definedName>
    <definedName name="_EXC12" localSheetId="3">#REF!</definedName>
    <definedName name="_EXC12" localSheetId="4">#REF!</definedName>
    <definedName name="_EXC12" localSheetId="5">#REF!</definedName>
    <definedName name="_EXC12" localSheetId="6">#REF!</definedName>
    <definedName name="_EXC12" localSheetId="7">#REF!</definedName>
    <definedName name="_EXC12">#REF!</definedName>
    <definedName name="_EXC2" localSheetId="1">#REF!</definedName>
    <definedName name="_EXC2" localSheetId="2">#REF!</definedName>
    <definedName name="_EXC2" localSheetId="3">#REF!</definedName>
    <definedName name="_EXC2" localSheetId="4">#REF!</definedName>
    <definedName name="_EXC2" localSheetId="5">#REF!</definedName>
    <definedName name="_EXC2" localSheetId="6">#REF!</definedName>
    <definedName name="_EXC2" localSheetId="7">#REF!</definedName>
    <definedName name="_EXC2">#REF!</definedName>
    <definedName name="_EXC3" localSheetId="1">#REF!</definedName>
    <definedName name="_EXC3" localSheetId="2">#REF!</definedName>
    <definedName name="_EXC3" localSheetId="3">#REF!</definedName>
    <definedName name="_EXC3" localSheetId="4">#REF!</definedName>
    <definedName name="_EXC3" localSheetId="5">#REF!</definedName>
    <definedName name="_EXC3" localSheetId="6">#REF!</definedName>
    <definedName name="_EXC3" localSheetId="7">#REF!</definedName>
    <definedName name="_EXC3">#REF!</definedName>
    <definedName name="_EXC4" localSheetId="1">#REF!</definedName>
    <definedName name="_EXC4" localSheetId="2">#REF!</definedName>
    <definedName name="_EXC4" localSheetId="3">#REF!</definedName>
    <definedName name="_EXC4" localSheetId="4">#REF!</definedName>
    <definedName name="_EXC4" localSheetId="5">#REF!</definedName>
    <definedName name="_EXC4" localSheetId="6">#REF!</definedName>
    <definedName name="_EXC4" localSheetId="7">#REF!</definedName>
    <definedName name="_EXC4">#REF!</definedName>
    <definedName name="_EXC5" localSheetId="1">#REF!</definedName>
    <definedName name="_EXC5" localSheetId="2">#REF!</definedName>
    <definedName name="_EXC5" localSheetId="3">#REF!</definedName>
    <definedName name="_EXC5" localSheetId="4">#REF!</definedName>
    <definedName name="_EXC5" localSheetId="5">#REF!</definedName>
    <definedName name="_EXC5" localSheetId="6">#REF!</definedName>
    <definedName name="_EXC5" localSheetId="7">#REF!</definedName>
    <definedName name="_EXC5">#REF!</definedName>
    <definedName name="_EXC6" localSheetId="1">#REF!</definedName>
    <definedName name="_EXC6" localSheetId="2">#REF!</definedName>
    <definedName name="_EXC6" localSheetId="3">#REF!</definedName>
    <definedName name="_EXC6" localSheetId="4">#REF!</definedName>
    <definedName name="_EXC6" localSheetId="5">#REF!</definedName>
    <definedName name="_EXC6" localSheetId="6">#REF!</definedName>
    <definedName name="_EXC6" localSheetId="7">#REF!</definedName>
    <definedName name="_EXC6">#REF!</definedName>
    <definedName name="_EXC7" localSheetId="1">#REF!</definedName>
    <definedName name="_EXC7" localSheetId="2">#REF!</definedName>
    <definedName name="_EXC7" localSheetId="3">#REF!</definedName>
    <definedName name="_EXC7" localSheetId="4">#REF!</definedName>
    <definedName name="_EXC7" localSheetId="5">#REF!</definedName>
    <definedName name="_EXC7" localSheetId="6">#REF!</definedName>
    <definedName name="_EXC7" localSheetId="7">#REF!</definedName>
    <definedName name="_EXC7">#REF!</definedName>
    <definedName name="_EXC8" localSheetId="1">#REF!</definedName>
    <definedName name="_EXC8" localSheetId="2">#REF!</definedName>
    <definedName name="_EXC8" localSheetId="3">#REF!</definedName>
    <definedName name="_EXC8" localSheetId="4">#REF!</definedName>
    <definedName name="_EXC8" localSheetId="5">#REF!</definedName>
    <definedName name="_EXC8" localSheetId="6">#REF!</definedName>
    <definedName name="_EXC8" localSheetId="7">#REF!</definedName>
    <definedName name="_EXC8">#REF!</definedName>
    <definedName name="_EXC9" localSheetId="1">#REF!</definedName>
    <definedName name="_EXC9" localSheetId="2">#REF!</definedName>
    <definedName name="_EXC9" localSheetId="3">#REF!</definedName>
    <definedName name="_EXC9" localSheetId="4">#REF!</definedName>
    <definedName name="_EXC9" localSheetId="5">#REF!</definedName>
    <definedName name="_EXC9" localSheetId="6">#REF!</definedName>
    <definedName name="_EXC9" localSheetId="7">#REF!</definedName>
    <definedName name="_EXC9">#REF!</definedName>
    <definedName name="_FC" localSheetId="1">#REF!</definedName>
    <definedName name="_FC" localSheetId="2">#REF!</definedName>
    <definedName name="_FC" localSheetId="3">#REF!</definedName>
    <definedName name="_FC" localSheetId="4">#REF!</definedName>
    <definedName name="_FC" localSheetId="5">#REF!</definedName>
    <definedName name="_FC" localSheetId="6">#REF!</definedName>
    <definedName name="_FC" localSheetId="7">#REF!</definedName>
    <definedName name="_FC">#REF!</definedName>
    <definedName name="_FOR1" localSheetId="1">#REF!</definedName>
    <definedName name="_FOR1" localSheetId="2">#REF!</definedName>
    <definedName name="_FOR1" localSheetId="3">#REF!</definedName>
    <definedName name="_FOR1" localSheetId="4">#REF!</definedName>
    <definedName name="_FOR1" localSheetId="5">#REF!</definedName>
    <definedName name="_FOR1" localSheetId="6">#REF!</definedName>
    <definedName name="_FOR1" localSheetId="7">#REF!</definedName>
    <definedName name="_FOR1">#REF!</definedName>
    <definedName name="A_impresión_IM" localSheetId="1">#REF!</definedName>
    <definedName name="A_impresión_IM" localSheetId="2">#REF!</definedName>
    <definedName name="A_impresión_IM" localSheetId="3">#REF!</definedName>
    <definedName name="A_impresión_IM" localSheetId="4">#REF!</definedName>
    <definedName name="A_impresión_IM" localSheetId="5">#REF!</definedName>
    <definedName name="A_impresión_IM" localSheetId="6">#REF!</definedName>
    <definedName name="A_impresión_IM" localSheetId="7">#REF!</definedName>
    <definedName name="A_impresión_IM">#REF!</definedName>
    <definedName name="A.PVC">#REF!</definedName>
    <definedName name="a1..056" localSheetId="1">#REF!</definedName>
    <definedName name="a1..056" localSheetId="2">#REF!</definedName>
    <definedName name="a1..056" localSheetId="3">#REF!</definedName>
    <definedName name="a1..056" localSheetId="4">#REF!</definedName>
    <definedName name="a1..056" localSheetId="5">#REF!</definedName>
    <definedName name="a1..056" localSheetId="6">#REF!</definedName>
    <definedName name="a1..056" localSheetId="7">#REF!</definedName>
    <definedName name="a1..056">#REF!</definedName>
    <definedName name="A1S" localSheetId="1">#REF!</definedName>
    <definedName name="A1S" localSheetId="2">#REF!</definedName>
    <definedName name="A1S" localSheetId="3">#REF!</definedName>
    <definedName name="A1S" localSheetId="4">#REF!</definedName>
    <definedName name="A1S" localSheetId="5">#REF!</definedName>
    <definedName name="A1S" localSheetId="6">#REF!</definedName>
    <definedName name="A1S" localSheetId="7">#REF!</definedName>
    <definedName name="A1S">#REF!</definedName>
    <definedName name="A1XO56" localSheetId="1">#REF!</definedName>
    <definedName name="A1XO56" localSheetId="2">#REF!</definedName>
    <definedName name="A1XO56" localSheetId="3">#REF!</definedName>
    <definedName name="A1XO56" localSheetId="4">#REF!</definedName>
    <definedName name="A1XO56" localSheetId="5">#REF!</definedName>
    <definedName name="A1XO56" localSheetId="6">#REF!</definedName>
    <definedName name="A1XO56" localSheetId="7">#REF!</definedName>
    <definedName name="A1XO56">#REF!</definedName>
    <definedName name="A2S" localSheetId="1">#REF!</definedName>
    <definedName name="A2S" localSheetId="2">#REF!</definedName>
    <definedName name="A2S" localSheetId="3">#REF!</definedName>
    <definedName name="A2S" localSheetId="4">#REF!</definedName>
    <definedName name="A2S" localSheetId="5">#REF!</definedName>
    <definedName name="A2S" localSheetId="6">#REF!</definedName>
    <definedName name="A2S" localSheetId="7">#REF!</definedName>
    <definedName name="A2S">#REF!</definedName>
    <definedName name="AC" localSheetId="1">#REF!</definedName>
    <definedName name="AC" localSheetId="2">#REF!</definedName>
    <definedName name="AC" localSheetId="3">#REF!</definedName>
    <definedName name="AC" localSheetId="4">#REF!</definedName>
    <definedName name="AC" localSheetId="5">#REF!</definedName>
    <definedName name="AC" localSheetId="6">#REF!</definedName>
    <definedName name="AC" localSheetId="7">#REF!</definedName>
    <definedName name="AC">#REF!</definedName>
    <definedName name="ACER" localSheetId="1">#REF!</definedName>
    <definedName name="ACER" localSheetId="2">#REF!</definedName>
    <definedName name="ACER" localSheetId="3">#REF!</definedName>
    <definedName name="ACER" localSheetId="4">#REF!</definedName>
    <definedName name="ACER" localSheetId="5">#REF!</definedName>
    <definedName name="ACER" localSheetId="6">#REF!</definedName>
    <definedName name="ACER" localSheetId="7">#REF!</definedName>
    <definedName name="ACER">#REF!</definedName>
    <definedName name="ag" localSheetId="1">#REF!</definedName>
    <definedName name="ag" localSheetId="2">#REF!</definedName>
    <definedName name="ag" localSheetId="3">#REF!</definedName>
    <definedName name="ag" localSheetId="4">#REF!</definedName>
    <definedName name="ag" localSheetId="5">#REF!</definedName>
    <definedName name="ag" localSheetId="6">#REF!</definedName>
    <definedName name="ag" localSheetId="7">#REF!</definedName>
    <definedName name="ag">#REF!</definedName>
    <definedName name="Apu">#REF!</definedName>
    <definedName name="AR" localSheetId="1">#REF!</definedName>
    <definedName name="AR" localSheetId="2">#REF!</definedName>
    <definedName name="AR" localSheetId="3">#REF!</definedName>
    <definedName name="AR" localSheetId="4">#REF!</definedName>
    <definedName name="AR" localSheetId="5">#REF!</definedName>
    <definedName name="AR" localSheetId="6">#REF!</definedName>
    <definedName name="AR" localSheetId="7">#REF!</definedName>
    <definedName name="AR">#REF!</definedName>
    <definedName name="AREA" localSheetId="1">#REF!</definedName>
    <definedName name="AREA" localSheetId="2">#REF!</definedName>
    <definedName name="AREA" localSheetId="3">#REF!</definedName>
    <definedName name="AREA" localSheetId="4">#REF!</definedName>
    <definedName name="AREA" localSheetId="5">#REF!</definedName>
    <definedName name="AREA" localSheetId="6">#REF!</definedName>
    <definedName name="AREA" localSheetId="7">#REF!</definedName>
    <definedName name="AREA">#REF!</definedName>
    <definedName name="_xlnm.Print_Area" localSheetId="1">'1.2'!$A$1:$S$182</definedName>
    <definedName name="_xlnm.Print_Area" localSheetId="2">'1.3'!$A$1:$S$182</definedName>
    <definedName name="_xlnm.Print_Area" localSheetId="3">'1.4'!$A$1:$S$184</definedName>
    <definedName name="_xlnm.Print_Area" localSheetId="4">'2.1'!$A$1:$S$191</definedName>
    <definedName name="_xlnm.Print_Area" localSheetId="5">'2.3'!$A$1:$S$188</definedName>
    <definedName name="_xlnm.Print_Area" localSheetId="6">'4.1'!$A$1:$S$188</definedName>
    <definedName name="_xlnm.Print_Area" localSheetId="7">'4.2'!$A$1:$S$187</definedName>
    <definedName name="_xlnm.Print_Area" localSheetId="0">'PE FASE I'!$A$1:$H$29</definedName>
    <definedName name="ASD" localSheetId="1">#REF!</definedName>
    <definedName name="ASD" localSheetId="2">#REF!</definedName>
    <definedName name="ASD" localSheetId="3">#REF!</definedName>
    <definedName name="ASD" localSheetId="4">#REF!</definedName>
    <definedName name="ASD" localSheetId="5">#REF!</definedName>
    <definedName name="ASD" localSheetId="6">#REF!</definedName>
    <definedName name="ASD" localSheetId="7">#REF!</definedName>
    <definedName name="ASD">#REF!</definedName>
    <definedName name="B_T1" localSheetId="1">#REF!</definedName>
    <definedName name="B_T1" localSheetId="2">#REF!</definedName>
    <definedName name="B_T1" localSheetId="3">#REF!</definedName>
    <definedName name="B_T1" localSheetId="4">#REF!</definedName>
    <definedName name="B_T1" localSheetId="5">#REF!</definedName>
    <definedName name="B_T1" localSheetId="6">#REF!</definedName>
    <definedName name="B_T1" localSheetId="7">#REF!</definedName>
    <definedName name="B_T1">#REF!</definedName>
    <definedName name="B.T1" localSheetId="1">#REF!</definedName>
    <definedName name="B.T1" localSheetId="2">#REF!</definedName>
    <definedName name="B.T1" localSheetId="3">#REF!</definedName>
    <definedName name="B.T1" localSheetId="4">#REF!</definedName>
    <definedName name="B.T1" localSheetId="5">#REF!</definedName>
    <definedName name="B.T1" localSheetId="6">#REF!</definedName>
    <definedName name="B.T1" localSheetId="7">#REF!</definedName>
    <definedName name="B.T1">#REF!</definedName>
    <definedName name="BASE" localSheetId="1">#REF!</definedName>
    <definedName name="BASE" localSheetId="2">#REF!</definedName>
    <definedName name="BASE" localSheetId="3">#REF!</definedName>
    <definedName name="BASE" localSheetId="4">#REF!</definedName>
    <definedName name="BASE" localSheetId="5">#REF!</definedName>
    <definedName name="BASE" localSheetId="6">#REF!</definedName>
    <definedName name="BASE" localSheetId="7">#REF!</definedName>
    <definedName name="BASE">#REF!</definedName>
    <definedName name="BBB" localSheetId="1">#REF!</definedName>
    <definedName name="BBB" localSheetId="2">#REF!</definedName>
    <definedName name="BBB" localSheetId="3">#REF!</definedName>
    <definedName name="BBB" localSheetId="4">#REF!</definedName>
    <definedName name="BBB" localSheetId="5">#REF!</definedName>
    <definedName name="BBB" localSheetId="6">#REF!</definedName>
    <definedName name="BBB" localSheetId="7">#REF!</definedName>
    <definedName name="BBB">#REF!</definedName>
    <definedName name="Bd" localSheetId="1">#REF!</definedName>
    <definedName name="Bd" localSheetId="2">#REF!</definedName>
    <definedName name="Bd" localSheetId="3">#REF!</definedName>
    <definedName name="Bd" localSheetId="4">#REF!</definedName>
    <definedName name="Bd" localSheetId="5">#REF!</definedName>
    <definedName name="Bd" localSheetId="6">#REF!</definedName>
    <definedName name="Bd" localSheetId="7">#REF!</definedName>
    <definedName name="Bd">#REF!</definedName>
    <definedName name="Bd__2" localSheetId="1">#REF!</definedName>
    <definedName name="Bd__2" localSheetId="2">#REF!</definedName>
    <definedName name="Bd__2" localSheetId="3">#REF!</definedName>
    <definedName name="Bd__2" localSheetId="4">#REF!</definedName>
    <definedName name="Bd__2" localSheetId="5">#REF!</definedName>
    <definedName name="Bd__2" localSheetId="6">#REF!</definedName>
    <definedName name="Bd__2" localSheetId="7">#REF!</definedName>
    <definedName name="Bd__2">#REF!</definedName>
    <definedName name="Bd_2" localSheetId="1">#REF!</definedName>
    <definedName name="Bd_2" localSheetId="2">#REF!</definedName>
    <definedName name="Bd_2" localSheetId="3">#REF!</definedName>
    <definedName name="Bd_2" localSheetId="4">#REF!</definedName>
    <definedName name="Bd_2" localSheetId="5">#REF!</definedName>
    <definedName name="Bd_2" localSheetId="6">#REF!</definedName>
    <definedName name="Bd_2" localSheetId="7">#REF!</definedName>
    <definedName name="Bd_2">#REF!</definedName>
    <definedName name="BuiltIn_Print_Area">NA()</definedName>
    <definedName name="BuiltIn_Print_Titles">NA()</definedName>
    <definedName name="C_LOM" localSheetId="1">#REF!</definedName>
    <definedName name="C_LOM" localSheetId="2">#REF!</definedName>
    <definedName name="C_LOM" localSheetId="3">#REF!</definedName>
    <definedName name="C_LOM" localSheetId="4">#REF!</definedName>
    <definedName name="C_LOM" localSheetId="5">#REF!</definedName>
    <definedName name="C_LOM" localSheetId="6">#REF!</definedName>
    <definedName name="C_LOM" localSheetId="7">#REF!</definedName>
    <definedName name="C_LOM">#REF!</definedName>
    <definedName name="C.CLAV" localSheetId="1">#REF!</definedName>
    <definedName name="C.CLAV" localSheetId="2">#REF!</definedName>
    <definedName name="C.CLAV" localSheetId="3">#REF!</definedName>
    <definedName name="C.CLAV" localSheetId="4">#REF!</definedName>
    <definedName name="C.CLAV" localSheetId="5">#REF!</definedName>
    <definedName name="C.CLAV" localSheetId="6">#REF!</definedName>
    <definedName name="C.CLAV" localSheetId="7">#REF!</definedName>
    <definedName name="C.CLAV">#REF!</definedName>
    <definedName name="C.FON" localSheetId="1">#REF!</definedName>
    <definedName name="C.FON" localSheetId="2">#REF!</definedName>
    <definedName name="C.FON" localSheetId="3">#REF!</definedName>
    <definedName name="C.FON" localSheetId="4">#REF!</definedName>
    <definedName name="C.FON" localSheetId="5">#REF!</definedName>
    <definedName name="C.FON" localSheetId="6">#REF!</definedName>
    <definedName name="C.FON" localSheetId="7">#REF!</definedName>
    <definedName name="C.FON">#REF!</definedName>
    <definedName name="C.LOM" localSheetId="1">#REF!</definedName>
    <definedName name="C.LOM" localSheetId="2">#REF!</definedName>
    <definedName name="C.LOM" localSheetId="3">#REF!</definedName>
    <definedName name="C.LOM" localSheetId="4">#REF!</definedName>
    <definedName name="C.LOM" localSheetId="5">#REF!</definedName>
    <definedName name="C.LOM" localSheetId="6">#REF!</definedName>
    <definedName name="C.LOM" localSheetId="7">#REF!</definedName>
    <definedName name="C.LOM">#REF!</definedName>
    <definedName name="C.RAS" localSheetId="1">#REF!</definedName>
    <definedName name="C.RAS" localSheetId="2">#REF!</definedName>
    <definedName name="C.RAS" localSheetId="3">#REF!</definedName>
    <definedName name="C.RAS" localSheetId="4">#REF!</definedName>
    <definedName name="C.RAS" localSheetId="5">#REF!</definedName>
    <definedName name="C.RAS" localSheetId="6">#REF!</definedName>
    <definedName name="C.RAS" localSheetId="7">#REF!</definedName>
    <definedName name="C.RAS">#REF!</definedName>
    <definedName name="C.TERR" localSheetId="1">#REF!</definedName>
    <definedName name="C.TERR" localSheetId="2">#REF!</definedName>
    <definedName name="C.TERR" localSheetId="3">#REF!</definedName>
    <definedName name="C.TERR" localSheetId="4">#REF!</definedName>
    <definedName name="C.TERR" localSheetId="5">#REF!</definedName>
    <definedName name="C.TERR" localSheetId="6">#REF!</definedName>
    <definedName name="C.TERR" localSheetId="7">#REF!</definedName>
    <definedName name="C.TERR">#REF!</definedName>
    <definedName name="CAM_CAIDA" localSheetId="1">#REF!</definedName>
    <definedName name="CAM_CAIDA" localSheetId="2">#REF!</definedName>
    <definedName name="CAM_CAIDA" localSheetId="3">#REF!</definedName>
    <definedName name="CAM_CAIDA" localSheetId="4">#REF!</definedName>
    <definedName name="CAM_CAIDA" localSheetId="5">#REF!</definedName>
    <definedName name="CAM_CAIDA" localSheetId="6">#REF!</definedName>
    <definedName name="CAM_CAIDA" localSheetId="7">#REF!</definedName>
    <definedName name="CAM_CAIDA">#REF!</definedName>
    <definedName name="CASQ" localSheetId="1">#REF!</definedName>
    <definedName name="CASQ" localSheetId="2">#REF!</definedName>
    <definedName name="CASQ" localSheetId="3">#REF!</definedName>
    <definedName name="CASQ" localSheetId="4">#REF!</definedName>
    <definedName name="CASQ" localSheetId="5">#REF!</definedName>
    <definedName name="CASQ" localSheetId="6">#REF!</definedName>
    <definedName name="CASQ" localSheetId="7">#REF!</definedName>
    <definedName name="CASQ">#REF!</definedName>
    <definedName name="CILIND">#REF!</definedName>
    <definedName name="CL" localSheetId="1">#REF!</definedName>
    <definedName name="CL" localSheetId="2">#REF!</definedName>
    <definedName name="CL" localSheetId="3">#REF!</definedName>
    <definedName name="CL" localSheetId="4">#REF!</definedName>
    <definedName name="CL" localSheetId="5">#REF!</definedName>
    <definedName name="CL" localSheetId="6">#REF!</definedName>
    <definedName name="CL" localSheetId="7">#REF!</definedName>
    <definedName name="CL">#REF!</definedName>
    <definedName name="cociente" localSheetId="1">#REF!</definedName>
    <definedName name="cociente" localSheetId="2">#REF!</definedName>
    <definedName name="cociente" localSheetId="3">#REF!</definedName>
    <definedName name="cociente" localSheetId="4">#REF!</definedName>
    <definedName name="cociente" localSheetId="5">#REF!</definedName>
    <definedName name="cociente" localSheetId="6">#REF!</definedName>
    <definedName name="cociente" localSheetId="7">#REF!</definedName>
    <definedName name="cociente">#REF!</definedName>
    <definedName name="COM.LIM" localSheetId="1">#REF!</definedName>
    <definedName name="COM.LIM" localSheetId="2">#REF!</definedName>
    <definedName name="COM.LIM" localSheetId="3">#REF!</definedName>
    <definedName name="COM.LIM" localSheetId="4">#REF!</definedName>
    <definedName name="COM.LIM" localSheetId="5">#REF!</definedName>
    <definedName name="COM.LIM" localSheetId="6">#REF!</definedName>
    <definedName name="COM.LIM" localSheetId="7">#REF!</definedName>
    <definedName name="COM.LIM">#REF!</definedName>
    <definedName name="CON.FUN" localSheetId="1">#REF!</definedName>
    <definedName name="CON.FUN" localSheetId="2">#REF!</definedName>
    <definedName name="CON.FUN" localSheetId="3">#REF!</definedName>
    <definedName name="CON.FUN" localSheetId="4">#REF!</definedName>
    <definedName name="CON.FUN" localSheetId="5">#REF!</definedName>
    <definedName name="CON.FUN" localSheetId="6">#REF!</definedName>
    <definedName name="CON.FUN" localSheetId="7">#REF!</definedName>
    <definedName name="CON.FUN">#REF!</definedName>
    <definedName name="CON.LIM" localSheetId="1">#REF!</definedName>
    <definedName name="CON.LIM" localSheetId="2">#REF!</definedName>
    <definedName name="CON.LIM" localSheetId="3">#REF!</definedName>
    <definedName name="CON.LIM" localSheetId="4">#REF!</definedName>
    <definedName name="CON.LIM" localSheetId="5">#REF!</definedName>
    <definedName name="CON.LIM" localSheetId="6">#REF!</definedName>
    <definedName name="CON.LIM" localSheetId="7">#REF!</definedName>
    <definedName name="CON.LIM">#REF!</definedName>
    <definedName name="CON.POZ" localSheetId="1">#REF!</definedName>
    <definedName name="CON.POZ" localSheetId="2">#REF!</definedName>
    <definedName name="CON.POZ" localSheetId="3">#REF!</definedName>
    <definedName name="CON.POZ" localSheetId="4">#REF!</definedName>
    <definedName name="CON.POZ" localSheetId="5">#REF!</definedName>
    <definedName name="CON.POZ" localSheetId="6">#REF!</definedName>
    <definedName name="CON.POZ" localSheetId="7">#REF!</definedName>
    <definedName name="CON.POZ">#REF!</definedName>
    <definedName name="CON.TUB" localSheetId="1">#REF!</definedName>
    <definedName name="CON.TUB" localSheetId="2">#REF!</definedName>
    <definedName name="CON.TUB" localSheetId="3">#REF!</definedName>
    <definedName name="CON.TUB" localSheetId="4">#REF!</definedName>
    <definedName name="CON.TUB" localSheetId="5">#REF!</definedName>
    <definedName name="CON.TUB" localSheetId="6">#REF!</definedName>
    <definedName name="CON.TUB" localSheetId="7">#REF!</definedName>
    <definedName name="CON.TUB">#REF!</definedName>
    <definedName name="CONC" localSheetId="1">#REF!</definedName>
    <definedName name="CONC" localSheetId="2">#REF!</definedName>
    <definedName name="CONC" localSheetId="3">#REF!</definedName>
    <definedName name="CONC" localSheetId="4">#REF!</definedName>
    <definedName name="CONC" localSheetId="5">#REF!</definedName>
    <definedName name="CONC" localSheetId="6">#REF!</definedName>
    <definedName name="CONC" localSheetId="7">#REF!</definedName>
    <definedName name="CONC">#REF!</definedName>
    <definedName name="CONCRETO" localSheetId="1">#REF!</definedName>
    <definedName name="CONCRETO" localSheetId="2">#REF!</definedName>
    <definedName name="CONCRETO" localSheetId="3">#REF!</definedName>
    <definedName name="CONCRETO" localSheetId="4">#REF!</definedName>
    <definedName name="CONCRETO" localSheetId="5">#REF!</definedName>
    <definedName name="CONCRETO" localSheetId="6">#REF!</definedName>
    <definedName name="CONCRETO" localSheetId="7">#REF!</definedName>
    <definedName name="CONCRETO">#REF!</definedName>
    <definedName name="CONCRETO_F.C_4" localSheetId="1">#REF!</definedName>
    <definedName name="CONCRETO_F.C_4" localSheetId="2">#REF!</definedName>
    <definedName name="CONCRETO_F.C_4" localSheetId="3">#REF!</definedName>
    <definedName name="CONCRETO_F.C_4" localSheetId="4">#REF!</definedName>
    <definedName name="CONCRETO_F.C_4" localSheetId="5">#REF!</definedName>
    <definedName name="CONCRETO_F.C_4" localSheetId="6">#REF!</definedName>
    <definedName name="CONCRETO_F.C_4" localSheetId="7">#REF!</definedName>
    <definedName name="CONCRETO_F.C_4">#REF!</definedName>
    <definedName name="concreto_FC_2.2" localSheetId="1">#REF!</definedName>
    <definedName name="concreto_FC_2.2" localSheetId="2">#REF!</definedName>
    <definedName name="concreto_FC_2.2" localSheetId="3">#REF!</definedName>
    <definedName name="concreto_FC_2.2" localSheetId="4">#REF!</definedName>
    <definedName name="concreto_FC_2.2" localSheetId="5">#REF!</definedName>
    <definedName name="concreto_FC_2.2" localSheetId="6">#REF!</definedName>
    <definedName name="concreto_FC_2.2" localSheetId="7">#REF!</definedName>
    <definedName name="concreto_FC_2.2">#REF!</definedName>
    <definedName name="CUE" localSheetId="1">#REF!</definedName>
    <definedName name="CUE" localSheetId="2">#REF!</definedName>
    <definedName name="CUE" localSheetId="3">#REF!</definedName>
    <definedName name="CUE" localSheetId="4">#REF!</definedName>
    <definedName name="CUE" localSheetId="5">#REF!</definedName>
    <definedName name="CUE" localSheetId="6">#REF!</definedName>
    <definedName name="CUE" localSheetId="7">#REF!</definedName>
    <definedName name="CUE">#REF!</definedName>
    <definedName name="CUER" localSheetId="1">#REF!</definedName>
    <definedName name="CUER" localSheetId="2">#REF!</definedName>
    <definedName name="CUER" localSheetId="3">#REF!</definedName>
    <definedName name="CUER" localSheetId="4">#REF!</definedName>
    <definedName name="CUER" localSheetId="5">#REF!</definedName>
    <definedName name="CUER" localSheetId="6">#REF!</definedName>
    <definedName name="CUER" localSheetId="7">#REF!</definedName>
    <definedName name="CUER">#REF!</definedName>
    <definedName name="CUERDA" localSheetId="1">#REF!</definedName>
    <definedName name="CUERDA" localSheetId="2">#REF!</definedName>
    <definedName name="CUERDA" localSheetId="3">#REF!</definedName>
    <definedName name="CUERDA" localSheetId="4">#REF!</definedName>
    <definedName name="CUERDA" localSheetId="5">#REF!</definedName>
    <definedName name="CUERDA" localSheetId="6">#REF!</definedName>
    <definedName name="CUERDA" localSheetId="7">#REF!</definedName>
    <definedName name="CUERDA">#REF!</definedName>
    <definedName name="D_EXT" localSheetId="1">#REF!</definedName>
    <definedName name="D_EXT" localSheetId="2">#REF!</definedName>
    <definedName name="D_EXT" localSheetId="3">#REF!</definedName>
    <definedName name="D_EXT" localSheetId="4">#REF!</definedName>
    <definedName name="D_EXT" localSheetId="5">#REF!</definedName>
    <definedName name="D_EXT" localSheetId="6">#REF!</definedName>
    <definedName name="D_EXT" localSheetId="7">#REF!</definedName>
    <definedName name="D_EXT">#REF!</definedName>
    <definedName name="D_INT" localSheetId="1">#REF!</definedName>
    <definedName name="D_INT" localSheetId="2">#REF!</definedName>
    <definedName name="D_INT" localSheetId="3">#REF!</definedName>
    <definedName name="D_INT" localSheetId="4">#REF!</definedName>
    <definedName name="D_INT" localSheetId="5">#REF!</definedName>
    <definedName name="D_INT" localSheetId="6">#REF!</definedName>
    <definedName name="D_INT" localSheetId="7">#REF!</definedName>
    <definedName name="D_INT">#REF!</definedName>
    <definedName name="D1S" localSheetId="1">#REF!</definedName>
    <definedName name="D1S" localSheetId="2">#REF!</definedName>
    <definedName name="D1S" localSheetId="3">#REF!</definedName>
    <definedName name="D1S" localSheetId="4">#REF!</definedName>
    <definedName name="D1S" localSheetId="5">#REF!</definedName>
    <definedName name="D1S" localSheetId="6">#REF!</definedName>
    <definedName name="D1S" localSheetId="7">#REF!</definedName>
    <definedName name="D1S">#REF!</definedName>
    <definedName name="D2S" localSheetId="1">#REF!</definedName>
    <definedName name="D2S" localSheetId="2">#REF!</definedName>
    <definedName name="D2S" localSheetId="3">#REF!</definedName>
    <definedName name="D2S" localSheetId="4">#REF!</definedName>
    <definedName name="D2S" localSheetId="5">#REF!</definedName>
    <definedName name="D2S" localSheetId="6">#REF!</definedName>
    <definedName name="D2S" localSheetId="7">#REF!</definedName>
    <definedName name="D2S">#REF!</definedName>
    <definedName name="D6.PVC">#REF!</definedName>
    <definedName name="D61S" localSheetId="1">#REF!</definedName>
    <definedName name="D61S" localSheetId="2">#REF!</definedName>
    <definedName name="D61S" localSheetId="3">#REF!</definedName>
    <definedName name="D61S" localSheetId="4">#REF!</definedName>
    <definedName name="D61S" localSheetId="5">#REF!</definedName>
    <definedName name="D61S" localSheetId="6">#REF!</definedName>
    <definedName name="D61S" localSheetId="7">#REF!</definedName>
    <definedName name="D61S">#REF!</definedName>
    <definedName name="D62S" localSheetId="1">#REF!</definedName>
    <definedName name="D62S" localSheetId="2">#REF!</definedName>
    <definedName name="D62S" localSheetId="3">#REF!</definedName>
    <definedName name="D62S" localSheetId="4">#REF!</definedName>
    <definedName name="D62S" localSheetId="5">#REF!</definedName>
    <definedName name="D62S" localSheetId="6">#REF!</definedName>
    <definedName name="D62S" localSheetId="7">#REF!</definedName>
    <definedName name="D62S">#REF!</definedName>
    <definedName name="D6R" localSheetId="1">#REF!</definedName>
    <definedName name="D6R" localSheetId="2">#REF!</definedName>
    <definedName name="D6R" localSheetId="3">#REF!</definedName>
    <definedName name="D6R" localSheetId="4">#REF!</definedName>
    <definedName name="D6R" localSheetId="5">#REF!</definedName>
    <definedName name="D6R" localSheetId="6">#REF!</definedName>
    <definedName name="D6R" localSheetId="7">#REF!</definedName>
    <definedName name="D6R">#REF!</definedName>
    <definedName name="D81S" localSheetId="1">#REF!</definedName>
    <definedName name="D81S" localSheetId="2">#REF!</definedName>
    <definedName name="D81S" localSheetId="3">#REF!</definedName>
    <definedName name="D81S" localSheetId="4">#REF!</definedName>
    <definedName name="D81S" localSheetId="5">#REF!</definedName>
    <definedName name="D81S" localSheetId="6">#REF!</definedName>
    <definedName name="D81S" localSheetId="7">#REF!</definedName>
    <definedName name="D81S">#REF!</definedName>
    <definedName name="D82S" localSheetId="1">#REF!</definedName>
    <definedName name="D82S" localSheetId="2">#REF!</definedName>
    <definedName name="D82S" localSheetId="3">#REF!</definedName>
    <definedName name="D82S" localSheetId="4">#REF!</definedName>
    <definedName name="D82S" localSheetId="5">#REF!</definedName>
    <definedName name="D82S" localSheetId="6">#REF!</definedName>
    <definedName name="D82S" localSheetId="7">#REF!</definedName>
    <definedName name="D82S">#REF!</definedName>
    <definedName name="D8R" localSheetId="1">#REF!</definedName>
    <definedName name="D8R" localSheetId="2">#REF!</definedName>
    <definedName name="D8R" localSheetId="3">#REF!</definedName>
    <definedName name="D8R" localSheetId="4">#REF!</definedName>
    <definedName name="D8R" localSheetId="5">#REF!</definedName>
    <definedName name="D8R" localSheetId="6">#REF!</definedName>
    <definedName name="D8R" localSheetId="7">#REF!</definedName>
    <definedName name="D8R">#REF!</definedName>
    <definedName name="De" localSheetId="1">#REF!</definedName>
    <definedName name="De" localSheetId="2">#REF!</definedName>
    <definedName name="De" localSheetId="3">#REF!</definedName>
    <definedName name="De" localSheetId="4">#REF!</definedName>
    <definedName name="De" localSheetId="5">#REF!</definedName>
    <definedName name="De" localSheetId="6">#REF!</definedName>
    <definedName name="De" localSheetId="7">#REF!</definedName>
    <definedName name="De">#REF!</definedName>
    <definedName name="De_6" localSheetId="1">#REF!</definedName>
    <definedName name="De_6" localSheetId="2">#REF!</definedName>
    <definedName name="De_6" localSheetId="3">#REF!</definedName>
    <definedName name="De_6" localSheetId="4">#REF!</definedName>
    <definedName name="De_6" localSheetId="5">#REF!</definedName>
    <definedName name="De_6" localSheetId="6">#REF!</definedName>
    <definedName name="De_6" localSheetId="7">#REF!</definedName>
    <definedName name="De_6">#REF!</definedName>
    <definedName name="De_8" localSheetId="1">#REF!</definedName>
    <definedName name="De_8" localSheetId="2">#REF!</definedName>
    <definedName name="De_8" localSheetId="3">#REF!</definedName>
    <definedName name="De_8" localSheetId="4">#REF!</definedName>
    <definedName name="De_8" localSheetId="5">#REF!</definedName>
    <definedName name="De_8" localSheetId="6">#REF!</definedName>
    <definedName name="De_8" localSheetId="7">#REF!</definedName>
    <definedName name="De_8">#REF!</definedName>
    <definedName name="dem.pav">#REF!</definedName>
    <definedName name="DR" localSheetId="1">#REF!</definedName>
    <definedName name="DR" localSheetId="2">#REF!</definedName>
    <definedName name="DR" localSheetId="3">#REF!</definedName>
    <definedName name="DR" localSheetId="4">#REF!</definedName>
    <definedName name="DR" localSheetId="5">#REF!</definedName>
    <definedName name="DR" localSheetId="6">#REF!</definedName>
    <definedName name="DR" localSheetId="7">#REF!</definedName>
    <definedName name="DR">#REF!</definedName>
    <definedName name="E" localSheetId="1">#REF!</definedName>
    <definedName name="E" localSheetId="2">#REF!</definedName>
    <definedName name="E" localSheetId="3">#REF!</definedName>
    <definedName name="E" localSheetId="4">#REF!</definedName>
    <definedName name="E" localSheetId="5">#REF!</definedName>
    <definedName name="E" localSheetId="6">#REF!</definedName>
    <definedName name="E" localSheetId="7">#REF!</definedName>
    <definedName name="E">#REF!</definedName>
    <definedName name="ENT.A1" localSheetId="1">#REF!</definedName>
    <definedName name="ENT.A1" localSheetId="2">#REF!</definedName>
    <definedName name="ENT.A1" localSheetId="3">#REF!</definedName>
    <definedName name="ENT.A1" localSheetId="4">#REF!</definedName>
    <definedName name="ENT.A1" localSheetId="5">#REF!</definedName>
    <definedName name="ENT.A1" localSheetId="6">#REF!</definedName>
    <definedName name="ENT.A1" localSheetId="7">#REF!</definedName>
    <definedName name="ENT.A1">#REF!</definedName>
    <definedName name="ENT.ESP" localSheetId="1">#REF!</definedName>
    <definedName name="ENT.ESP" localSheetId="2">#REF!</definedName>
    <definedName name="ENT.ESP" localSheetId="3">#REF!</definedName>
    <definedName name="ENT.ESP" localSheetId="4">#REF!</definedName>
    <definedName name="ENT.ESP" localSheetId="5">#REF!</definedName>
    <definedName name="ENT.ESP" localSheetId="6">#REF!</definedName>
    <definedName name="ENT.ESP" localSheetId="7">#REF!</definedName>
    <definedName name="ENT.ESP">#REF!</definedName>
    <definedName name="ENTIB" localSheetId="1">#REF!</definedName>
    <definedName name="ENTIB" localSheetId="2">#REF!</definedName>
    <definedName name="ENTIB" localSheetId="3">#REF!</definedName>
    <definedName name="ENTIB" localSheetId="4">#REF!</definedName>
    <definedName name="ENTIB" localSheetId="5">#REF!</definedName>
    <definedName name="ENTIB" localSheetId="6">#REF!</definedName>
    <definedName name="ENTIB" localSheetId="7">#REF!</definedName>
    <definedName name="ENTIB">#REF!</definedName>
    <definedName name="ENTIBADO" localSheetId="1">#REF!</definedName>
    <definedName name="ENTIBADO" localSheetId="2">#REF!</definedName>
    <definedName name="ENTIBADO" localSheetId="3">#REF!</definedName>
    <definedName name="ENTIBADO" localSheetId="4">#REF!</definedName>
    <definedName name="ENTIBADO" localSheetId="5">#REF!</definedName>
    <definedName name="ENTIBADO" localSheetId="6">#REF!</definedName>
    <definedName name="ENTIBADO" localSheetId="7">#REF!</definedName>
    <definedName name="ENTIBADO">#REF!</definedName>
    <definedName name="ESP_PAV" localSheetId="1">#REF!</definedName>
    <definedName name="ESP_PAV" localSheetId="2">#REF!</definedName>
    <definedName name="ESP_PAV" localSheetId="3">#REF!</definedName>
    <definedName name="ESP_PAV" localSheetId="4">#REF!</definedName>
    <definedName name="ESP_PAV" localSheetId="5">#REF!</definedName>
    <definedName name="ESP_PAV" localSheetId="6">#REF!</definedName>
    <definedName name="ESP_PAV" localSheetId="7">#REF!</definedName>
    <definedName name="ESP_PAV">#REF!</definedName>
    <definedName name="ESP1S" localSheetId="1">#REF!</definedName>
    <definedName name="ESP1S" localSheetId="2">#REF!</definedName>
    <definedName name="ESP1S" localSheetId="3">#REF!</definedName>
    <definedName name="ESP1S" localSheetId="4">#REF!</definedName>
    <definedName name="ESP1S" localSheetId="5">#REF!</definedName>
    <definedName name="ESP1S" localSheetId="6">#REF!</definedName>
    <definedName name="ESP1S" localSheetId="7">#REF!</definedName>
    <definedName name="ESP1S">#REF!</definedName>
    <definedName name="ESP2S" localSheetId="1">#REF!</definedName>
    <definedName name="ESP2S" localSheetId="2">#REF!</definedName>
    <definedName name="ESP2S" localSheetId="3">#REF!</definedName>
    <definedName name="ESP2S" localSheetId="4">#REF!</definedName>
    <definedName name="ESP2S" localSheetId="5">#REF!</definedName>
    <definedName name="ESP2S" localSheetId="6">#REF!</definedName>
    <definedName name="ESP2S" localSheetId="7">#REF!</definedName>
    <definedName name="ESP2S">#REF!</definedName>
    <definedName name="ESPESOR" localSheetId="1">#REF!</definedName>
    <definedName name="ESPESOR" localSheetId="2">#REF!</definedName>
    <definedName name="ESPESOR" localSheetId="3">#REF!</definedName>
    <definedName name="ESPESOR" localSheetId="4">#REF!</definedName>
    <definedName name="ESPESOR" localSheetId="5">#REF!</definedName>
    <definedName name="ESPESOR" localSheetId="6">#REF!</definedName>
    <definedName name="ESPESOR" localSheetId="7">#REF!</definedName>
    <definedName name="ESPESOR">#REF!</definedName>
    <definedName name="ESPR" localSheetId="1">#REF!</definedName>
    <definedName name="ESPR" localSheetId="2">#REF!</definedName>
    <definedName name="ESPR" localSheetId="3">#REF!</definedName>
    <definedName name="ESPR" localSheetId="4">#REF!</definedName>
    <definedName name="ESPR" localSheetId="5">#REF!</definedName>
    <definedName name="ESPR" localSheetId="6">#REF!</definedName>
    <definedName name="ESPR" localSheetId="7">#REF!</definedName>
    <definedName name="ESPR">#REF!</definedName>
    <definedName name="EXC.POZ" localSheetId="1">#REF!</definedName>
    <definedName name="EXC.POZ" localSheetId="2">#REF!</definedName>
    <definedName name="EXC.POZ" localSheetId="3">#REF!</definedName>
    <definedName name="EXC.POZ" localSheetId="4">#REF!</definedName>
    <definedName name="EXC.POZ" localSheetId="5">#REF!</definedName>
    <definedName name="EXC.POZ" localSheetId="6">#REF!</definedName>
    <definedName name="EXC.POZ" localSheetId="7">#REF!</definedName>
    <definedName name="EXC.POZ">#REF!</definedName>
    <definedName name="EXC.ZAN" localSheetId="1">#REF!</definedName>
    <definedName name="EXC.ZAN" localSheetId="2">#REF!</definedName>
    <definedName name="EXC.ZAN" localSheetId="3">#REF!</definedName>
    <definedName name="EXC.ZAN" localSheetId="4">#REF!</definedName>
    <definedName name="EXC.ZAN" localSheetId="5">#REF!</definedName>
    <definedName name="EXC.ZAN" localSheetId="6">#REF!</definedName>
    <definedName name="EXC.ZAN" localSheetId="7">#REF!</definedName>
    <definedName name="EXC.ZAN">#REF!</definedName>
    <definedName name="Excel_BuiltIn_Print_Area_1_1" localSheetId="1">#REF!</definedName>
    <definedName name="Excel_BuiltIn_Print_Area_1_1" localSheetId="2">#REF!</definedName>
    <definedName name="Excel_BuiltIn_Print_Area_1_1" localSheetId="3">#REF!</definedName>
    <definedName name="Excel_BuiltIn_Print_Area_1_1" localSheetId="4">#REF!</definedName>
    <definedName name="Excel_BuiltIn_Print_Area_1_1" localSheetId="5">#REF!</definedName>
    <definedName name="Excel_BuiltIn_Print_Area_1_1" localSheetId="6">#REF!</definedName>
    <definedName name="Excel_BuiltIn_Print_Area_1_1" localSheetId="7">#REF!</definedName>
    <definedName name="Excel_BuiltIn_Print_Area_1_1">#REF!</definedName>
    <definedName name="Excel_BuiltIn_Print_Area_10">"$#REF!.$A$1:$G$17"</definedName>
    <definedName name="Excel_BuiltIn_Print_Area_10_1">"$#REF!.$A$1:$G$16"</definedName>
    <definedName name="Excel_BuiltIn_Print_Area_11">"$#REF!.$A$1:$G$24"</definedName>
    <definedName name="Excel_BuiltIn_Print_Area_3">"$#REF!.$A$1:$G$30"</definedName>
    <definedName name="Excel_BuiltIn_Print_Area_3_1">"$#REF!.$A$1:$G$36"</definedName>
    <definedName name="Excel_BuiltIn_Print_Area_5">"$#REF!.$A$6:$F$41"</definedName>
    <definedName name="Excel_BuiltIn_Print_Area_5_1">"$#REF!.$A$6:$F$40"</definedName>
    <definedName name="Excel_BuiltIn_Print_Area_5_1_1">"$#REF!.$A$7:$F$41"</definedName>
    <definedName name="Excel_BuiltIn_Print_Area_5_1_1_1">"$#REF!.$A$1:$G$16"</definedName>
    <definedName name="Excel_BuiltIn_Print_Area_6">"$#REF!.$A$1:$G$74"</definedName>
    <definedName name="Excel_BuiltIn_Print_Area_7">"$#REF!.$A$1:$G$54"</definedName>
    <definedName name="Excel_BuiltIn_Print_Area_8">"$#REF!.$A$1:$G$29"</definedName>
    <definedName name="Excel_BuiltIn_Print_Titles_1_1" localSheetId="1">#REF!</definedName>
    <definedName name="Excel_BuiltIn_Print_Titles_1_1" localSheetId="2">#REF!</definedName>
    <definedName name="Excel_BuiltIn_Print_Titles_1_1" localSheetId="3">#REF!</definedName>
    <definedName name="Excel_BuiltIn_Print_Titles_1_1" localSheetId="4">#REF!</definedName>
    <definedName name="Excel_BuiltIn_Print_Titles_1_1" localSheetId="5">#REF!</definedName>
    <definedName name="Excel_BuiltIn_Print_Titles_1_1" localSheetId="6">#REF!</definedName>
    <definedName name="Excel_BuiltIn_Print_Titles_1_1" localSheetId="7">#REF!</definedName>
    <definedName name="Excel_BuiltIn_Print_Titles_1_1">#REF!</definedName>
    <definedName name="Excel_BuiltIn_Print_Titles_1_1_1" localSheetId="1">#REF!</definedName>
    <definedName name="Excel_BuiltIn_Print_Titles_1_1_1" localSheetId="2">#REF!</definedName>
    <definedName name="Excel_BuiltIn_Print_Titles_1_1_1" localSheetId="3">#REF!</definedName>
    <definedName name="Excel_BuiltIn_Print_Titles_1_1_1" localSheetId="4">#REF!</definedName>
    <definedName name="Excel_BuiltIn_Print_Titles_1_1_1" localSheetId="5">#REF!</definedName>
    <definedName name="Excel_BuiltIn_Print_Titles_1_1_1" localSheetId="6">#REF!</definedName>
    <definedName name="Excel_BuiltIn_Print_Titles_1_1_1" localSheetId="7">#REF!</definedName>
    <definedName name="Excel_BuiltIn_Print_Titles_1_1_1">#REF!</definedName>
    <definedName name="Excel_BuiltIn_Print_Titles_1_1_1_1" localSheetId="1">#REF!</definedName>
    <definedName name="Excel_BuiltIn_Print_Titles_1_1_1_1" localSheetId="2">#REF!</definedName>
    <definedName name="Excel_BuiltIn_Print_Titles_1_1_1_1" localSheetId="3">#REF!</definedName>
    <definedName name="Excel_BuiltIn_Print_Titles_1_1_1_1" localSheetId="4">#REF!</definedName>
    <definedName name="Excel_BuiltIn_Print_Titles_1_1_1_1" localSheetId="5">#REF!</definedName>
    <definedName name="Excel_BuiltIn_Print_Titles_1_1_1_1" localSheetId="6">#REF!</definedName>
    <definedName name="Excel_BuiltIn_Print_Titles_1_1_1_1" localSheetId="7">#REF!</definedName>
    <definedName name="Excel_BuiltIn_Print_Titles_1_1_1_1">#REF!</definedName>
    <definedName name="Excel_BuiltIn_Print_Titles_3">"$#REF!.$A$1:$IV$5"</definedName>
    <definedName name="Excel_BuiltIn_Print_Titles_3_1">"$#REF!.$A$1:$IP$5"</definedName>
    <definedName name="Excel_BuiltIn_Print_Titles_5">"$#REF!.$A$1:$IV$5"</definedName>
    <definedName name="Excel_BuiltIn_Print_Titles_6">"$#REF!.$A$1:$IP$5"</definedName>
    <definedName name="Excel_BuiltIn_Print_Titles_7">"$#REF!.$A$1:$IP$5"</definedName>
    <definedName name="G">#REF!</definedName>
    <definedName name="h.EXC" localSheetId="1">#REF!</definedName>
    <definedName name="h.EXC" localSheetId="2">#REF!</definedName>
    <definedName name="h.EXC" localSheetId="3">#REF!</definedName>
    <definedName name="h.EXC" localSheetId="4">#REF!</definedName>
    <definedName name="h.EXC" localSheetId="5">#REF!</definedName>
    <definedName name="h.EXC" localSheetId="6">#REF!</definedName>
    <definedName name="h.EXC" localSheetId="7">#REF!</definedName>
    <definedName name="h.EXC">#REF!</definedName>
    <definedName name="h.LOM" localSheetId="1">#REF!</definedName>
    <definedName name="h.LOM" localSheetId="2">#REF!</definedName>
    <definedName name="h.LOM" localSheetId="3">#REF!</definedName>
    <definedName name="h.LOM" localSheetId="4">#REF!</definedName>
    <definedName name="h.LOM" localSheetId="5">#REF!</definedName>
    <definedName name="h.LOM" localSheetId="6">#REF!</definedName>
    <definedName name="h.LOM" localSheetId="7">#REF!</definedName>
    <definedName name="h.LOM">#REF!</definedName>
    <definedName name="H.LOMO" localSheetId="1">#REF!</definedName>
    <definedName name="H.LOMO" localSheetId="2">#REF!</definedName>
    <definedName name="H.LOMO" localSheetId="3">#REF!</definedName>
    <definedName name="H.LOMO" localSheetId="4">#REF!</definedName>
    <definedName name="H.LOMO" localSheetId="5">#REF!</definedName>
    <definedName name="H.LOMO" localSheetId="6">#REF!</definedName>
    <definedName name="H.LOMO" localSheetId="7">#REF!</definedName>
    <definedName name="H.LOMO">#REF!</definedName>
    <definedName name="h.POZ" localSheetId="1">#REF!</definedName>
    <definedName name="h.POZ" localSheetId="2">#REF!</definedName>
    <definedName name="h.POZ" localSheetId="3">#REF!</definedName>
    <definedName name="h.POZ" localSheetId="4">#REF!</definedName>
    <definedName name="h.POZ" localSheetId="5">#REF!</definedName>
    <definedName name="h.POZ" localSheetId="6">#REF!</definedName>
    <definedName name="h.POZ" localSheetId="7">#REF!</definedName>
    <definedName name="h.POZ">#REF!</definedName>
    <definedName name="HACER" localSheetId="1">#REF!</definedName>
    <definedName name="HACER" localSheetId="2">#REF!</definedName>
    <definedName name="HACER" localSheetId="3">#REF!</definedName>
    <definedName name="HACER" localSheetId="4">#REF!</definedName>
    <definedName name="HACER" localSheetId="5">#REF!</definedName>
    <definedName name="HACER" localSheetId="6">#REF!</definedName>
    <definedName name="HACER" localSheetId="7">#REF!</definedName>
    <definedName name="HACER">#REF!</definedName>
    <definedName name="hb" localSheetId="1">#REF!</definedName>
    <definedName name="hb" localSheetId="2">#REF!</definedName>
    <definedName name="hb" localSheetId="3">#REF!</definedName>
    <definedName name="hb" localSheetId="4">#REF!</definedName>
    <definedName name="hb" localSheetId="5">#REF!</definedName>
    <definedName name="hb" localSheetId="6">#REF!</definedName>
    <definedName name="hb" localSheetId="7">#REF!</definedName>
    <definedName name="hb">#REF!</definedName>
    <definedName name="HSDFBKSDJFB">#REF!</definedName>
    <definedName name="JHJK">#REF!</definedName>
    <definedName name="K0F1" localSheetId="1">#REF!</definedName>
    <definedName name="K0F1" localSheetId="2">#REF!</definedName>
    <definedName name="K0F1" localSheetId="3">#REF!</definedName>
    <definedName name="K0F1" localSheetId="4">#REF!</definedName>
    <definedName name="K0F1" localSheetId="5">#REF!</definedName>
    <definedName name="K0F1" localSheetId="6">#REF!</definedName>
    <definedName name="K0F1" localSheetId="7">#REF!</definedName>
    <definedName name="K0F1">#REF!</definedName>
    <definedName name="K0F2" localSheetId="1">#REF!</definedName>
    <definedName name="K0F2" localSheetId="2">#REF!</definedName>
    <definedName name="K0F2" localSheetId="3">#REF!</definedName>
    <definedName name="K0F2" localSheetId="4">#REF!</definedName>
    <definedName name="K0F2" localSheetId="5">#REF!</definedName>
    <definedName name="K0F2" localSheetId="6">#REF!</definedName>
    <definedName name="K0F2" localSheetId="7">#REF!</definedName>
    <definedName name="K0F2">#REF!</definedName>
    <definedName name="K10ALO" localSheetId="1">#REF!</definedName>
    <definedName name="K10ALO" localSheetId="2">#REF!</definedName>
    <definedName name="K10ALO" localSheetId="3">#REF!</definedName>
    <definedName name="K10ALO" localSheetId="4">#REF!</definedName>
    <definedName name="K10ALO" localSheetId="5">#REF!</definedName>
    <definedName name="K10ALO" localSheetId="6">#REF!</definedName>
    <definedName name="K10ALO" localSheetId="7">#REF!</definedName>
    <definedName name="K10ALO">#REF!</definedName>
    <definedName name="K11ALO" localSheetId="1">#REF!</definedName>
    <definedName name="K11ALO" localSheetId="2">#REF!</definedName>
    <definedName name="K11ALO" localSheetId="3">#REF!</definedName>
    <definedName name="K11ALO" localSheetId="4">#REF!</definedName>
    <definedName name="K11ALO" localSheetId="5">#REF!</definedName>
    <definedName name="K11ALO" localSheetId="6">#REF!</definedName>
    <definedName name="K11ALO" localSheetId="7">#REF!</definedName>
    <definedName name="K11ALO">#REF!</definedName>
    <definedName name="K1F1" localSheetId="1">#REF!</definedName>
    <definedName name="K1F1" localSheetId="2">#REF!</definedName>
    <definedName name="K1F1" localSheetId="3">#REF!</definedName>
    <definedName name="K1F1" localSheetId="4">#REF!</definedName>
    <definedName name="K1F1" localSheetId="5">#REF!</definedName>
    <definedName name="K1F1" localSheetId="6">#REF!</definedName>
    <definedName name="K1F1" localSheetId="7">#REF!</definedName>
    <definedName name="K1F1">#REF!</definedName>
    <definedName name="K1F2" localSheetId="1">#REF!</definedName>
    <definedName name="K1F2" localSheetId="2">#REF!</definedName>
    <definedName name="K1F2" localSheetId="3">#REF!</definedName>
    <definedName name="K1F2" localSheetId="4">#REF!</definedName>
    <definedName name="K1F2" localSheetId="5">#REF!</definedName>
    <definedName name="K1F2" localSheetId="6">#REF!</definedName>
    <definedName name="K1F2" localSheetId="7">#REF!</definedName>
    <definedName name="K1F2">#REF!</definedName>
    <definedName name="K2F1" localSheetId="1">#REF!</definedName>
    <definedName name="K2F1" localSheetId="2">#REF!</definedName>
    <definedName name="K2F1" localSheetId="3">#REF!</definedName>
    <definedName name="K2F1" localSheetId="4">#REF!</definedName>
    <definedName name="K2F1" localSheetId="5">#REF!</definedName>
    <definedName name="K2F1" localSheetId="6">#REF!</definedName>
    <definedName name="K2F1" localSheetId="7">#REF!</definedName>
    <definedName name="K2F1">#REF!</definedName>
    <definedName name="K2F2" localSheetId="1">#REF!</definedName>
    <definedName name="K2F2" localSheetId="2">#REF!</definedName>
    <definedName name="K2F2" localSheetId="3">#REF!</definedName>
    <definedName name="K2F2" localSheetId="4">#REF!</definedName>
    <definedName name="K2F2" localSheetId="5">#REF!</definedName>
    <definedName name="K2F2" localSheetId="6">#REF!</definedName>
    <definedName name="K2F2" localSheetId="7">#REF!</definedName>
    <definedName name="K2F2">#REF!</definedName>
    <definedName name="K3F1" localSheetId="1">#REF!</definedName>
    <definedName name="K3F1" localSheetId="2">#REF!</definedName>
    <definedName name="K3F1" localSheetId="3">#REF!</definedName>
    <definedName name="K3F1" localSheetId="4">#REF!</definedName>
    <definedName name="K3F1" localSheetId="5">#REF!</definedName>
    <definedName name="K3F1" localSheetId="6">#REF!</definedName>
    <definedName name="K3F1" localSheetId="7">#REF!</definedName>
    <definedName name="K3F1">#REF!</definedName>
    <definedName name="K3F2" localSheetId="1">#REF!</definedName>
    <definedName name="K3F2" localSheetId="2">#REF!</definedName>
    <definedName name="K3F2" localSheetId="3">#REF!</definedName>
    <definedName name="K3F2" localSheetId="4">#REF!</definedName>
    <definedName name="K3F2" localSheetId="5">#REF!</definedName>
    <definedName name="K3F2" localSheetId="6">#REF!</definedName>
    <definedName name="K3F2" localSheetId="7">#REF!</definedName>
    <definedName name="K3F2">#REF!</definedName>
    <definedName name="K4F1" localSheetId="1">#REF!</definedName>
    <definedName name="K4F1" localSheetId="2">#REF!</definedName>
    <definedName name="K4F1" localSheetId="3">#REF!</definedName>
    <definedName name="K4F1" localSheetId="4">#REF!</definedName>
    <definedName name="K4F1" localSheetId="5">#REF!</definedName>
    <definedName name="K4F1" localSheetId="6">#REF!</definedName>
    <definedName name="K4F1" localSheetId="7">#REF!</definedName>
    <definedName name="K4F1">#REF!</definedName>
    <definedName name="K4F2" localSheetId="1">#REF!</definedName>
    <definedName name="K4F2" localSheetId="2">#REF!</definedName>
    <definedName name="K4F2" localSheetId="3">#REF!</definedName>
    <definedName name="K4F2" localSheetId="4">#REF!</definedName>
    <definedName name="K4F2" localSheetId="5">#REF!</definedName>
    <definedName name="K4F2" localSheetId="6">#REF!</definedName>
    <definedName name="K4F2" localSheetId="7">#REF!</definedName>
    <definedName name="K4F2">#REF!</definedName>
    <definedName name="K5F1" localSheetId="1">#REF!</definedName>
    <definedName name="K5F1" localSheetId="2">#REF!</definedName>
    <definedName name="K5F1" localSheetId="3">#REF!</definedName>
    <definedName name="K5F1" localSheetId="4">#REF!</definedName>
    <definedName name="K5F1" localSheetId="5">#REF!</definedName>
    <definedName name="K5F1" localSheetId="6">#REF!</definedName>
    <definedName name="K5F1" localSheetId="7">#REF!</definedName>
    <definedName name="K5F1">#REF!</definedName>
    <definedName name="K5F2" localSheetId="1">#REF!</definedName>
    <definedName name="K5F2" localSheetId="2">#REF!</definedName>
    <definedName name="K5F2" localSheetId="3">#REF!</definedName>
    <definedName name="K5F2" localSheetId="4">#REF!</definedName>
    <definedName name="K5F2" localSheetId="5">#REF!</definedName>
    <definedName name="K5F2" localSheetId="6">#REF!</definedName>
    <definedName name="K5F2" localSheetId="7">#REF!</definedName>
    <definedName name="K5F2">#REF!</definedName>
    <definedName name="K6F1" localSheetId="1">#REF!</definedName>
    <definedName name="K6F1" localSheetId="2">#REF!</definedName>
    <definedName name="K6F1" localSheetId="3">#REF!</definedName>
    <definedName name="K6F1" localSheetId="4">#REF!</definedName>
    <definedName name="K6F1" localSheetId="5">#REF!</definedName>
    <definedName name="K6F1" localSheetId="6">#REF!</definedName>
    <definedName name="K6F1" localSheetId="7">#REF!</definedName>
    <definedName name="K6F1">#REF!</definedName>
    <definedName name="K6F2" localSheetId="1">#REF!</definedName>
    <definedName name="K6F2" localSheetId="2">#REF!</definedName>
    <definedName name="K6F2" localSheetId="3">#REF!</definedName>
    <definedName name="K6F2" localSheetId="4">#REF!</definedName>
    <definedName name="K6F2" localSheetId="5">#REF!</definedName>
    <definedName name="K6F2" localSheetId="6">#REF!</definedName>
    <definedName name="K6F2" localSheetId="7">#REF!</definedName>
    <definedName name="K6F2">#REF!</definedName>
    <definedName name="K7F1" localSheetId="1">#REF!</definedName>
    <definedName name="K7F1" localSheetId="2">#REF!</definedName>
    <definedName name="K7F1" localSheetId="3">#REF!</definedName>
    <definedName name="K7F1" localSheetId="4">#REF!</definedName>
    <definedName name="K7F1" localSheetId="5">#REF!</definedName>
    <definedName name="K7F1" localSheetId="6">#REF!</definedName>
    <definedName name="K7F1" localSheetId="7">#REF!</definedName>
    <definedName name="K7F1">#REF!</definedName>
    <definedName name="K7F2" localSheetId="1">#REF!</definedName>
    <definedName name="K7F2" localSheetId="2">#REF!</definedName>
    <definedName name="K7F2" localSheetId="3">#REF!</definedName>
    <definedName name="K7F2" localSheetId="4">#REF!</definedName>
    <definedName name="K7F2" localSheetId="5">#REF!</definedName>
    <definedName name="K7F2" localSheetId="6">#REF!</definedName>
    <definedName name="K7F2" localSheetId="7">#REF!</definedName>
    <definedName name="K7F2">#REF!</definedName>
    <definedName name="K8ALO" localSheetId="1">#REF!</definedName>
    <definedName name="K8ALO" localSheetId="2">#REF!</definedName>
    <definedName name="K8ALO" localSheetId="3">#REF!</definedName>
    <definedName name="K8ALO" localSheetId="4">#REF!</definedName>
    <definedName name="K8ALO" localSheetId="5">#REF!</definedName>
    <definedName name="K8ALO" localSheetId="6">#REF!</definedName>
    <definedName name="K8ALO" localSheetId="7">#REF!</definedName>
    <definedName name="K8ALO">#REF!</definedName>
    <definedName name="K8F1" localSheetId="1">#REF!</definedName>
    <definedName name="K8F1" localSheetId="2">#REF!</definedName>
    <definedName name="K8F1" localSheetId="3">#REF!</definedName>
    <definedName name="K8F1" localSheetId="4">#REF!</definedName>
    <definedName name="K8F1" localSheetId="5">#REF!</definedName>
    <definedName name="K8F1" localSheetId="6">#REF!</definedName>
    <definedName name="K8F1" localSheetId="7">#REF!</definedName>
    <definedName name="K8F1">#REF!</definedName>
    <definedName name="K8F2" localSheetId="1">#REF!</definedName>
    <definedName name="K8F2" localSheetId="2">#REF!</definedName>
    <definedName name="K8F2" localSheetId="3">#REF!</definedName>
    <definedName name="K8F2" localSheetId="4">#REF!</definedName>
    <definedName name="K8F2" localSheetId="5">#REF!</definedName>
    <definedName name="K8F2" localSheetId="6">#REF!</definedName>
    <definedName name="K8F2" localSheetId="7">#REF!</definedName>
    <definedName name="K8F2">#REF!</definedName>
    <definedName name="K9ALO" localSheetId="1">#REF!</definedName>
    <definedName name="K9ALO" localSheetId="2">#REF!</definedName>
    <definedName name="K9ALO" localSheetId="3">#REF!</definedName>
    <definedName name="K9ALO" localSheetId="4">#REF!</definedName>
    <definedName name="K9ALO" localSheetId="5">#REF!</definedName>
    <definedName name="K9ALO" localSheetId="6">#REF!</definedName>
    <definedName name="K9ALO" localSheetId="7">#REF!</definedName>
    <definedName name="K9ALO">#REF!</definedName>
    <definedName name="L_" localSheetId="1">#REF!</definedName>
    <definedName name="L_" localSheetId="2">#REF!</definedName>
    <definedName name="L_" localSheetId="3">#REF!</definedName>
    <definedName name="L_" localSheetId="4">#REF!</definedName>
    <definedName name="L_" localSheetId="5">#REF!</definedName>
    <definedName name="L_" localSheetId="6">#REF!</definedName>
    <definedName name="L_" localSheetId="7">#REF!</definedName>
    <definedName name="L_">#REF!</definedName>
    <definedName name="L_TUB" localSheetId="1">#REF!</definedName>
    <definedName name="L_TUB" localSheetId="2">#REF!</definedName>
    <definedName name="L_TUB" localSheetId="3">#REF!</definedName>
    <definedName name="L_TUB" localSheetId="4">#REF!</definedName>
    <definedName name="L_TUB" localSheetId="5">#REF!</definedName>
    <definedName name="L_TUB" localSheetId="6">#REF!</definedName>
    <definedName name="L_TUB" localSheetId="7">#REF!</definedName>
    <definedName name="L_TUB">#REF!</definedName>
    <definedName name="L.CARCAMO" localSheetId="1">#REF!</definedName>
    <definedName name="L.CARCAMO" localSheetId="2">#REF!</definedName>
    <definedName name="L.CARCAMO" localSheetId="3">#REF!</definedName>
    <definedName name="L.CARCAMO" localSheetId="4">#REF!</definedName>
    <definedName name="L.CARCAMO" localSheetId="5">#REF!</definedName>
    <definedName name="L.CARCAMO" localSheetId="6">#REF!</definedName>
    <definedName name="L.CARCAMO" localSheetId="7">#REF!</definedName>
    <definedName name="L.CARCAMO">#REF!</definedName>
    <definedName name="L.CIL" localSheetId="1">#REF!</definedName>
    <definedName name="L.CIL" localSheetId="2">#REF!</definedName>
    <definedName name="L.CIL" localSheetId="3">#REF!</definedName>
    <definedName name="L.CIL" localSheetId="4">#REF!</definedName>
    <definedName name="L.CIL" localSheetId="5">#REF!</definedName>
    <definedName name="L.CIL" localSheetId="6">#REF!</definedName>
    <definedName name="L.CIL" localSheetId="7">#REF!</definedName>
    <definedName name="L.CIL">#REF!</definedName>
    <definedName name="LIMPIO" localSheetId="1">#REF!</definedName>
    <definedName name="LIMPIO" localSheetId="2">#REF!</definedName>
    <definedName name="LIMPIO" localSheetId="3">#REF!</definedName>
    <definedName name="LIMPIO" localSheetId="4">#REF!</definedName>
    <definedName name="LIMPIO" localSheetId="5">#REF!</definedName>
    <definedName name="LIMPIO" localSheetId="6">#REF!</definedName>
    <definedName name="LIMPIO" localSheetId="7">#REF!</definedName>
    <definedName name="LIMPIO">#REF!</definedName>
    <definedName name="matriz" localSheetId="1">#REF!</definedName>
    <definedName name="matriz" localSheetId="2">#REF!</definedName>
    <definedName name="matriz" localSheetId="3">#REF!</definedName>
    <definedName name="matriz" localSheetId="4">#REF!</definedName>
    <definedName name="matriz" localSheetId="5">#REF!</definedName>
    <definedName name="matriz" localSheetId="6">#REF!</definedName>
    <definedName name="matriz" localSheetId="7">#REF!</definedName>
    <definedName name="matriz">#REF!</definedName>
    <definedName name="OBSERV" localSheetId="1">#REF!</definedName>
    <definedName name="OBSERV" localSheetId="2">#REF!</definedName>
    <definedName name="OBSERV" localSheetId="3">#REF!</definedName>
    <definedName name="OBSERV" localSheetId="4">#REF!</definedName>
    <definedName name="OBSERV" localSheetId="5">#REF!</definedName>
    <definedName name="OBSERV" localSheetId="6">#REF!</definedName>
    <definedName name="OBSERV" localSheetId="7">#REF!</definedName>
    <definedName name="OBSERV">#REF!</definedName>
    <definedName name="PER_PAV" localSheetId="1">#REF!</definedName>
    <definedName name="PER_PAV" localSheetId="2">#REF!</definedName>
    <definedName name="PER_PAV" localSheetId="3">#REF!</definedName>
    <definedName name="PER_PAV" localSheetId="4">#REF!</definedName>
    <definedName name="PER_PAV" localSheetId="5">#REF!</definedName>
    <definedName name="PER_PAV" localSheetId="6">#REF!</definedName>
    <definedName name="PER_PAV" localSheetId="7">#REF!</definedName>
    <definedName name="PER_PAV">#REF!</definedName>
    <definedName name="PKJ">#REF!</definedName>
    <definedName name="POZ" localSheetId="1">#REF!</definedName>
    <definedName name="POZ" localSheetId="2">#REF!</definedName>
    <definedName name="POZ" localSheetId="3">#REF!</definedName>
    <definedName name="POZ" localSheetId="4">#REF!</definedName>
    <definedName name="POZ" localSheetId="5">#REF!</definedName>
    <definedName name="POZ" localSheetId="6">#REF!</definedName>
    <definedName name="POZ" localSheetId="7">#REF!</definedName>
    <definedName name="POZ">#REF!</definedName>
    <definedName name="POZO" localSheetId="1">#REF!</definedName>
    <definedName name="POZO" localSheetId="2">#REF!</definedName>
    <definedName name="POZO" localSheetId="3">#REF!</definedName>
    <definedName name="POZO" localSheetId="4">#REF!</definedName>
    <definedName name="POZO" localSheetId="5">#REF!</definedName>
    <definedName name="POZO" localSheetId="6">#REF!</definedName>
    <definedName name="POZO" localSheetId="7">#REF!</definedName>
    <definedName name="POZO">#REF!</definedName>
    <definedName name="POZO1.2" localSheetId="1">#REF!</definedName>
    <definedName name="POZO1.2" localSheetId="2">#REF!</definedName>
    <definedName name="POZO1.2" localSheetId="3">#REF!</definedName>
    <definedName name="POZO1.2" localSheetId="4">#REF!</definedName>
    <definedName name="POZO1.2" localSheetId="5">#REF!</definedName>
    <definedName name="POZO1.2" localSheetId="6">#REF!</definedName>
    <definedName name="POZO1.2" localSheetId="7">#REF!</definedName>
    <definedName name="POZO1.2">#REF!</definedName>
    <definedName name="POZOS" localSheetId="1">#REF!</definedName>
    <definedName name="POZOS" localSheetId="2">#REF!</definedName>
    <definedName name="POZOS" localSheetId="3">#REF!</definedName>
    <definedName name="POZOS" localSheetId="4">#REF!</definedName>
    <definedName name="POZOS" localSheetId="5">#REF!</definedName>
    <definedName name="POZOS" localSheetId="6">#REF!</definedName>
    <definedName name="POZOS" localSheetId="7">#REF!</definedName>
    <definedName name="POZOS">#REF!</definedName>
    <definedName name="REP.PAV">#REF!</definedName>
    <definedName name="S" localSheetId="1">#REF!</definedName>
    <definedName name="S" localSheetId="2">#REF!</definedName>
    <definedName name="S" localSheetId="3">#REF!</definedName>
    <definedName name="S" localSheetId="4">#REF!</definedName>
    <definedName name="S" localSheetId="5">#REF!</definedName>
    <definedName name="S" localSheetId="6">#REF!</definedName>
    <definedName name="S" localSheetId="7">#REF!</definedName>
    <definedName name="S">#REF!</definedName>
    <definedName name="sdivide" localSheetId="1">#REF!</definedName>
    <definedName name="sdivide" localSheetId="2">#REF!</definedName>
    <definedName name="sdivide" localSheetId="3">#REF!</definedName>
    <definedName name="sdivide" localSheetId="4">#REF!</definedName>
    <definedName name="sdivide" localSheetId="5">#REF!</definedName>
    <definedName name="sdivide" localSheetId="6">#REF!</definedName>
    <definedName name="sdivide" localSheetId="7">#REF!</definedName>
    <definedName name="sdivide">#REF!</definedName>
    <definedName name="SMMLV">#REF!</definedName>
    <definedName name="T___2_.3_FC_2.2" localSheetId="1">#REF!</definedName>
    <definedName name="T___2_.3_FC_2.2" localSheetId="2">#REF!</definedName>
    <definedName name="T___2_.3_FC_2.2" localSheetId="3">#REF!</definedName>
    <definedName name="T___2_.3_FC_2.2" localSheetId="4">#REF!</definedName>
    <definedName name="T___2_.3_FC_2.2" localSheetId="5">#REF!</definedName>
    <definedName name="T___2_.3_FC_2.2" localSheetId="6">#REF!</definedName>
    <definedName name="T___2_.3_FC_2.2" localSheetId="7">#REF!</definedName>
    <definedName name="T___2_.3_FC_2.2">#REF!</definedName>
    <definedName name="T.1_POZ" localSheetId="1">#REF!</definedName>
    <definedName name="T.1_POZ" localSheetId="2">#REF!</definedName>
    <definedName name="T.1_POZ" localSheetId="3">#REF!</definedName>
    <definedName name="T.1_POZ" localSheetId="4">#REF!</definedName>
    <definedName name="T.1_POZ" localSheetId="5">#REF!</definedName>
    <definedName name="T.1_POZ" localSheetId="6">#REF!</definedName>
    <definedName name="T.1_POZ" localSheetId="7">#REF!</definedName>
    <definedName name="T.1_POZ">#REF!</definedName>
    <definedName name="T.3" localSheetId="1">#REF!</definedName>
    <definedName name="T.3" localSheetId="2">#REF!</definedName>
    <definedName name="T.3" localSheetId="3">#REF!</definedName>
    <definedName name="T.3" localSheetId="4">#REF!</definedName>
    <definedName name="T.3" localSheetId="5">#REF!</definedName>
    <definedName name="T.3" localSheetId="6">#REF!</definedName>
    <definedName name="T.3" localSheetId="7">#REF!</definedName>
    <definedName name="T.3">#REF!</definedName>
    <definedName name="T.VIA">#REF!</definedName>
    <definedName name="T1_" localSheetId="1">#REF!</definedName>
    <definedName name="T1_" localSheetId="2">#REF!</definedName>
    <definedName name="T1_" localSheetId="3">#REF!</definedName>
    <definedName name="T1_" localSheetId="4">#REF!</definedName>
    <definedName name="T1_" localSheetId="5">#REF!</definedName>
    <definedName name="T1_" localSheetId="6">#REF!</definedName>
    <definedName name="T1_" localSheetId="7">#REF!</definedName>
    <definedName name="T1_">#REF!</definedName>
    <definedName name="T1__2_FC1_5" localSheetId="1">#REF!</definedName>
    <definedName name="T1__2_FC1_5" localSheetId="2">#REF!</definedName>
    <definedName name="T1__2_FC1_5" localSheetId="3">#REF!</definedName>
    <definedName name="T1__2_FC1_5" localSheetId="4">#REF!</definedName>
    <definedName name="T1__2_FC1_5" localSheetId="5">#REF!</definedName>
    <definedName name="T1__2_FC1_5" localSheetId="6">#REF!</definedName>
    <definedName name="T1__2_FC1_5" localSheetId="7">#REF!</definedName>
    <definedName name="T1__2_FC1_5">#REF!</definedName>
    <definedName name="T1__2_FC1_9" localSheetId="1">#REF!</definedName>
    <definedName name="T1__2_FC1_9" localSheetId="2">#REF!</definedName>
    <definedName name="T1__2_FC1_9" localSheetId="3">#REF!</definedName>
    <definedName name="T1__2_FC1_9" localSheetId="4">#REF!</definedName>
    <definedName name="T1__2_FC1_9" localSheetId="5">#REF!</definedName>
    <definedName name="T1__2_FC1_9" localSheetId="6">#REF!</definedName>
    <definedName name="T1__2_FC1_9" localSheetId="7">#REF!</definedName>
    <definedName name="T1__2_FC1_9">#REF!</definedName>
    <definedName name="T1__3__2_FC1_9" localSheetId="1">#REF!</definedName>
    <definedName name="T1__3__2_FC1_9" localSheetId="2">#REF!</definedName>
    <definedName name="T1__3__2_FC1_9" localSheetId="3">#REF!</definedName>
    <definedName name="T1__3__2_FC1_9" localSheetId="4">#REF!</definedName>
    <definedName name="T1__3__2_FC1_9" localSheetId="5">#REF!</definedName>
    <definedName name="T1__3__2_FC1_9" localSheetId="6">#REF!</definedName>
    <definedName name="T1__3__2_FC1_9" localSheetId="7">#REF!</definedName>
    <definedName name="T1__3__2_FC1_9">#REF!</definedName>
    <definedName name="T1_FC_1.5__.2" localSheetId="1">#REF!</definedName>
    <definedName name="T1_FC_1.5__.2" localSheetId="2">#REF!</definedName>
    <definedName name="T1_FC_1.5__.2" localSheetId="3">#REF!</definedName>
    <definedName name="T1_FC_1.5__.2" localSheetId="4">#REF!</definedName>
    <definedName name="T1_FC_1.5__.2" localSheetId="5">#REF!</definedName>
    <definedName name="T1_FC_1.5__.2" localSheetId="6">#REF!</definedName>
    <definedName name="T1_FC_1.5__.2" localSheetId="7">#REF!</definedName>
    <definedName name="T1_FC_1.5__.2">#REF!</definedName>
    <definedName name="T1_FC_1.9__.2" localSheetId="1">#REF!</definedName>
    <definedName name="T1_FC_1.9__.2" localSheetId="2">#REF!</definedName>
    <definedName name="T1_FC_1.9__.2" localSheetId="3">#REF!</definedName>
    <definedName name="T1_FC_1.9__.2" localSheetId="4">#REF!</definedName>
    <definedName name="T1_FC_1.9__.2" localSheetId="5">#REF!</definedName>
    <definedName name="T1_FC_1.9__.2" localSheetId="6">#REF!</definedName>
    <definedName name="T1_FC_1.9__.2" localSheetId="7">#REF!</definedName>
    <definedName name="T1_FC_1.9__.2">#REF!</definedName>
    <definedName name="T1_FC1_5">#REF!</definedName>
    <definedName name="T1_FC1_9">#REF!</definedName>
    <definedName name="T1_FC2.2">#REF!</definedName>
    <definedName name="T11SF15" localSheetId="1">#REF!</definedName>
    <definedName name="T11SF15" localSheetId="2">#REF!</definedName>
    <definedName name="T11SF15" localSheetId="3">#REF!</definedName>
    <definedName name="T11SF15" localSheetId="4">#REF!</definedName>
    <definedName name="T11SF15" localSheetId="5">#REF!</definedName>
    <definedName name="T11SF15" localSheetId="6">#REF!</definedName>
    <definedName name="T11SF15" localSheetId="7">#REF!</definedName>
    <definedName name="T11SF15">#REF!</definedName>
    <definedName name="T11SF19" localSheetId="1">#REF!</definedName>
    <definedName name="T11SF19" localSheetId="2">#REF!</definedName>
    <definedName name="T11SF19" localSheetId="3">#REF!</definedName>
    <definedName name="T11SF19" localSheetId="4">#REF!</definedName>
    <definedName name="T11SF19" localSheetId="5">#REF!</definedName>
    <definedName name="T11SF19" localSheetId="6">#REF!</definedName>
    <definedName name="T11SF19" localSheetId="7">#REF!</definedName>
    <definedName name="T11SF19">#REF!</definedName>
    <definedName name="T12SF15" localSheetId="1">#REF!</definedName>
    <definedName name="T12SF15" localSheetId="2">#REF!</definedName>
    <definedName name="T12SF15" localSheetId="3">#REF!</definedName>
    <definedName name="T12SF15" localSheetId="4">#REF!</definedName>
    <definedName name="T12SF15" localSheetId="5">#REF!</definedName>
    <definedName name="T12SF15" localSheetId="6">#REF!</definedName>
    <definedName name="T12SF15" localSheetId="7">#REF!</definedName>
    <definedName name="T12SF15">#REF!</definedName>
    <definedName name="T12SF19" localSheetId="1">#REF!</definedName>
    <definedName name="T12SF19" localSheetId="2">#REF!</definedName>
    <definedName name="T12SF19" localSheetId="3">#REF!</definedName>
    <definedName name="T12SF19" localSheetId="4">#REF!</definedName>
    <definedName name="T12SF19" localSheetId="5">#REF!</definedName>
    <definedName name="T12SF19" localSheetId="6">#REF!</definedName>
    <definedName name="T12SF19" localSheetId="7">#REF!</definedName>
    <definedName name="T12SF19">#REF!</definedName>
    <definedName name="T1RF15" localSheetId="1">#REF!</definedName>
    <definedName name="T1RF15" localSheetId="2">#REF!</definedName>
    <definedName name="T1RF15" localSheetId="3">#REF!</definedName>
    <definedName name="T1RF15" localSheetId="4">#REF!</definedName>
    <definedName name="T1RF15" localSheetId="5">#REF!</definedName>
    <definedName name="T1RF15" localSheetId="6">#REF!</definedName>
    <definedName name="T1RF15" localSheetId="7">#REF!</definedName>
    <definedName name="T1RF15">#REF!</definedName>
    <definedName name="T1RF19" localSheetId="1">#REF!</definedName>
    <definedName name="T1RF19" localSheetId="2">#REF!</definedName>
    <definedName name="T1RF19" localSheetId="3">#REF!</definedName>
    <definedName name="T1RF19" localSheetId="4">#REF!</definedName>
    <definedName name="T1RF19" localSheetId="5">#REF!</definedName>
    <definedName name="T1RF19" localSheetId="6">#REF!</definedName>
    <definedName name="T1RF19" localSheetId="7">#REF!</definedName>
    <definedName name="T1RF19">#REF!</definedName>
    <definedName name="T2_" localSheetId="1">#REF!</definedName>
    <definedName name="T2_" localSheetId="2">#REF!</definedName>
    <definedName name="T2_" localSheetId="3">#REF!</definedName>
    <definedName name="T2_" localSheetId="4">#REF!</definedName>
    <definedName name="T2_" localSheetId="5">#REF!</definedName>
    <definedName name="T2_" localSheetId="6">#REF!</definedName>
    <definedName name="T2_" localSheetId="7">#REF!</definedName>
    <definedName name="T2_">#REF!</definedName>
    <definedName name="T2__2_FC1_5" localSheetId="1">#REF!</definedName>
    <definedName name="T2__2_FC1_5" localSheetId="2">#REF!</definedName>
    <definedName name="T2__2_FC1_5" localSheetId="3">#REF!</definedName>
    <definedName name="T2__2_FC1_5" localSheetId="4">#REF!</definedName>
    <definedName name="T2__2_FC1_5" localSheetId="5">#REF!</definedName>
    <definedName name="T2__2_FC1_5" localSheetId="6">#REF!</definedName>
    <definedName name="T2__2_FC1_5" localSheetId="7">#REF!</definedName>
    <definedName name="T2__2_FC1_5">#REF!</definedName>
    <definedName name="T2__3_FC1_9" localSheetId="1">#REF!</definedName>
    <definedName name="T2__3_FC1_9" localSheetId="2">#REF!</definedName>
    <definedName name="T2__3_FC1_9" localSheetId="3">#REF!</definedName>
    <definedName name="T2__3_FC1_9" localSheetId="4">#REF!</definedName>
    <definedName name="T2__3_FC1_9" localSheetId="5">#REF!</definedName>
    <definedName name="T2__3_FC1_9" localSheetId="6">#REF!</definedName>
    <definedName name="T2__3_FC1_9" localSheetId="7">#REF!</definedName>
    <definedName name="T2__3_FC1_9">#REF!</definedName>
    <definedName name="T2_.3" localSheetId="1">#REF!</definedName>
    <definedName name="T2_.3" localSheetId="2">#REF!</definedName>
    <definedName name="T2_.3" localSheetId="3">#REF!</definedName>
    <definedName name="T2_.3" localSheetId="4">#REF!</definedName>
    <definedName name="T2_.3" localSheetId="5">#REF!</definedName>
    <definedName name="T2_.3" localSheetId="6">#REF!</definedName>
    <definedName name="T2_.3" localSheetId="7">#REF!</definedName>
    <definedName name="T2_.3">#REF!</definedName>
    <definedName name="T2_FC_1.5__.3" localSheetId="1">#REF!</definedName>
    <definedName name="T2_FC_1.5__.3" localSheetId="2">#REF!</definedName>
    <definedName name="T2_FC_1.5__.3" localSheetId="3">#REF!</definedName>
    <definedName name="T2_FC_1.5__.3" localSheetId="4">#REF!</definedName>
    <definedName name="T2_FC_1.5__.3" localSheetId="5">#REF!</definedName>
    <definedName name="T2_FC_1.5__.3" localSheetId="6">#REF!</definedName>
    <definedName name="T2_FC_1.5__.3" localSheetId="7">#REF!</definedName>
    <definedName name="T2_FC_1.5__.3">#REF!</definedName>
    <definedName name="T2_FC_1.5__.3_.2" localSheetId="1">#REF!</definedName>
    <definedName name="T2_FC_1.5__.3_.2" localSheetId="2">#REF!</definedName>
    <definedName name="T2_FC_1.5__.3_.2" localSheetId="3">#REF!</definedName>
    <definedName name="T2_FC_1.5__.3_.2" localSheetId="4">#REF!</definedName>
    <definedName name="T2_FC_1.5__.3_.2" localSheetId="5">#REF!</definedName>
    <definedName name="T2_FC_1.5__.3_.2" localSheetId="6">#REF!</definedName>
    <definedName name="T2_FC_1.5__.3_.2" localSheetId="7">#REF!</definedName>
    <definedName name="T2_FC_1.5__.3_.2">#REF!</definedName>
    <definedName name="T2_FC_1.9__.3" localSheetId="1">#REF!</definedName>
    <definedName name="T2_FC_1.9__.3" localSheetId="2">#REF!</definedName>
    <definedName name="T2_FC_1.9__.3" localSheetId="3">#REF!</definedName>
    <definedName name="T2_FC_1.9__.3" localSheetId="4">#REF!</definedName>
    <definedName name="T2_FC_1.9__.3" localSheetId="5">#REF!</definedName>
    <definedName name="T2_FC_1.9__.3" localSheetId="6">#REF!</definedName>
    <definedName name="T2_FC_1.9__.3" localSheetId="7">#REF!</definedName>
    <definedName name="T2_FC_1.9__.3">#REF!</definedName>
    <definedName name="T2_FC_1.9__.3_.2" localSheetId="1">#REF!</definedName>
    <definedName name="T2_FC_1.9__.3_.2" localSheetId="2">#REF!</definedName>
    <definedName name="T2_FC_1.9__.3_.2" localSheetId="3">#REF!</definedName>
    <definedName name="T2_FC_1.9__.3_.2" localSheetId="4">#REF!</definedName>
    <definedName name="T2_FC_1.9__.3_.2" localSheetId="5">#REF!</definedName>
    <definedName name="T2_FC_1.9__.3_.2" localSheetId="6">#REF!</definedName>
    <definedName name="T2_FC_1.9__.3_.2" localSheetId="7">#REF!</definedName>
    <definedName name="T2_FC_1.9__.3_.2">#REF!</definedName>
    <definedName name="T2_FC1_5">#REF!</definedName>
    <definedName name="T2_FC1_9">#REF!</definedName>
    <definedName name="T2_POZ" localSheetId="1">#REF!</definedName>
    <definedName name="T2_POZ" localSheetId="2">#REF!</definedName>
    <definedName name="T2_POZ" localSheetId="3">#REF!</definedName>
    <definedName name="T2_POZ" localSheetId="4">#REF!</definedName>
    <definedName name="T2_POZ" localSheetId="5">#REF!</definedName>
    <definedName name="T2_POZ" localSheetId="6">#REF!</definedName>
    <definedName name="T2_POZ" localSheetId="7">#REF!</definedName>
    <definedName name="T2_POZ">#REF!</definedName>
    <definedName name="T2_RAS" localSheetId="1">#REF!</definedName>
    <definedName name="T2_RAS" localSheetId="2">#REF!</definedName>
    <definedName name="T2_RAS" localSheetId="3">#REF!</definedName>
    <definedName name="T2_RAS" localSheetId="4">#REF!</definedName>
    <definedName name="T2_RAS" localSheetId="5">#REF!</definedName>
    <definedName name="T2_RAS" localSheetId="6">#REF!</definedName>
    <definedName name="T2_RAS" localSheetId="7">#REF!</definedName>
    <definedName name="T2_RAS">#REF!</definedName>
    <definedName name="T2.PVC">#REF!</definedName>
    <definedName name="T21SF15" localSheetId="1">#REF!</definedName>
    <definedName name="T21SF15" localSheetId="2">#REF!</definedName>
    <definedName name="T21SF15" localSheetId="3">#REF!</definedName>
    <definedName name="T21SF15" localSheetId="4">#REF!</definedName>
    <definedName name="T21SF15" localSheetId="5">#REF!</definedName>
    <definedName name="T21SF15" localSheetId="6">#REF!</definedName>
    <definedName name="T21SF15" localSheetId="7">#REF!</definedName>
    <definedName name="T21SF15">#REF!</definedName>
    <definedName name="T21SF19" localSheetId="1">#REF!</definedName>
    <definedName name="T21SF19" localSheetId="2">#REF!</definedName>
    <definedName name="T21SF19" localSheetId="3">#REF!</definedName>
    <definedName name="T21SF19" localSheetId="4">#REF!</definedName>
    <definedName name="T21SF19" localSheetId="5">#REF!</definedName>
    <definedName name="T21SF19" localSheetId="6">#REF!</definedName>
    <definedName name="T21SF19" localSheetId="7">#REF!</definedName>
    <definedName name="T21SF19">#REF!</definedName>
    <definedName name="T22SF15" localSheetId="1">#REF!</definedName>
    <definedName name="T22SF15" localSheetId="2">#REF!</definedName>
    <definedName name="T22SF15" localSheetId="3">#REF!</definedName>
    <definedName name="T22SF15" localSheetId="4">#REF!</definedName>
    <definedName name="T22SF15" localSheetId="5">#REF!</definedName>
    <definedName name="T22SF15" localSheetId="6">#REF!</definedName>
    <definedName name="T22SF15" localSheetId="7">#REF!</definedName>
    <definedName name="T22SF15">#REF!</definedName>
    <definedName name="T22SF19" localSheetId="1">#REF!</definedName>
    <definedName name="T22SF19" localSheetId="2">#REF!</definedName>
    <definedName name="T22SF19" localSheetId="3">#REF!</definedName>
    <definedName name="T22SF19" localSheetId="4">#REF!</definedName>
    <definedName name="T22SF19" localSheetId="5">#REF!</definedName>
    <definedName name="T22SF19" localSheetId="6">#REF!</definedName>
    <definedName name="T22SF19" localSheetId="7">#REF!</definedName>
    <definedName name="T22SF19">#REF!</definedName>
    <definedName name="T2RF15" localSheetId="1">#REF!</definedName>
    <definedName name="T2RF15" localSheetId="2">#REF!</definedName>
    <definedName name="T2RF15" localSheetId="3">#REF!</definedName>
    <definedName name="T2RF15" localSheetId="4">#REF!</definedName>
    <definedName name="T2RF15" localSheetId="5">#REF!</definedName>
    <definedName name="T2RF15" localSheetId="6">#REF!</definedName>
    <definedName name="T2RF15" localSheetId="7">#REF!</definedName>
    <definedName name="T2RF15">#REF!</definedName>
    <definedName name="T2RF19" localSheetId="1">#REF!</definedName>
    <definedName name="T2RF19" localSheetId="2">#REF!</definedName>
    <definedName name="T2RF19" localSheetId="3">#REF!</definedName>
    <definedName name="T2RF19" localSheetId="4">#REF!</definedName>
    <definedName name="T2RF19" localSheetId="5">#REF!</definedName>
    <definedName name="T2RF19" localSheetId="6">#REF!</definedName>
    <definedName name="T2RF19" localSheetId="7">#REF!</definedName>
    <definedName name="T2RF19">#REF!</definedName>
    <definedName name="TIPO" localSheetId="1">#REF!</definedName>
    <definedName name="TIPO" localSheetId="2">#REF!</definedName>
    <definedName name="TIPO" localSheetId="3">#REF!</definedName>
    <definedName name="TIPO" localSheetId="4">#REF!</definedName>
    <definedName name="TIPO" localSheetId="5">#REF!</definedName>
    <definedName name="TIPO" localSheetId="6">#REF!</definedName>
    <definedName name="TIPO" localSheetId="7">#REF!</definedName>
    <definedName name="TIPO">#REF!</definedName>
    <definedName name="tot" localSheetId="1">#REF!</definedName>
    <definedName name="tot" localSheetId="2">#REF!</definedName>
    <definedName name="tot" localSheetId="3">#REF!</definedName>
    <definedName name="tot" localSheetId="4">#REF!</definedName>
    <definedName name="tot" localSheetId="5">#REF!</definedName>
    <definedName name="tot" localSheetId="6">#REF!</definedName>
    <definedName name="tot" localSheetId="7">#REF!</definedName>
    <definedName name="tot">#REF!</definedName>
    <definedName name="TRAMO" localSheetId="1">#REF!</definedName>
    <definedName name="TRAMO" localSheetId="2">#REF!</definedName>
    <definedName name="TRAMO" localSheetId="3">#REF!</definedName>
    <definedName name="TRAMO" localSheetId="4">#REF!</definedName>
    <definedName name="TRAMO" localSheetId="5">#REF!</definedName>
    <definedName name="TRAMO" localSheetId="6">#REF!</definedName>
    <definedName name="TRAMO" localSheetId="7">#REF!</definedName>
    <definedName name="TRAMO">#REF!</definedName>
    <definedName name="TRIANG" localSheetId="1">#REF!</definedName>
    <definedName name="TRIANG" localSheetId="2">#REF!</definedName>
    <definedName name="TRIANG" localSheetId="3">#REF!</definedName>
    <definedName name="TRIANG" localSheetId="4">#REF!</definedName>
    <definedName name="TRIANG" localSheetId="5">#REF!</definedName>
    <definedName name="TRIANG" localSheetId="6">#REF!</definedName>
    <definedName name="TRIANG" localSheetId="7">#REF!</definedName>
    <definedName name="TRIANG">#REF!</definedName>
    <definedName name="VIA" localSheetId="1">#REF!</definedName>
    <definedName name="VIA" localSheetId="2">#REF!</definedName>
    <definedName name="VIA" localSheetId="3">#REF!</definedName>
    <definedName name="VIA" localSheetId="4">#REF!</definedName>
    <definedName name="VIA" localSheetId="5">#REF!</definedName>
    <definedName name="VIA" localSheetId="6">#REF!</definedName>
    <definedName name="VIA" localSheetId="7">#REF!</definedName>
    <definedName name="VIA">#REF!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26" i="15" l="1"/>
  <c r="L26" i="15"/>
  <c r="N26" i="15"/>
  <c r="H8" i="15"/>
  <c r="H10" i="15"/>
  <c r="H11" i="15"/>
  <c r="H12" i="15"/>
  <c r="H14" i="15"/>
  <c r="H15" i="15"/>
  <c r="H17" i="15"/>
  <c r="H18" i="15"/>
  <c r="H19" i="15"/>
  <c r="H20" i="15"/>
  <c r="H22" i="15"/>
  <c r="H24" i="15"/>
  <c r="H25" i="15"/>
  <c r="C7" i="15"/>
  <c r="H7" i="15" s="1"/>
  <c r="H26" i="15" l="1"/>
  <c r="H27" i="15" s="1"/>
  <c r="H28" i="15" s="1"/>
  <c r="H29" i="15" s="1"/>
  <c r="L6" i="15" l="1"/>
  <c r="E5" i="15"/>
  <c r="N6" i="15" l="1"/>
  <c r="J27" i="15"/>
  <c r="P6" i="15" l="1"/>
  <c r="H30" i="15"/>
  <c r="L27" i="15"/>
  <c r="L29" i="15" s="1"/>
  <c r="J29" i="15"/>
  <c r="N30" i="15" l="1"/>
  <c r="L33" i="15"/>
  <c r="N27" i="15"/>
  <c r="P27" i="15" s="1"/>
  <c r="P29" i="15" s="1"/>
  <c r="H31" i="15" l="1"/>
  <c r="N29" i="15"/>
  <c r="P30" i="15" l="1"/>
  <c r="A5" i="12"/>
  <c r="A3" i="12"/>
  <c r="A4" i="12" s="1"/>
  <c r="A2" i="12"/>
  <c r="E4" i="9"/>
  <c r="C8" i="9"/>
  <c r="F6" i="9"/>
  <c r="H6" i="9" s="1"/>
  <c r="F5" i="9"/>
  <c r="H5" i="9" s="1"/>
  <c r="H8" i="9" s="1"/>
  <c r="E8" i="9" s="1"/>
  <c r="F7" i="9"/>
  <c r="H7" i="9" s="1"/>
  <c r="C4" i="9"/>
  <c r="F3" i="9"/>
  <c r="H3" i="9" s="1"/>
  <c r="F2" i="9"/>
  <c r="H2" i="9" s="1"/>
  <c r="H4" i="9" s="1"/>
  <c r="E12" i="11" l="1"/>
  <c r="F181" i="11"/>
  <c r="F182" i="11" s="1"/>
  <c r="D176" i="11"/>
  <c r="F176" i="11" s="1"/>
  <c r="F171" i="11"/>
  <c r="F172" i="11" s="1"/>
  <c r="F161" i="11"/>
  <c r="F162" i="11" s="1"/>
  <c r="D156" i="11"/>
  <c r="F156" i="11" s="1"/>
  <c r="F164" i="11" s="1"/>
  <c r="F151" i="11"/>
  <c r="F152" i="11" s="1"/>
  <c r="F141" i="11"/>
  <c r="F142" i="11" s="1"/>
  <c r="D136" i="11"/>
  <c r="F136" i="11" s="1"/>
  <c r="F131" i="11"/>
  <c r="F132" i="11" s="1"/>
  <c r="D121" i="11"/>
  <c r="F121" i="11" s="1"/>
  <c r="F122" i="11" s="1"/>
  <c r="D116" i="11"/>
  <c r="F116" i="11" s="1"/>
  <c r="F117" i="11" s="1"/>
  <c r="D111" i="11"/>
  <c r="F111" i="11" s="1"/>
  <c r="F112" i="11" s="1"/>
  <c r="F124" i="11" s="1"/>
  <c r="F102" i="11"/>
  <c r="F101" i="11"/>
  <c r="F96" i="11"/>
  <c r="F97" i="11" s="1"/>
  <c r="F104" i="11" s="1"/>
  <c r="F91" i="11"/>
  <c r="F92" i="11" s="1"/>
  <c r="C82" i="11"/>
  <c r="F80" i="11"/>
  <c r="F81" i="11" s="1"/>
  <c r="F82" i="11" s="1"/>
  <c r="F79" i="11"/>
  <c r="C75" i="11"/>
  <c r="F72" i="11"/>
  <c r="C68" i="11"/>
  <c r="F65" i="11"/>
  <c r="F66" i="11" s="1"/>
  <c r="C61" i="11"/>
  <c r="D34" i="11"/>
  <c r="I33" i="11"/>
  <c r="D33" i="11"/>
  <c r="I32" i="11"/>
  <c r="D32" i="11"/>
  <c r="S27" i="11"/>
  <c r="I26" i="11"/>
  <c r="S20" i="11"/>
  <c r="I20" i="11"/>
  <c r="I19" i="11"/>
  <c r="F12" i="11"/>
  <c r="C5" i="11"/>
  <c r="C3" i="11"/>
  <c r="C2" i="11"/>
  <c r="F13" i="10"/>
  <c r="F183" i="10"/>
  <c r="F182" i="10"/>
  <c r="D177" i="10"/>
  <c r="F177" i="10" s="1"/>
  <c r="F172" i="10"/>
  <c r="F173" i="10" s="1"/>
  <c r="F163" i="10"/>
  <c r="F162" i="10"/>
  <c r="D157" i="10"/>
  <c r="F157" i="10" s="1"/>
  <c r="F152" i="10"/>
  <c r="F153" i="10" s="1"/>
  <c r="F143" i="10"/>
  <c r="F142" i="10"/>
  <c r="D137" i="10"/>
  <c r="F137" i="10" s="1"/>
  <c r="F132" i="10"/>
  <c r="F133" i="10" s="1"/>
  <c r="D122" i="10"/>
  <c r="F122" i="10" s="1"/>
  <c r="F123" i="10" s="1"/>
  <c r="D117" i="10"/>
  <c r="F117" i="10" s="1"/>
  <c r="F118" i="10" s="1"/>
  <c r="D112" i="10"/>
  <c r="F112" i="10" s="1"/>
  <c r="F113" i="10" s="1"/>
  <c r="F125" i="10" s="1"/>
  <c r="F103" i="10"/>
  <c r="F102" i="10"/>
  <c r="F98" i="10"/>
  <c r="F105" i="10" s="1"/>
  <c r="F97" i="10"/>
  <c r="F93" i="10"/>
  <c r="F92" i="10"/>
  <c r="C83" i="10"/>
  <c r="F80" i="10"/>
  <c r="F81" i="10" s="1"/>
  <c r="C76" i="10"/>
  <c r="F73" i="10"/>
  <c r="C69" i="10"/>
  <c r="F67" i="10"/>
  <c r="F68" i="10" s="1"/>
  <c r="F69" i="10" s="1"/>
  <c r="F66" i="10"/>
  <c r="C62" i="10"/>
  <c r="D35" i="10"/>
  <c r="I34" i="10"/>
  <c r="D34" i="10"/>
  <c r="I33" i="10"/>
  <c r="D33" i="10"/>
  <c r="S28" i="10"/>
  <c r="I27" i="10"/>
  <c r="S21" i="10"/>
  <c r="I21" i="10"/>
  <c r="I20" i="10"/>
  <c r="F12" i="10"/>
  <c r="C5" i="10"/>
  <c r="C3" i="10"/>
  <c r="C2" i="10"/>
  <c r="F182" i="8"/>
  <c r="F183" i="8" s="1"/>
  <c r="D177" i="8"/>
  <c r="F177" i="8" s="1"/>
  <c r="F172" i="8"/>
  <c r="F173" i="8" s="1"/>
  <c r="F162" i="8"/>
  <c r="F163" i="8" s="1"/>
  <c r="D157" i="8"/>
  <c r="F157" i="8" s="1"/>
  <c r="F152" i="8"/>
  <c r="F153" i="8" s="1"/>
  <c r="F142" i="8"/>
  <c r="F143" i="8" s="1"/>
  <c r="D137" i="8"/>
  <c r="F137" i="8" s="1"/>
  <c r="F132" i="8"/>
  <c r="F133" i="8" s="1"/>
  <c r="D122" i="8"/>
  <c r="F122" i="8" s="1"/>
  <c r="F123" i="8" s="1"/>
  <c r="D117" i="8"/>
  <c r="F117" i="8" s="1"/>
  <c r="F118" i="8" s="1"/>
  <c r="D112" i="8"/>
  <c r="F112" i="8" s="1"/>
  <c r="F113" i="8" s="1"/>
  <c r="F125" i="8" s="1"/>
  <c r="F102" i="8"/>
  <c r="F103" i="8" s="1"/>
  <c r="F97" i="8"/>
  <c r="F98" i="8" s="1"/>
  <c r="F105" i="8" s="1"/>
  <c r="F92" i="8"/>
  <c r="F93" i="8" s="1"/>
  <c r="C83" i="8"/>
  <c r="F80" i="8"/>
  <c r="C76" i="8"/>
  <c r="F73" i="8"/>
  <c r="F74" i="8" s="1"/>
  <c r="C69" i="8"/>
  <c r="F67" i="8"/>
  <c r="F68" i="8" s="1"/>
  <c r="F69" i="8" s="1"/>
  <c r="F66" i="8"/>
  <c r="C62" i="8"/>
  <c r="F52" i="8"/>
  <c r="F39" i="8"/>
  <c r="F38" i="8"/>
  <c r="F37" i="8"/>
  <c r="F36" i="8"/>
  <c r="D35" i="8"/>
  <c r="I34" i="8"/>
  <c r="D34" i="8"/>
  <c r="I33" i="8"/>
  <c r="D33" i="8"/>
  <c r="S28" i="8"/>
  <c r="F28" i="8"/>
  <c r="I27" i="8"/>
  <c r="S21" i="8"/>
  <c r="I21" i="8"/>
  <c r="I20" i="8"/>
  <c r="F12" i="8"/>
  <c r="F16" i="8" s="1"/>
  <c r="C7" i="8"/>
  <c r="C6" i="8"/>
  <c r="E34" i="8" s="1"/>
  <c r="C5" i="8"/>
  <c r="C3" i="8"/>
  <c r="C2" i="8"/>
  <c r="F14" i="7"/>
  <c r="E14" i="7"/>
  <c r="E13" i="7"/>
  <c r="E12" i="7"/>
  <c r="D15" i="7"/>
  <c r="D13" i="11" s="1"/>
  <c r="F13" i="11" s="1"/>
  <c r="D12" i="7"/>
  <c r="F178" i="7"/>
  <c r="F179" i="7" s="1"/>
  <c r="D173" i="7"/>
  <c r="F173" i="7" s="1"/>
  <c r="F168" i="7"/>
  <c r="F169" i="7" s="1"/>
  <c r="F158" i="7"/>
  <c r="F159" i="7" s="1"/>
  <c r="D153" i="7"/>
  <c r="F153" i="7" s="1"/>
  <c r="F148" i="7"/>
  <c r="F149" i="7" s="1"/>
  <c r="F138" i="7"/>
  <c r="F139" i="7" s="1"/>
  <c r="D133" i="7"/>
  <c r="F133" i="7" s="1"/>
  <c r="F128" i="7"/>
  <c r="F129" i="7" s="1"/>
  <c r="D118" i="7"/>
  <c r="F118" i="7" s="1"/>
  <c r="F119" i="7" s="1"/>
  <c r="D113" i="7"/>
  <c r="F113" i="7" s="1"/>
  <c r="F114" i="7" s="1"/>
  <c r="D108" i="7"/>
  <c r="F108" i="7" s="1"/>
  <c r="F109" i="7" s="1"/>
  <c r="F121" i="7" s="1"/>
  <c r="F98" i="7"/>
  <c r="F99" i="7" s="1"/>
  <c r="F93" i="7"/>
  <c r="F94" i="7" s="1"/>
  <c r="F101" i="7" s="1"/>
  <c r="F88" i="7"/>
  <c r="F89" i="7" s="1"/>
  <c r="C79" i="7"/>
  <c r="F76" i="7"/>
  <c r="C72" i="7"/>
  <c r="F69" i="7"/>
  <c r="C65" i="7"/>
  <c r="F62" i="7"/>
  <c r="F63" i="7" s="1"/>
  <c r="C58" i="7"/>
  <c r="F34" i="7"/>
  <c r="F33" i="7"/>
  <c r="F32" i="7"/>
  <c r="F31" i="7"/>
  <c r="D30" i="7"/>
  <c r="I29" i="7"/>
  <c r="D29" i="7"/>
  <c r="I28" i="7"/>
  <c r="D28" i="7"/>
  <c r="S23" i="7"/>
  <c r="S22" i="7"/>
  <c r="I22" i="7"/>
  <c r="I21" i="7"/>
  <c r="C7" i="7"/>
  <c r="C5" i="7"/>
  <c r="C3" i="7"/>
  <c r="C2" i="7"/>
  <c r="C6" i="7"/>
  <c r="E40" i="7" s="1"/>
  <c r="F40" i="7" s="1"/>
  <c r="F176" i="6"/>
  <c r="F177" i="6" s="1"/>
  <c r="D171" i="6"/>
  <c r="F171" i="6" s="1"/>
  <c r="F166" i="6"/>
  <c r="F167" i="6" s="1"/>
  <c r="F156" i="6"/>
  <c r="F157" i="6" s="1"/>
  <c r="D151" i="6"/>
  <c r="F151" i="6" s="1"/>
  <c r="F146" i="6"/>
  <c r="F147" i="6" s="1"/>
  <c r="F136" i="6"/>
  <c r="F137" i="6" s="1"/>
  <c r="D131" i="6"/>
  <c r="F131" i="6" s="1"/>
  <c r="F126" i="6"/>
  <c r="F127" i="6" s="1"/>
  <c r="D116" i="6"/>
  <c r="F116" i="6" s="1"/>
  <c r="F117" i="6" s="1"/>
  <c r="F111" i="6"/>
  <c r="F112" i="6" s="1"/>
  <c r="D111" i="6"/>
  <c r="D106" i="6"/>
  <c r="F106" i="6" s="1"/>
  <c r="F107" i="6" s="1"/>
  <c r="F119" i="6" s="1"/>
  <c r="F96" i="6"/>
  <c r="F97" i="6" s="1"/>
  <c r="F91" i="6"/>
  <c r="F92" i="6" s="1"/>
  <c r="F99" i="6" s="1"/>
  <c r="F86" i="6"/>
  <c r="F87" i="6" s="1"/>
  <c r="C77" i="6"/>
  <c r="F74" i="6"/>
  <c r="C70" i="6"/>
  <c r="F67" i="6"/>
  <c r="C63" i="6"/>
  <c r="F60" i="6"/>
  <c r="C56" i="6"/>
  <c r="F32" i="6"/>
  <c r="F31" i="6"/>
  <c r="F30" i="6"/>
  <c r="F29" i="6"/>
  <c r="D28" i="6"/>
  <c r="I27" i="6"/>
  <c r="D27" i="6"/>
  <c r="I26" i="6"/>
  <c r="D26" i="6"/>
  <c r="S21" i="6"/>
  <c r="S20" i="6"/>
  <c r="I20" i="6"/>
  <c r="I19" i="6"/>
  <c r="C5" i="6"/>
  <c r="C3" i="6"/>
  <c r="C2" i="6"/>
  <c r="F34" i="5"/>
  <c r="E14" i="5"/>
  <c r="D35" i="5"/>
  <c r="F35" i="5" s="1"/>
  <c r="D34" i="5"/>
  <c r="D33" i="5"/>
  <c r="F33" i="5" s="1"/>
  <c r="D13" i="5"/>
  <c r="D28" i="4"/>
  <c r="D27" i="4"/>
  <c r="D26" i="4"/>
  <c r="C7" i="10"/>
  <c r="C7" i="6"/>
  <c r="C7" i="5"/>
  <c r="F185" i="5"/>
  <c r="F186" i="5" s="1"/>
  <c r="D180" i="5"/>
  <c r="F180" i="5" s="1"/>
  <c r="F188" i="5" s="1"/>
  <c r="F175" i="5"/>
  <c r="F176" i="5" s="1"/>
  <c r="F165" i="5"/>
  <c r="F166" i="5" s="1"/>
  <c r="F160" i="5"/>
  <c r="F168" i="5" s="1"/>
  <c r="D160" i="5"/>
  <c r="F155" i="5"/>
  <c r="F156" i="5" s="1"/>
  <c r="F146" i="5"/>
  <c r="F145" i="5"/>
  <c r="D140" i="5"/>
  <c r="F140" i="5" s="1"/>
  <c r="F148" i="5" s="1"/>
  <c r="F135" i="5"/>
  <c r="F136" i="5" s="1"/>
  <c r="D125" i="5"/>
  <c r="F125" i="5" s="1"/>
  <c r="F126" i="5" s="1"/>
  <c r="D120" i="5"/>
  <c r="F120" i="5" s="1"/>
  <c r="F121" i="5" s="1"/>
  <c r="D115" i="5"/>
  <c r="F115" i="5" s="1"/>
  <c r="F116" i="5" s="1"/>
  <c r="F128" i="5" s="1"/>
  <c r="F105" i="5"/>
  <c r="F106" i="5" s="1"/>
  <c r="F100" i="5"/>
  <c r="F101" i="5" s="1"/>
  <c r="F108" i="5" s="1"/>
  <c r="F95" i="5"/>
  <c r="F96" i="5" s="1"/>
  <c r="C86" i="5"/>
  <c r="F84" i="5"/>
  <c r="F85" i="5" s="1"/>
  <c r="F83" i="5"/>
  <c r="C79" i="5"/>
  <c r="F77" i="5"/>
  <c r="F78" i="5" s="1"/>
  <c r="F79" i="5" s="1"/>
  <c r="F88" i="5" s="1"/>
  <c r="F76" i="5"/>
  <c r="C72" i="5"/>
  <c r="F69" i="5"/>
  <c r="C65" i="5"/>
  <c r="F52" i="5"/>
  <c r="F39" i="5"/>
  <c r="F38" i="5"/>
  <c r="F37" i="5"/>
  <c r="F36" i="5"/>
  <c r="I34" i="5"/>
  <c r="I33" i="5"/>
  <c r="S28" i="5"/>
  <c r="S21" i="5"/>
  <c r="F12" i="5"/>
  <c r="C5" i="5"/>
  <c r="C3" i="5"/>
  <c r="C2" i="5"/>
  <c r="C7" i="4"/>
  <c r="C5" i="4"/>
  <c r="C3" i="4"/>
  <c r="C2" i="4"/>
  <c r="F176" i="4"/>
  <c r="F177" i="4" s="1"/>
  <c r="D171" i="4"/>
  <c r="F171" i="4" s="1"/>
  <c r="F166" i="4"/>
  <c r="F167" i="4" s="1"/>
  <c r="F156" i="4"/>
  <c r="F157" i="4" s="1"/>
  <c r="D151" i="4"/>
  <c r="F151" i="4" s="1"/>
  <c r="F146" i="4"/>
  <c r="F147" i="4" s="1"/>
  <c r="F136" i="4"/>
  <c r="F137" i="4" s="1"/>
  <c r="D131" i="4"/>
  <c r="F131" i="4" s="1"/>
  <c r="F126" i="4"/>
  <c r="F127" i="4" s="1"/>
  <c r="D116" i="4"/>
  <c r="F116" i="4" s="1"/>
  <c r="F117" i="4" s="1"/>
  <c r="D111" i="4"/>
  <c r="F111" i="4" s="1"/>
  <c r="F112" i="4" s="1"/>
  <c r="D106" i="4"/>
  <c r="F106" i="4" s="1"/>
  <c r="F107" i="4" s="1"/>
  <c r="F119" i="4" s="1"/>
  <c r="F96" i="4"/>
  <c r="F97" i="4" s="1"/>
  <c r="F91" i="4"/>
  <c r="F92" i="4" s="1"/>
  <c r="F99" i="4" s="1"/>
  <c r="F86" i="4"/>
  <c r="F87" i="4" s="1"/>
  <c r="C77" i="4"/>
  <c r="F74" i="4"/>
  <c r="C70" i="4"/>
  <c r="F67" i="4"/>
  <c r="F68" i="4" s="1"/>
  <c r="C63" i="4"/>
  <c r="F60" i="4"/>
  <c r="F61" i="4" s="1"/>
  <c r="C56" i="4"/>
  <c r="F32" i="4"/>
  <c r="F31" i="4"/>
  <c r="F30" i="4"/>
  <c r="F29" i="4"/>
  <c r="I27" i="4"/>
  <c r="I26" i="4"/>
  <c r="S21" i="4"/>
  <c r="S20" i="4"/>
  <c r="F62" i="6" l="1"/>
  <c r="F63" i="6" s="1"/>
  <c r="F15" i="7"/>
  <c r="F61" i="6"/>
  <c r="F76" i="6"/>
  <c r="F77" i="6" s="1"/>
  <c r="D14" i="10"/>
  <c r="F14" i="10" s="1"/>
  <c r="F16" i="10" s="1"/>
  <c r="F75" i="6"/>
  <c r="J34" i="5"/>
  <c r="F86" i="5"/>
  <c r="F82" i="10"/>
  <c r="F83" i="10" s="1"/>
  <c r="C6" i="6"/>
  <c r="E27" i="6" s="1"/>
  <c r="C7" i="11"/>
  <c r="F144" i="11"/>
  <c r="F137" i="11"/>
  <c r="F184" i="11"/>
  <c r="F177" i="11"/>
  <c r="F67" i="11"/>
  <c r="F68" i="11" s="1"/>
  <c r="F157" i="11"/>
  <c r="F15" i="11"/>
  <c r="E44" i="11" s="1"/>
  <c r="F44" i="11" s="1"/>
  <c r="F51" i="11"/>
  <c r="F73" i="11"/>
  <c r="F74" i="11" s="1"/>
  <c r="F75" i="11" s="1"/>
  <c r="F84" i="11" s="1"/>
  <c r="F145" i="10"/>
  <c r="F138" i="10"/>
  <c r="F165" i="10"/>
  <c r="F158" i="10"/>
  <c r="F185" i="10"/>
  <c r="F178" i="10"/>
  <c r="F74" i="10"/>
  <c r="F75" i="10" s="1"/>
  <c r="F76" i="10" s="1"/>
  <c r="F85" i="10" s="1"/>
  <c r="F34" i="8"/>
  <c r="J34" i="8" s="1"/>
  <c r="E33" i="8"/>
  <c r="E35" i="8"/>
  <c r="F35" i="8" s="1"/>
  <c r="E28" i="7"/>
  <c r="F185" i="8"/>
  <c r="F178" i="8"/>
  <c r="F145" i="8"/>
  <c r="F138" i="8"/>
  <c r="F165" i="8"/>
  <c r="F158" i="8"/>
  <c r="F75" i="8"/>
  <c r="F76" i="8" s="1"/>
  <c r="F85" i="8" s="1"/>
  <c r="F81" i="8"/>
  <c r="F82" i="8" s="1"/>
  <c r="F83" i="8" s="1"/>
  <c r="E30" i="7"/>
  <c r="F30" i="7" s="1"/>
  <c r="E29" i="7"/>
  <c r="E21" i="7"/>
  <c r="F21" i="7" s="1"/>
  <c r="F12" i="7"/>
  <c r="F64" i="7"/>
  <c r="F65" i="7" s="1"/>
  <c r="F70" i="7"/>
  <c r="F71" i="7" s="1"/>
  <c r="F72" i="7" s="1"/>
  <c r="F81" i="7" s="1"/>
  <c r="D13" i="7"/>
  <c r="F13" i="7" s="1"/>
  <c r="F141" i="7"/>
  <c r="F134" i="7"/>
  <c r="F161" i="7"/>
  <c r="F154" i="7"/>
  <c r="F181" i="7"/>
  <c r="F174" i="7"/>
  <c r="F47" i="7"/>
  <c r="F77" i="7"/>
  <c r="F78" i="7" s="1"/>
  <c r="F79" i="7" s="1"/>
  <c r="F139" i="6"/>
  <c r="F132" i="6"/>
  <c r="F159" i="6"/>
  <c r="F152" i="6"/>
  <c r="F179" i="6"/>
  <c r="F172" i="6"/>
  <c r="F12" i="6"/>
  <c r="F13" i="6"/>
  <c r="F68" i="6"/>
  <c r="F69" i="6" s="1"/>
  <c r="F70" i="6" s="1"/>
  <c r="F79" i="6" s="1"/>
  <c r="J33" i="5"/>
  <c r="F40" i="5"/>
  <c r="J35" i="5"/>
  <c r="C13" i="4"/>
  <c r="I27" i="5"/>
  <c r="I21" i="5"/>
  <c r="I20" i="5"/>
  <c r="F16" i="5"/>
  <c r="F70" i="5"/>
  <c r="F71" i="5" s="1"/>
  <c r="F72" i="5" s="1"/>
  <c r="F141" i="5"/>
  <c r="F161" i="5"/>
  <c r="F181" i="5"/>
  <c r="F62" i="4"/>
  <c r="F63" i="4" s="1"/>
  <c r="F69" i="4"/>
  <c r="F70" i="4" s="1"/>
  <c r="F79" i="4" s="1"/>
  <c r="F179" i="4"/>
  <c r="F172" i="4"/>
  <c r="F139" i="4"/>
  <c r="F132" i="4"/>
  <c r="F159" i="4"/>
  <c r="F152" i="4"/>
  <c r="I19" i="4"/>
  <c r="F75" i="4"/>
  <c r="F76" i="4" s="1"/>
  <c r="F77" i="4" s="1"/>
  <c r="E20" i="10" l="1"/>
  <c r="F20" i="10" s="1"/>
  <c r="F28" i="10" s="1"/>
  <c r="E45" i="10"/>
  <c r="F45" i="10" s="1"/>
  <c r="F16" i="7"/>
  <c r="F17" i="7" s="1"/>
  <c r="E19" i="6"/>
  <c r="F19" i="6" s="1"/>
  <c r="E20" i="6"/>
  <c r="E26" i="6"/>
  <c r="E28" i="6"/>
  <c r="F28" i="6" s="1"/>
  <c r="E38" i="6"/>
  <c r="F38" i="6" s="1"/>
  <c r="C6" i="10"/>
  <c r="E19" i="11"/>
  <c r="F19" i="11" s="1"/>
  <c r="F27" i="11" s="1"/>
  <c r="F33" i="8"/>
  <c r="F29" i="7"/>
  <c r="J29" i="7" s="1"/>
  <c r="F28" i="7"/>
  <c r="F23" i="7"/>
  <c r="F15" i="6"/>
  <c r="F27" i="6"/>
  <c r="I20" i="4"/>
  <c r="C14" i="4"/>
  <c r="F52" i="10" l="1"/>
  <c r="F26" i="6"/>
  <c r="J26" i="6" s="1"/>
  <c r="F20" i="6"/>
  <c r="F21" i="6"/>
  <c r="E34" i="10"/>
  <c r="F34" i="10" s="1"/>
  <c r="E35" i="10"/>
  <c r="F35" i="10" s="1"/>
  <c r="E33" i="10"/>
  <c r="E38" i="10"/>
  <c r="F38" i="10" s="1"/>
  <c r="E37" i="10"/>
  <c r="F37" i="10" s="1"/>
  <c r="E39" i="10"/>
  <c r="F39" i="10" s="1"/>
  <c r="E36" i="10"/>
  <c r="F36" i="10" s="1"/>
  <c r="F40" i="8"/>
  <c r="F54" i="8" s="1"/>
  <c r="J33" i="8"/>
  <c r="J35" i="8" s="1"/>
  <c r="F35" i="7"/>
  <c r="F49" i="7" s="1"/>
  <c r="J28" i="7"/>
  <c r="J30" i="7" s="1"/>
  <c r="F45" i="6"/>
  <c r="J27" i="6"/>
  <c r="F33" i="6" l="1"/>
  <c r="F47" i="6" s="1"/>
  <c r="J28" i="6"/>
  <c r="J34" i="10"/>
  <c r="F33" i="10"/>
  <c r="F40" i="10" s="1"/>
  <c r="F54" i="10" s="1"/>
  <c r="C6" i="11"/>
  <c r="C6" i="5"/>
  <c r="E33" i="11" l="1"/>
  <c r="E34" i="11"/>
  <c r="F34" i="11" s="1"/>
  <c r="E36" i="11"/>
  <c r="F36" i="11" s="1"/>
  <c r="E32" i="11"/>
  <c r="E35" i="11"/>
  <c r="F35" i="11" s="1"/>
  <c r="E38" i="11"/>
  <c r="F38" i="11" s="1"/>
  <c r="E37" i="11"/>
  <c r="F37" i="11" s="1"/>
  <c r="J33" i="10"/>
  <c r="J35" i="10" s="1"/>
  <c r="C6" i="4"/>
  <c r="D38" i="4" s="1"/>
  <c r="F32" i="11" l="1"/>
  <c r="F33" i="11"/>
  <c r="F38" i="4"/>
  <c r="D19" i="4"/>
  <c r="F19" i="4" s="1"/>
  <c r="E26" i="4"/>
  <c r="F26" i="4" s="1"/>
  <c r="E27" i="4"/>
  <c r="E28" i="4"/>
  <c r="F28" i="4" s="1"/>
  <c r="D12" i="4"/>
  <c r="F12" i="4" s="1"/>
  <c r="D14" i="4"/>
  <c r="F14" i="4" s="1"/>
  <c r="D13" i="4"/>
  <c r="F13" i="4" s="1"/>
  <c r="J32" i="11" l="1"/>
  <c r="F39" i="11"/>
  <c r="F53" i="11" s="1"/>
  <c r="J33" i="11"/>
  <c r="F45" i="4"/>
  <c r="J26" i="4"/>
  <c r="F27" i="4"/>
  <c r="F33" i="4" s="1"/>
  <c r="F28" i="5"/>
  <c r="F54" i="5" s="1"/>
  <c r="F55" i="5" s="1"/>
  <c r="F15" i="4"/>
  <c r="J34" i="11" l="1"/>
  <c r="J27" i="4"/>
  <c r="J28" i="4" s="1"/>
  <c r="F21" i="4"/>
  <c r="F47" i="4" s="1"/>
</calcChain>
</file>

<file path=xl/sharedStrings.xml><?xml version="1.0" encoding="utf-8"?>
<sst xmlns="http://schemas.openxmlformats.org/spreadsheetml/2006/main" count="1842" uniqueCount="190">
  <si>
    <t>PROPONENTE:</t>
  </si>
  <si>
    <t>UND</t>
  </si>
  <si>
    <t>CANT.</t>
  </si>
  <si>
    <t>Vr. UNITITARIO</t>
  </si>
  <si>
    <t>Vr. TOTAL</t>
  </si>
  <si>
    <t>1.1</t>
  </si>
  <si>
    <t>M2</t>
  </si>
  <si>
    <t>1.2</t>
  </si>
  <si>
    <t>1.3</t>
  </si>
  <si>
    <t>SUBTOTAL</t>
  </si>
  <si>
    <t>2.1</t>
  </si>
  <si>
    <t>2.3</t>
  </si>
  <si>
    <t>TOTAL COSTO DIRECTO</t>
  </si>
  <si>
    <t>ÍTEM</t>
  </si>
  <si>
    <t>DESCRIPCIÓN</t>
  </si>
  <si>
    <t>4.1</t>
  </si>
  <si>
    <t>4.2</t>
  </si>
  <si>
    <t>Sub Capitulo</t>
  </si>
  <si>
    <t xml:space="preserve">Actividad </t>
  </si>
  <si>
    <t>Cantidad</t>
  </si>
  <si>
    <t>Unidad de medida</t>
  </si>
  <si>
    <t>Descripción</t>
  </si>
  <si>
    <t>U.M.</t>
  </si>
  <si>
    <t>Vr. Unitario</t>
  </si>
  <si>
    <t>Vr. Parcial</t>
  </si>
  <si>
    <t>CANTIDAD</t>
  </si>
  <si>
    <t>Unidad</t>
  </si>
  <si>
    <t>ml</t>
  </si>
  <si>
    <t>Total Materiales</t>
  </si>
  <si>
    <t>N/A</t>
  </si>
  <si>
    <t>Total Equipo</t>
  </si>
  <si>
    <t xml:space="preserve">TIEMPO </t>
  </si>
  <si>
    <t>UNIDAD</t>
  </si>
  <si>
    <t>Total Mano de Obra</t>
  </si>
  <si>
    <t>VALOR</t>
  </si>
  <si>
    <t>Total Transporte</t>
  </si>
  <si>
    <t>Total Costos Directos Actividad</t>
  </si>
  <si>
    <t xml:space="preserve">Valor Total del Cerramiento </t>
  </si>
  <si>
    <t>Valor Total del Rubro a invertir</t>
  </si>
  <si>
    <t>ANÁLISIS DE COTIZACIONES</t>
  </si>
  <si>
    <t>INSUMO 1</t>
  </si>
  <si>
    <t>1. MULTIALAMBRES</t>
  </si>
  <si>
    <t>VALOR MES</t>
  </si>
  <si>
    <t>TOTAL</t>
  </si>
  <si>
    <t>Lámina HR 3,00 1,20 x 2,40 m</t>
  </si>
  <si>
    <t>Lámina</t>
  </si>
  <si>
    <t>Iva</t>
  </si>
  <si>
    <t>TOTAL COTIZACIÓN 1</t>
  </si>
  <si>
    <t>ÁREA LAMINA</t>
  </si>
  <si>
    <t>VALOR M2</t>
  </si>
  <si>
    <t>2. ACEROS MAPA</t>
  </si>
  <si>
    <t>TOTAL COTIZACIÓN 2</t>
  </si>
  <si>
    <t xml:space="preserve">3. AC GLOBAL CONTAINER SAS </t>
  </si>
  <si>
    <t>TOTAL COTIZACIÓN 3</t>
  </si>
  <si>
    <t>MENOR VALOR</t>
  </si>
  <si>
    <t>INSUMO 2</t>
  </si>
  <si>
    <t>Disco desbaste 7 x 1/4 Dewalt</t>
  </si>
  <si>
    <t>1. HOMECENTER</t>
  </si>
  <si>
    <t>2. BELTEC</t>
  </si>
  <si>
    <t xml:space="preserve">3. EASY </t>
  </si>
  <si>
    <t>INSUMO 3</t>
  </si>
  <si>
    <t>Acero de soldadura mig Er70s-6</t>
  </si>
  <si>
    <t>1. EQUIPMASTER</t>
  </si>
  <si>
    <t>Acero de soldadura mig Er70s-6 (15 Kg - Valor $97900)</t>
  </si>
  <si>
    <t>Kilogramo</t>
  </si>
  <si>
    <t>2. CODINTER S.A.</t>
  </si>
  <si>
    <t>Acero de soldadura mig Er70s-6  (15 Kg - Valor $167790)</t>
  </si>
  <si>
    <t>3. MERCADOLIBRE</t>
  </si>
  <si>
    <t>Acero de soldadura mig Er70s-6  (15 Kg - Valor $122999)</t>
  </si>
  <si>
    <t>INSUMO 4</t>
  </si>
  <si>
    <t>Equipo de corte por plasma</t>
  </si>
  <si>
    <t>1. MEGAPARQUES</t>
  </si>
  <si>
    <t>Alquiler / día</t>
  </si>
  <si>
    <t>2. FIBRAS Y PARQUES</t>
  </si>
  <si>
    <t>3. JORGE GÓMEZ GÓMEZ</t>
  </si>
  <si>
    <t>INSUMO 5</t>
  </si>
  <si>
    <t>Roladora/dobladora</t>
  </si>
  <si>
    <t>Dobladora / Roladora</t>
  </si>
  <si>
    <t>INSUMO 6</t>
  </si>
  <si>
    <t>Equipo de soldadura MIG</t>
  </si>
  <si>
    <t>PROYECTO</t>
  </si>
  <si>
    <t>1.    Materiales</t>
  </si>
  <si>
    <t>2.     Equipo</t>
  </si>
  <si>
    <t>3. Mano de Obra</t>
  </si>
  <si>
    <t>4.Transporte</t>
  </si>
  <si>
    <t>Ìtem</t>
  </si>
  <si>
    <t>Triturado</t>
  </si>
  <si>
    <t>Estacas</t>
  </si>
  <si>
    <t xml:space="preserve">Hilo </t>
  </si>
  <si>
    <t>Cimbra</t>
  </si>
  <si>
    <t xml:space="preserve">Retro excavadora </t>
  </si>
  <si>
    <t>Hora</t>
  </si>
  <si>
    <t>Trasporte retro</t>
  </si>
  <si>
    <t xml:space="preserve">Maestro </t>
  </si>
  <si>
    <t xml:space="preserve">Oficial </t>
  </si>
  <si>
    <t>Ayudante</t>
  </si>
  <si>
    <t>Día</t>
  </si>
  <si>
    <t>Rendimiento</t>
  </si>
  <si>
    <t>Arena de peña</t>
  </si>
  <si>
    <t>m3</t>
  </si>
  <si>
    <t>Cemento tipo 1</t>
  </si>
  <si>
    <t>Bulto</t>
  </si>
  <si>
    <t>Estopa</t>
  </si>
  <si>
    <t>GBL</t>
  </si>
  <si>
    <t>Bloque N.º 5 arcilla</t>
  </si>
  <si>
    <t>Batea mezcla</t>
  </si>
  <si>
    <t>1.4</t>
  </si>
  <si>
    <t>Recebo B-200</t>
  </si>
  <si>
    <t>Agua</t>
  </si>
  <si>
    <t xml:space="preserve">Canguro </t>
  </si>
  <si>
    <t>Rana</t>
  </si>
  <si>
    <t>lt</t>
  </si>
  <si>
    <t xml:space="preserve">Trasporte equipos </t>
  </si>
  <si>
    <t>m2</t>
  </si>
  <si>
    <t>Arena de rio</t>
  </si>
  <si>
    <t xml:space="preserve">Cemento </t>
  </si>
  <si>
    <t>Desperdicio</t>
  </si>
  <si>
    <t>%</t>
  </si>
  <si>
    <t>Trompo</t>
  </si>
  <si>
    <t>Llave cinta Sika Waterbar/Cinta PVC O-22 Sellar E Impermeabilizar Juntas En Tanques 15m</t>
  </si>
  <si>
    <t>Pared Estructurada Barbados Aguamarina Cara Única 20.5X20.5</t>
  </si>
  <si>
    <t>KG</t>
  </si>
  <si>
    <t>Pegacor Súper flex</t>
  </si>
  <si>
    <t>Herramienta menor 5% materiales</t>
  </si>
  <si>
    <t xml:space="preserve">Tansporte </t>
  </si>
  <si>
    <t>Concolor Acqua</t>
  </si>
  <si>
    <t>kg</t>
  </si>
  <si>
    <t>6.1</t>
  </si>
  <si>
    <t xml:space="preserve">TOTAL COSTO DEL PROYECTO </t>
  </si>
  <si>
    <t>VIGA VG 307</t>
  </si>
  <si>
    <t>N.º VARRILLA</t>
  </si>
  <si>
    <t>CANATIDAD</t>
  </si>
  <si>
    <t>LONGITUD</t>
  </si>
  <si>
    <t>PESO (kg/m)</t>
  </si>
  <si>
    <t>PESO TOTAL</t>
  </si>
  <si>
    <t>ELEMENTO</t>
  </si>
  <si>
    <t>REFUERZO</t>
  </si>
  <si>
    <t>LONGITUDINAL</t>
  </si>
  <si>
    <t>ESTRIBOS</t>
  </si>
  <si>
    <t>LONGITUD TOTAL</t>
  </si>
  <si>
    <t>VOLUMEN VIGA</t>
  </si>
  <si>
    <t>VOLUEN METRO CÙBICO</t>
  </si>
  <si>
    <t>COLUMNA B-3</t>
  </si>
  <si>
    <t>VOLUMEN COMUMNA</t>
  </si>
  <si>
    <t>MESES</t>
  </si>
  <si>
    <t>DEDICACIÓN</t>
  </si>
  <si>
    <t>FM</t>
  </si>
  <si>
    <t>IVA</t>
  </si>
  <si>
    <t>VALOR PROFESIONAL</t>
  </si>
  <si>
    <t>CONSULTORÍA</t>
  </si>
  <si>
    <t>FACTOR</t>
  </si>
  <si>
    <t>VALOR UNITARIO</t>
  </si>
  <si>
    <t>5.1</t>
  </si>
  <si>
    <t xml:space="preserve">VERIFICACIÓN </t>
  </si>
  <si>
    <t xml:space="preserve">PROYECTO: </t>
  </si>
  <si>
    <r>
      <t xml:space="preserve">PROPUESTA ECONÓMICA
</t>
    </r>
    <r>
      <rPr>
        <i/>
        <sz val="14"/>
        <color theme="4"/>
        <rFont val="Franklin Gothic Demi"/>
        <family val="2"/>
      </rPr>
      <t xml:space="preserve">ANEXO N.º 1 </t>
    </r>
  </si>
  <si>
    <t>CONTRATAR, MEDIANTE LA MODALIDAD DE SELECCIÓN DE MÍNIMA CUANTÍA, LA ELABORACIÓN DEL PRESUPUESTO DETALLADO ACTUALIZADO Y LA CONSOLIDACIÓN TÉCNICA Y PRESUPUESTAL DE LAS ACTIVIDADES EJECUTADAS DEL PROYECTO "RESTAURACIÓN DE LA TORRE DE LA IGLESIA SAN ANTONIO DE PADUA", UBICADA EN EL MUNICIPIO DE GIGANTE, DEPARTAMENTO DEL HUILA, CON EL FIN DE CONTAR CON LA INFORMACIÓN TÉCNICA Y ECONÓMICA REQUERIDA PARA DAR CONTINUIDAD A LA EJECUCIÓN DEL PROYECTO DE RESTAURACIÓN.</t>
  </si>
  <si>
    <t>1</t>
  </si>
  <si>
    <t>REVISIÓN Y CONSOLIDACIÓN DE LA INFORMACIÓN TÉCNICA</t>
  </si>
  <si>
    <t>Organización y consolidación de la información existente</t>
  </si>
  <si>
    <t>Identificación de información faltante y ajustes requeridos</t>
  </si>
  <si>
    <t>2</t>
  </si>
  <si>
    <t>REVISIÓN DEL ESTADO DE EJECUCIÓN</t>
  </si>
  <si>
    <t>Revisión de actividades ejecutadas</t>
  </si>
  <si>
    <t>2.2</t>
  </si>
  <si>
    <t>Verificación de cantidades ejecutadas</t>
  </si>
  <si>
    <t>Consolidación del estado actual del proyecto</t>
  </si>
  <si>
    <t>3</t>
  </si>
  <si>
    <t>ACTUALIZACIÓN TÉCNICA</t>
  </si>
  <si>
    <t>3.1</t>
  </si>
  <si>
    <t>Revisión de procedimientos constructivos</t>
  </si>
  <si>
    <t>3.2</t>
  </si>
  <si>
    <t>Definición de actividades pendientes de ejecución</t>
  </si>
  <si>
    <t>4</t>
  </si>
  <si>
    <t>PRESUPUESTO DETALLADO</t>
  </si>
  <si>
    <t>Elaboración de cantidades de obra</t>
  </si>
  <si>
    <t>4.3</t>
  </si>
  <si>
    <t>4.4</t>
  </si>
  <si>
    <t>Consolidación del presupuesto detallado</t>
  </si>
  <si>
    <t>5</t>
  </si>
  <si>
    <t>DOCUMENTACIÓN TÉCNICA</t>
  </si>
  <si>
    <t>Consolidación de memorias y anexos técnicos</t>
  </si>
  <si>
    <t>6</t>
  </si>
  <si>
    <t>GESTIÓN DEL PROYECTO</t>
  </si>
  <si>
    <t>6.3</t>
  </si>
  <si>
    <t>Informe técnico final</t>
  </si>
  <si>
    <t>UN</t>
  </si>
  <si>
    <t>Elaboración de APU</t>
  </si>
  <si>
    <t>Actualización de precios de mercado con series de empalme</t>
  </si>
  <si>
    <t>Matriz de Análisis de riesgos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</si>
</sst>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6" formatCode="&quot;$&quot;\ #,##0;[Red]\-&quot;$&quot;\ #,##0"/>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quot; $&quot;* #,##0.00\ ;&quot;-$&quot;* #,##0.00\ ;&quot; $&quot;* &quot;- &quot;;@\ "/>
    <numFmt numFmtId="165" formatCode="_-* #,##0.00_-;\-* #,##0.00_-;_-* \-??_-;_-@"/>
    <numFmt numFmtId="166" formatCode="_-* #,##0.00_-;\-* #,##0.00_-;_-* &quot;-&quot;??_-;_-@"/>
    <numFmt numFmtId="167" formatCode="&quot; $&quot;* #,##0\ ;&quot;-$&quot;* #,##0\ ;&quot; $&quot;* &quot;- &quot;;@\ "/>
    <numFmt numFmtId="168" formatCode="_-* #,##0\ &quot;€&quot;_-;\-* #,##0\ &quot;€&quot;_-;_-* &quot;-&quot;\ &quot;€&quot;_-;_-@_-"/>
    <numFmt numFmtId="169" formatCode="_-&quot;$&quot;* #,##0_-;\-&quot;$&quot;* #,##0_-;_-&quot;$&quot;* &quot;-&quot;_-;_-@_-"/>
    <numFmt numFmtId="170" formatCode="_-* #,##0.000_-;\-* #,##0.000_-;_-* &quot;-&quot;??_-;_-@_-"/>
    <numFmt numFmtId="171" formatCode="_-&quot;$&quot;* #,##0.00_-;\-&quot;$&quot;* #,##0.00_-;_-&quot;$&quot;* &quot;-&quot;??_-;_-@_-"/>
    <numFmt numFmtId="172" formatCode="_(&quot;$&quot;\ * #,##0.00_);_(&quot;$&quot;\ * \(#,##0.00\);_(&quot;$&quot;\ * &quot;-&quot;??_);_(@_)"/>
    <numFmt numFmtId="173" formatCode="#,##0.00;[Red]#,##0.00"/>
  </numFmts>
  <fonts count="41" x14ac:knownFonts="1">
    <font>
      <sz val="11"/>
      <color rgb="FF000000"/>
      <name val="Calibri"/>
    </font>
    <font>
      <sz val="11"/>
      <color theme="1"/>
      <name val="Calibri"/>
      <family val="2"/>
      <scheme val="minor"/>
    </font>
    <font>
      <sz val="11"/>
      <color theme="1"/>
      <name val="Calibri"/>
      <family val="2"/>
      <scheme val="minor"/>
    </font>
    <font>
      <sz val="10"/>
      <name val="Arial"/>
      <family val="2"/>
      <charset val="1"/>
    </font>
    <font>
      <sz val="11"/>
      <color rgb="FF000000"/>
      <name val="Calibri"/>
      <family val="2"/>
      <charset val="1"/>
    </font>
    <font>
      <b/>
      <sz val="11"/>
      <color rgb="FFFA7D00"/>
      <name val="Calibri"/>
      <family val="2"/>
      <charset val="1"/>
    </font>
    <font>
      <sz val="8"/>
      <name val="Calibri"/>
      <family val="2"/>
    </font>
    <font>
      <sz val="11"/>
      <color rgb="FF000000"/>
      <name val="Microsoft Sans Serif"/>
      <family val="2"/>
    </font>
    <font>
      <b/>
      <sz val="11"/>
      <color theme="0"/>
      <name val="Microsoft Sans Serif"/>
      <family val="2"/>
    </font>
    <font>
      <sz val="10"/>
      <name val="Microsoft Sans Serif"/>
      <family val="2"/>
    </font>
    <font>
      <sz val="10"/>
      <color rgb="FF000000"/>
      <name val="Microsoft Sans Serif"/>
      <family val="2"/>
    </font>
    <font>
      <b/>
      <sz val="11"/>
      <color rgb="FFFA7D00"/>
      <name val="Microsoft Sans Serif"/>
      <family val="2"/>
    </font>
    <font>
      <b/>
      <sz val="11"/>
      <color rgb="FFFFFFFF"/>
      <name val="Microsoft Sans Serif"/>
      <family val="2"/>
    </font>
    <font>
      <sz val="12"/>
      <color rgb="FF333333"/>
      <name val="Franklin Gothic Demi"/>
      <family val="2"/>
    </font>
    <font>
      <b/>
      <sz val="16"/>
      <color theme="0"/>
      <name val="Franklin Gothic Demi"/>
      <family val="2"/>
    </font>
    <font>
      <b/>
      <sz val="10"/>
      <name val="Franklin Gothic Demi"/>
      <family val="2"/>
    </font>
    <font>
      <sz val="10"/>
      <name val="Franklin Gothic Demi"/>
      <family val="2"/>
    </font>
    <font>
      <sz val="11"/>
      <color rgb="FF000000"/>
      <name val="Calibri"/>
      <family val="2"/>
      <charset val="204"/>
    </font>
    <font>
      <b/>
      <sz val="10"/>
      <color rgb="FF000000"/>
      <name val="Microsoft Sans Serif"/>
      <family val="2"/>
    </font>
    <font>
      <b/>
      <sz val="10"/>
      <color rgb="FFFF0000"/>
      <name val="Microsoft Sans Serif"/>
      <family val="2"/>
    </font>
    <font>
      <b/>
      <sz val="10"/>
      <color theme="0"/>
      <name val="Microsoft Sans Serif"/>
      <family val="2"/>
    </font>
    <font>
      <sz val="11"/>
      <color rgb="FF000000"/>
      <name val="Calibri"/>
      <family val="2"/>
    </font>
    <font>
      <sz val="10"/>
      <color theme="1"/>
      <name val="Verdana"/>
      <family val="2"/>
    </font>
    <font>
      <sz val="10"/>
      <color theme="1"/>
      <name val="Arial"/>
      <family val="2"/>
    </font>
    <font>
      <sz val="11"/>
      <color rgb="FF000000"/>
      <name val="Calibri"/>
      <family val="2"/>
    </font>
    <font>
      <sz val="11"/>
      <name val="Microsoft Sans Serif"/>
      <family val="2"/>
    </font>
    <font>
      <sz val="12"/>
      <name val="Franklin Gothic Demi"/>
      <family val="2"/>
    </font>
    <font>
      <b/>
      <sz val="11"/>
      <name val="Microsoft Sans Serif"/>
      <family val="2"/>
    </font>
    <font>
      <sz val="14"/>
      <color rgb="FF333333"/>
      <name val="Franklin Gothic Demi"/>
      <family val="2"/>
    </font>
    <font>
      <sz val="16"/>
      <color rgb="FF333333"/>
      <name val="Franklin Gothic Demi"/>
      <family val="2"/>
    </font>
    <font>
      <sz val="24"/>
      <color theme="4"/>
      <name val="Franklin Gothic Demi"/>
      <family val="2"/>
    </font>
    <font>
      <i/>
      <sz val="14"/>
      <color theme="4"/>
      <name val="Franklin Gothic Demi"/>
      <family val="2"/>
    </font>
    <font>
      <b/>
      <sz val="14"/>
      <color rgb="FFFA7D00"/>
      <name val="Microsoft Sans Serif"/>
      <family val="2"/>
    </font>
    <font>
      <b/>
      <sz val="12"/>
      <color theme="0"/>
      <name val="Microsoft Sans Serif"/>
      <family val="2"/>
    </font>
    <font>
      <b/>
      <sz val="12"/>
      <color rgb="FFFFFFFF"/>
      <name val="Microsoft Sans Serif"/>
      <family val="2"/>
    </font>
    <font>
      <sz val="14"/>
      <color rgb="FFFFFFFF"/>
      <name val="Microsoft Sans Serif"/>
      <family val="2"/>
    </font>
    <font>
      <b/>
      <sz val="14"/>
      <color theme="0"/>
      <name val="Microsoft Sans Serif"/>
      <family val="2"/>
    </font>
    <font>
      <b/>
      <sz val="14"/>
      <color rgb="FFFFFFFF"/>
      <name val="Microsoft Sans Serif"/>
      <family val="2"/>
    </font>
    <font>
      <sz val="14"/>
      <color rgb="FF000000"/>
      <name val="Microsoft Sans Serif"/>
      <family val="2"/>
    </font>
    <font>
      <sz val="11"/>
      <color rgb="FF000000"/>
      <name val="Calibri"/>
      <family val="2"/>
    </font>
    <font>
      <b/>
      <sz val="14"/>
      <color rgb="FF000000"/>
      <name val="Microsoft Sans Serif"/>
      <family val="2"/>
    </font>
  </fonts>
  <fills count="24">
    <fill>
      <patternFill patternType="none"/>
    </fill>
    <fill>
      <patternFill patternType="gray125"/>
    </fill>
    <fill>
      <patternFill patternType="solid">
        <fgColor rgb="FFFFFFFF"/>
        <bgColor rgb="FFFFFFFF"/>
      </patternFill>
    </fill>
    <fill>
      <patternFill patternType="solid">
        <fgColor rgb="FFF2F2F2"/>
        <bgColor rgb="FFF2F2F2"/>
      </patternFill>
    </fill>
    <fill>
      <patternFill patternType="solid">
        <fgColor rgb="FFF2F2F2"/>
        <bgColor rgb="FFFFFFFF"/>
      </patternFill>
    </fill>
    <fill>
      <patternFill patternType="solid">
        <fgColor theme="9" tint="0.59999389629810485"/>
        <bgColor indexed="64"/>
      </patternFill>
    </fill>
    <fill>
      <patternFill patternType="solid">
        <fgColor theme="0" tint="-0.34998626667073579"/>
        <bgColor indexed="64"/>
      </patternFill>
    </fill>
    <fill>
      <patternFill patternType="solid">
        <fgColor theme="2"/>
        <bgColor rgb="FFDFDFDF"/>
      </patternFill>
    </fill>
    <fill>
      <patternFill patternType="solid">
        <fgColor theme="2"/>
        <bgColor rgb="FF316886"/>
      </patternFill>
    </fill>
    <fill>
      <patternFill patternType="solid">
        <fgColor theme="2"/>
        <bgColor indexed="64"/>
      </patternFill>
    </fill>
    <fill>
      <patternFill patternType="solid">
        <fgColor theme="0" tint="-0.249977111117893"/>
        <bgColor rgb="FFB1D1E3"/>
      </patternFill>
    </fill>
    <fill>
      <patternFill patternType="solid">
        <fgColor rgb="FFF79D43"/>
        <bgColor indexed="64"/>
      </patternFill>
    </fill>
    <fill>
      <patternFill patternType="solid">
        <fgColor theme="2" tint="-0.249977111117893"/>
        <bgColor indexed="64"/>
      </patternFill>
    </fill>
    <fill>
      <patternFill patternType="solid">
        <fgColor rgb="FFF79D43"/>
        <bgColor rgb="FF418AB3"/>
      </patternFill>
    </fill>
    <fill>
      <patternFill patternType="solid">
        <fgColor theme="8" tint="0.59999389629810485"/>
        <bgColor indexed="64"/>
      </patternFill>
    </fill>
    <fill>
      <patternFill patternType="solid">
        <fgColor theme="7" tint="0.59999389629810485"/>
        <bgColor indexed="64"/>
      </patternFill>
    </fill>
    <fill>
      <patternFill patternType="solid">
        <fgColor theme="3" tint="0.59999389629810485"/>
        <bgColor indexed="64"/>
      </patternFill>
    </fill>
    <fill>
      <patternFill patternType="solid">
        <fgColor theme="0"/>
        <bgColor indexed="64"/>
      </patternFill>
    </fill>
    <fill>
      <patternFill patternType="solid">
        <fgColor theme="0"/>
        <bgColor rgb="FFFFFFFF"/>
      </patternFill>
    </fill>
    <fill>
      <patternFill patternType="solid">
        <fgColor theme="0" tint="-0.34998626667073579"/>
        <bgColor rgb="FF316886"/>
      </patternFill>
    </fill>
    <fill>
      <patternFill patternType="solid">
        <fgColor theme="0"/>
        <bgColor rgb="FF316886"/>
      </patternFill>
    </fill>
    <fill>
      <patternFill patternType="solid">
        <fgColor rgb="FF002060"/>
        <bgColor rgb="FF316886"/>
      </patternFill>
    </fill>
    <fill>
      <patternFill patternType="solid">
        <fgColor rgb="FF002060"/>
        <bgColor indexed="64"/>
      </patternFill>
    </fill>
    <fill>
      <patternFill patternType="solid">
        <fgColor rgb="FF002060"/>
        <bgColor rgb="FF418AB3"/>
      </patternFill>
    </fill>
  </fills>
  <borders count="79">
    <border>
      <left/>
      <right/>
      <top/>
      <bottom/>
      <diagonal/>
    </border>
    <border>
      <left/>
      <right/>
      <top/>
      <bottom/>
      <diagonal/>
    </border>
    <border>
      <left/>
      <right/>
      <top style="hair">
        <color rgb="FF000000"/>
      </top>
      <bottom style="hair">
        <color rgb="FF000000"/>
      </bottom>
      <diagonal/>
    </border>
    <border>
      <left style="thin">
        <color rgb="FF000000"/>
      </left>
      <right style="thin">
        <color rgb="FF000000"/>
      </right>
      <top style="thin">
        <color rgb="FF000000"/>
      </top>
      <bottom style="thin">
        <color rgb="FF000000"/>
      </bottom>
      <diagonal/>
    </border>
    <border>
      <left style="thin">
        <color rgb="FF7F7F7F"/>
      </left>
      <right style="thin">
        <color rgb="FF7F7F7F"/>
      </right>
      <top style="thin">
        <color rgb="FF7F7F7F"/>
      </top>
      <bottom style="thin">
        <color rgb="FF7F7F7F"/>
      </bottom>
      <diagonal/>
    </border>
    <border>
      <left/>
      <right/>
      <top style="thin">
        <color rgb="FF000000"/>
      </top>
      <bottom/>
      <diagonal/>
    </border>
    <border>
      <left style="thin">
        <color indexed="64"/>
      </left>
      <right style="thin">
        <color indexed="64"/>
      </right>
      <top style="thin">
        <color indexed="64"/>
      </top>
      <bottom style="thin">
        <color indexed="64"/>
      </bottom>
      <diagonal/>
    </border>
    <border>
      <left style="hair">
        <color rgb="FF000000"/>
      </left>
      <right/>
      <top style="hair">
        <color rgb="FF000000"/>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style="dashed">
        <color indexed="64"/>
      </right>
      <top style="medium">
        <color indexed="64"/>
      </top>
      <bottom style="dashed">
        <color indexed="64"/>
      </bottom>
      <diagonal/>
    </border>
    <border>
      <left/>
      <right style="medium">
        <color indexed="64"/>
      </right>
      <top/>
      <bottom/>
      <diagonal/>
    </border>
    <border>
      <left style="medium">
        <color indexed="64"/>
      </left>
      <right style="dashed">
        <color indexed="64"/>
      </right>
      <top style="dashed">
        <color indexed="64"/>
      </top>
      <bottom style="dashed">
        <color indexed="64"/>
      </bottom>
      <diagonal/>
    </border>
    <border>
      <left style="medium">
        <color indexed="64"/>
      </left>
      <right style="dashed">
        <color indexed="64"/>
      </right>
      <top style="dashed">
        <color indexed="64"/>
      </top>
      <bottom/>
      <diagonal/>
    </border>
    <border>
      <left/>
      <right/>
      <top style="dashed">
        <color indexed="64"/>
      </top>
      <bottom style="dashed">
        <color indexed="64"/>
      </bottom>
      <diagonal/>
    </border>
    <border>
      <left/>
      <right style="medium">
        <color auto="1"/>
      </right>
      <top style="dashed">
        <color indexed="64"/>
      </top>
      <bottom style="dashed">
        <color indexed="64"/>
      </bottom>
      <diagonal/>
    </border>
    <border>
      <left style="medium">
        <color indexed="64"/>
      </left>
      <right style="dashed">
        <color indexed="64"/>
      </right>
      <top style="dashed">
        <color indexed="64"/>
      </top>
      <bottom style="medium">
        <color auto="1"/>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right/>
      <top/>
      <bottom style="thin">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style="medium">
        <color indexed="64"/>
      </left>
      <right/>
      <top style="dashed">
        <color indexed="64"/>
      </top>
      <bottom style="dashed">
        <color indexed="64"/>
      </bottom>
      <diagonal/>
    </border>
    <border>
      <left style="medium">
        <color indexed="64"/>
      </left>
      <right/>
      <top style="dashed">
        <color indexed="64"/>
      </top>
      <bottom style="medium">
        <color auto="1"/>
      </bottom>
      <diagonal/>
    </border>
    <border>
      <left/>
      <right/>
      <top style="dashed">
        <color indexed="64"/>
      </top>
      <bottom style="medium">
        <color auto="1"/>
      </bottom>
      <diagonal/>
    </border>
    <border>
      <left/>
      <right style="medium">
        <color indexed="64"/>
      </right>
      <top style="medium">
        <color indexed="64"/>
      </top>
      <bottom style="dashed">
        <color indexed="64"/>
      </bottom>
      <diagonal/>
    </border>
    <border>
      <left/>
      <right style="medium">
        <color indexed="64"/>
      </right>
      <top style="dashed">
        <color indexed="64"/>
      </top>
      <bottom style="medium">
        <color indexed="64"/>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diagonal/>
    </border>
    <border>
      <left/>
      <right style="thin">
        <color rgb="FF7F7F7F"/>
      </right>
      <top style="thin">
        <color rgb="FF000000"/>
      </top>
      <bottom/>
      <diagonal/>
    </border>
    <border>
      <left style="hair">
        <color rgb="FF000000"/>
      </left>
      <right style="hair">
        <color rgb="FF000000"/>
      </right>
      <top style="thin">
        <color indexed="64"/>
      </top>
      <bottom style="thin">
        <color indexed="64"/>
      </bottom>
      <diagonal/>
    </border>
    <border>
      <left/>
      <right/>
      <top style="thin">
        <color indexed="64"/>
      </top>
      <bottom style="hair">
        <color rgb="FF316886"/>
      </bottom>
      <diagonal/>
    </border>
    <border>
      <left style="thin">
        <color indexed="64"/>
      </left>
      <right/>
      <top style="thin">
        <color indexed="64"/>
      </top>
      <bottom style="hair">
        <color rgb="FF316886"/>
      </bottom>
      <diagonal/>
    </border>
    <border>
      <left/>
      <right style="hair">
        <color rgb="FF316886"/>
      </right>
      <top style="thin">
        <color indexed="64"/>
      </top>
      <bottom style="hair">
        <color rgb="FF316886"/>
      </bottom>
      <diagonal/>
    </border>
    <border>
      <left style="medium">
        <color indexed="64"/>
      </left>
      <right style="medium">
        <color indexed="64"/>
      </right>
      <top style="medium">
        <color indexed="64"/>
      </top>
      <bottom style="medium">
        <color indexed="64"/>
      </bottom>
      <diagonal/>
    </border>
    <border>
      <left style="hair">
        <color rgb="FF000000"/>
      </left>
      <right style="hair">
        <color rgb="FF000000"/>
      </right>
      <top style="thin">
        <color indexed="64"/>
      </top>
      <bottom/>
      <diagonal/>
    </border>
    <border>
      <left style="hair">
        <color rgb="FF000000"/>
      </left>
      <right/>
      <top style="thin">
        <color indexed="64"/>
      </top>
      <bottom/>
      <diagonal/>
    </border>
    <border>
      <left style="hair">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hair">
        <color rgb="FF316886"/>
      </bottom>
      <diagonal/>
    </border>
    <border>
      <left style="medium">
        <color indexed="64"/>
      </left>
      <right/>
      <top style="medium">
        <color indexed="64"/>
      </top>
      <bottom style="hair">
        <color rgb="FF000000"/>
      </bottom>
      <diagonal/>
    </border>
    <border>
      <left/>
      <right/>
      <top style="medium">
        <color indexed="64"/>
      </top>
      <bottom style="hair">
        <color rgb="FF000000"/>
      </bottom>
      <diagonal/>
    </border>
    <border>
      <left/>
      <right style="medium">
        <color indexed="64"/>
      </right>
      <top style="medium">
        <color indexed="64"/>
      </top>
      <bottom style="hair">
        <color rgb="FF000000"/>
      </bottom>
      <diagonal/>
    </border>
    <border>
      <left style="medium">
        <color indexed="64"/>
      </left>
      <right/>
      <top style="hair">
        <color rgb="FF000000"/>
      </top>
      <bottom style="hair">
        <color rgb="FF000000"/>
      </bottom>
      <diagonal/>
    </border>
    <border>
      <left/>
      <right style="medium">
        <color indexed="64"/>
      </right>
      <top style="hair">
        <color rgb="FF000000"/>
      </top>
      <bottom style="hair">
        <color rgb="FF000000"/>
      </bottom>
      <diagonal/>
    </border>
    <border>
      <left style="medium">
        <color indexed="64"/>
      </left>
      <right/>
      <top style="hair">
        <color rgb="FF000000"/>
      </top>
      <bottom style="thin">
        <color indexed="64"/>
      </bottom>
      <diagonal/>
    </border>
    <border>
      <left style="hair">
        <color rgb="FF000000"/>
      </left>
      <right style="medium">
        <color indexed="64"/>
      </right>
      <top style="hair">
        <color rgb="FF000000"/>
      </top>
      <bottom style="thin">
        <color indexed="64"/>
      </bottom>
      <diagonal/>
    </border>
    <border>
      <left style="medium">
        <color indexed="64"/>
      </left>
      <right style="hair">
        <color rgb="FF000000"/>
      </right>
      <top style="thin">
        <color indexed="64"/>
      </top>
      <bottom style="thin">
        <color rgb="FF000000"/>
      </bottom>
      <diagonal/>
    </border>
    <border>
      <left style="thin">
        <color indexed="64"/>
      </left>
      <right style="medium">
        <color indexed="64"/>
      </right>
      <top style="thin">
        <color indexed="64"/>
      </top>
      <bottom style="thin">
        <color indexed="64"/>
      </bottom>
      <diagonal/>
    </border>
    <border>
      <left style="hair">
        <color rgb="FF000000"/>
      </left>
      <right style="medium">
        <color indexed="64"/>
      </right>
      <top style="thin">
        <color indexed="64"/>
      </top>
      <bottom style="thin">
        <color indexed="64"/>
      </bottom>
      <diagonal/>
    </border>
    <border>
      <left style="thin">
        <color rgb="FF7F7F7F"/>
      </left>
      <right style="medium">
        <color indexed="64"/>
      </right>
      <top/>
      <bottom/>
      <diagonal/>
    </border>
    <border>
      <left style="medium">
        <color indexed="64"/>
      </left>
      <right/>
      <top style="thin">
        <color rgb="FF000000"/>
      </top>
      <bottom style="thin">
        <color rgb="FF000000"/>
      </bottom>
      <diagonal/>
    </border>
    <border>
      <left style="medium">
        <color indexed="64"/>
      </left>
      <right/>
      <top style="thin">
        <color rgb="FF000000"/>
      </top>
      <bottom/>
      <diagonal/>
    </border>
    <border>
      <left style="medium">
        <color indexed="64"/>
      </left>
      <right style="thin">
        <color indexed="64"/>
      </right>
      <top style="thin">
        <color indexed="64"/>
      </top>
      <bottom style="hair">
        <color rgb="FF316886"/>
      </bottom>
      <diagonal/>
    </border>
    <border>
      <left style="hair">
        <color rgb="FF316886"/>
      </left>
      <right style="medium">
        <color indexed="64"/>
      </right>
      <top style="thin">
        <color indexed="64"/>
      </top>
      <bottom style="hair">
        <color rgb="FF316886"/>
      </bottom>
      <diagonal/>
    </border>
    <border>
      <left style="medium">
        <color indexed="64"/>
      </left>
      <right style="thin">
        <color indexed="64"/>
      </right>
      <top style="hair">
        <color rgb="FF316886"/>
      </top>
      <bottom style="medium">
        <color indexed="64"/>
      </bottom>
      <diagonal/>
    </border>
    <border>
      <left style="thin">
        <color indexed="64"/>
      </left>
      <right/>
      <top style="hair">
        <color rgb="FF316886"/>
      </top>
      <bottom style="medium">
        <color indexed="64"/>
      </bottom>
      <diagonal/>
    </border>
    <border>
      <left/>
      <right/>
      <top style="hair">
        <color rgb="FF316886"/>
      </top>
      <bottom style="medium">
        <color indexed="64"/>
      </bottom>
      <diagonal/>
    </border>
    <border>
      <left/>
      <right style="hair">
        <color rgb="FF316886"/>
      </right>
      <top style="hair">
        <color rgb="FF316886"/>
      </top>
      <bottom style="medium">
        <color indexed="64"/>
      </bottom>
      <diagonal/>
    </border>
    <border>
      <left style="medium">
        <color indexed="64"/>
      </left>
      <right style="thin">
        <color indexed="64"/>
      </right>
      <top/>
      <bottom style="hair">
        <color rgb="FF316886"/>
      </bottom>
      <diagonal/>
    </border>
    <border>
      <left style="thin">
        <color indexed="64"/>
      </left>
      <right/>
      <top/>
      <bottom style="hair">
        <color rgb="FF316886"/>
      </bottom>
      <diagonal/>
    </border>
    <border>
      <left/>
      <right/>
      <top/>
      <bottom style="hair">
        <color rgb="FF316886"/>
      </bottom>
      <diagonal/>
    </border>
    <border>
      <left/>
      <right style="hair">
        <color rgb="FF316886"/>
      </right>
      <top/>
      <bottom style="hair">
        <color rgb="FF316886"/>
      </bottom>
      <diagonal/>
    </border>
    <border>
      <left style="hair">
        <color rgb="FF316886"/>
      </left>
      <right style="medium">
        <color indexed="64"/>
      </right>
      <top/>
      <bottom style="hair">
        <color rgb="FF316886"/>
      </bottom>
      <diagonal/>
    </border>
    <border>
      <left style="medium">
        <color indexed="64"/>
      </left>
      <right style="medium">
        <color indexed="64"/>
      </right>
      <top style="thin">
        <color indexed="64"/>
      </top>
      <bottom/>
      <diagonal/>
    </border>
    <border>
      <left style="thin">
        <color indexed="64"/>
      </left>
      <right/>
      <top/>
      <bottom style="thin">
        <color indexed="64"/>
      </bottom>
      <diagonal/>
    </border>
  </borders>
  <cellStyleXfs count="26">
    <xf numFmtId="0" fontId="0" fillId="0" borderId="0"/>
    <xf numFmtId="0" fontId="3" fillId="0" borderId="1"/>
    <xf numFmtId="167" fontId="4" fillId="0" borderId="1" applyBorder="0" applyProtection="0"/>
    <xf numFmtId="0" fontId="5" fillId="4" borderId="4" applyProtection="0"/>
    <xf numFmtId="0" fontId="2" fillId="0" borderId="1"/>
    <xf numFmtId="43" fontId="2" fillId="0" borderId="1" applyFont="0" applyFill="0" applyBorder="0" applyAlignment="0" applyProtection="0"/>
    <xf numFmtId="44" fontId="2" fillId="0" borderId="1" applyFont="0" applyFill="0" applyBorder="0" applyAlignment="0" applyProtection="0"/>
    <xf numFmtId="168" fontId="2" fillId="0" borderId="1" applyFont="0" applyFill="0" applyBorder="0" applyAlignment="0" applyProtection="0"/>
    <xf numFmtId="9" fontId="2" fillId="0" borderId="1" applyFont="0" applyFill="0" applyBorder="0" applyAlignment="0" applyProtection="0"/>
    <xf numFmtId="44" fontId="2" fillId="0" borderId="1" applyFont="0" applyFill="0" applyBorder="0" applyAlignment="0" applyProtection="0"/>
    <xf numFmtId="44" fontId="2" fillId="0" borderId="1" applyFont="0" applyFill="0" applyBorder="0" applyAlignment="0" applyProtection="0"/>
    <xf numFmtId="44" fontId="2" fillId="0" borderId="1" applyFont="0" applyFill="0" applyBorder="0" applyAlignment="0" applyProtection="0"/>
    <xf numFmtId="44" fontId="2" fillId="0" borderId="1" applyFont="0" applyFill="0" applyBorder="0" applyAlignment="0" applyProtection="0"/>
    <xf numFmtId="0" fontId="17" fillId="0" borderId="1"/>
    <xf numFmtId="43" fontId="17" fillId="0" borderId="1" applyFont="0" applyFill="0" applyBorder="0" applyAlignment="0" applyProtection="0"/>
    <xf numFmtId="169" fontId="1" fillId="0" borderId="1" applyFont="0" applyFill="0" applyBorder="0" applyAlignment="0" applyProtection="0"/>
    <xf numFmtId="44" fontId="1" fillId="0" borderId="1" applyFont="0" applyFill="0" applyBorder="0" applyAlignment="0" applyProtection="0"/>
    <xf numFmtId="43" fontId="1" fillId="0" borderId="1" applyFont="0" applyFill="0" applyBorder="0" applyAlignment="0" applyProtection="0"/>
    <xf numFmtId="0" fontId="1" fillId="0" borderId="1"/>
    <xf numFmtId="171" fontId="1" fillId="0" borderId="1" applyFont="0" applyFill="0" applyBorder="0" applyAlignment="0" applyProtection="0"/>
    <xf numFmtId="41" fontId="1" fillId="0" borderId="1" applyFont="0" applyFill="0" applyBorder="0" applyAlignment="0" applyProtection="0"/>
    <xf numFmtId="44" fontId="21" fillId="0" borderId="0" applyFont="0" applyFill="0" applyBorder="0" applyAlignment="0" applyProtection="0"/>
    <xf numFmtId="49" fontId="22" fillId="0" borderId="1" applyFill="0" applyBorder="0" applyProtection="0">
      <alignment horizontal="left" vertical="center"/>
    </xf>
    <xf numFmtId="172" fontId="23" fillId="0" borderId="1" applyFont="0" applyFill="0" applyBorder="0" applyAlignment="0" applyProtection="0"/>
    <xf numFmtId="9" fontId="24" fillId="0" borderId="0" applyFont="0" applyFill="0" applyBorder="0" applyAlignment="0" applyProtection="0"/>
    <xf numFmtId="42" fontId="39" fillId="0" borderId="0" applyFont="0" applyFill="0" applyBorder="0" applyAlignment="0" applyProtection="0"/>
  </cellStyleXfs>
  <cellXfs count="227">
    <xf numFmtId="0" fontId="0" fillId="0" borderId="0" xfId="0"/>
    <xf numFmtId="0" fontId="7" fillId="0" borderId="0" xfId="0" applyFont="1"/>
    <xf numFmtId="0" fontId="7" fillId="2" borderId="1" xfId="0" applyFont="1" applyFill="1" applyBorder="1"/>
    <xf numFmtId="0" fontId="13" fillId="8" borderId="7" xfId="0" applyFont="1" applyFill="1" applyBorder="1" applyAlignment="1">
      <alignment horizontal="center" vertical="center" wrapText="1"/>
    </xf>
    <xf numFmtId="0" fontId="10" fillId="0" borderId="8" xfId="13" applyFont="1" applyBorder="1" applyAlignment="1">
      <alignment vertical="center" wrapText="1"/>
    </xf>
    <xf numFmtId="0" fontId="10" fillId="0" borderId="9" xfId="13" applyFont="1" applyBorder="1" applyAlignment="1">
      <alignment vertical="center" wrapText="1"/>
    </xf>
    <xf numFmtId="0" fontId="10" fillId="0" borderId="9" xfId="13" applyFont="1" applyBorder="1" applyAlignment="1">
      <alignment horizontal="center" vertical="center" wrapText="1"/>
    </xf>
    <xf numFmtId="4" fontId="10" fillId="0" borderId="9" xfId="13" applyNumberFormat="1" applyFont="1" applyBorder="1" applyAlignment="1">
      <alignment vertical="center" wrapText="1"/>
    </xf>
    <xf numFmtId="43" fontId="10" fillId="0" borderId="9" xfId="14" applyFont="1" applyBorder="1" applyAlignment="1" applyProtection="1">
      <alignment vertical="center" wrapText="1"/>
    </xf>
    <xf numFmtId="0" fontId="10" fillId="0" borderId="10" xfId="13" applyFont="1" applyBorder="1" applyAlignment="1">
      <alignment vertical="center" wrapText="1"/>
    </xf>
    <xf numFmtId="0" fontId="10" fillId="0" borderId="1" xfId="13" applyFont="1" applyAlignment="1">
      <alignment horizontal="center" vertical="center" wrapText="1"/>
    </xf>
    <xf numFmtId="0" fontId="10" fillId="0" borderId="1" xfId="13" applyFont="1" applyAlignment="1">
      <alignment vertical="center" wrapText="1"/>
    </xf>
    <xf numFmtId="169" fontId="10" fillId="0" borderId="1" xfId="15" applyFont="1" applyAlignment="1" applyProtection="1">
      <alignment vertical="center" wrapText="1"/>
    </xf>
    <xf numFmtId="0" fontId="18" fillId="0" borderId="11" xfId="13" applyFont="1" applyBorder="1" applyAlignment="1">
      <alignment vertical="center" wrapText="1"/>
    </xf>
    <xf numFmtId="0" fontId="18" fillId="0" borderId="13" xfId="13" applyFont="1" applyBorder="1" applyAlignment="1">
      <alignment vertical="center" wrapText="1"/>
    </xf>
    <xf numFmtId="0" fontId="10" fillId="0" borderId="11" xfId="13" applyFont="1" applyBorder="1" applyAlignment="1">
      <alignment vertical="center" wrapText="1"/>
    </xf>
    <xf numFmtId="0" fontId="10" fillId="0" borderId="13" xfId="13" applyFont="1" applyBorder="1" applyAlignment="1">
      <alignment vertical="center" wrapText="1"/>
    </xf>
    <xf numFmtId="0" fontId="18" fillId="0" borderId="1" xfId="13" applyFont="1" applyAlignment="1">
      <alignment vertical="center" wrapText="1"/>
    </xf>
    <xf numFmtId="0" fontId="18" fillId="0" borderId="1" xfId="13" applyFont="1" applyAlignment="1">
      <alignment horizontal="center" vertical="center" wrapText="1"/>
    </xf>
    <xf numFmtId="4" fontId="18" fillId="0" borderId="1" xfId="13" applyNumberFormat="1" applyFont="1" applyAlignment="1">
      <alignment vertical="center" wrapText="1"/>
    </xf>
    <xf numFmtId="43" fontId="18" fillId="0" borderId="1" xfId="14" applyFont="1" applyBorder="1" applyAlignment="1" applyProtection="1">
      <alignment horizontal="center" vertical="center" wrapText="1"/>
    </xf>
    <xf numFmtId="43" fontId="18" fillId="0" borderId="1" xfId="14" applyFont="1" applyBorder="1" applyAlignment="1" applyProtection="1">
      <alignment vertical="center" wrapText="1"/>
    </xf>
    <xf numFmtId="0" fontId="9" fillId="0" borderId="6" xfId="13" applyFont="1" applyBorder="1" applyAlignment="1">
      <alignment horizontal="left" vertical="center" wrapText="1"/>
    </xf>
    <xf numFmtId="0" fontId="10" fillId="0" borderId="6" xfId="13" applyFont="1" applyBorder="1" applyAlignment="1">
      <alignment horizontal="center" vertical="center" wrapText="1"/>
    </xf>
    <xf numFmtId="43" fontId="9" fillId="0" borderId="6" xfId="14" applyFont="1" applyBorder="1" applyAlignment="1" applyProtection="1">
      <alignment horizontal="right" vertical="center" wrapText="1"/>
    </xf>
    <xf numFmtId="2" fontId="9" fillId="0" borderId="6" xfId="14" applyNumberFormat="1" applyFont="1" applyBorder="1" applyAlignment="1" applyProtection="1">
      <alignment horizontal="right" vertical="center" wrapText="1"/>
    </xf>
    <xf numFmtId="4" fontId="9" fillId="0" borderId="6" xfId="13" applyNumberFormat="1" applyFont="1" applyBorder="1" applyAlignment="1">
      <alignment vertical="center" wrapText="1"/>
    </xf>
    <xf numFmtId="0" fontId="9" fillId="0" borderId="19" xfId="13" applyFont="1" applyBorder="1" applyAlignment="1">
      <alignment horizontal="left" vertical="center" wrapText="1"/>
    </xf>
    <xf numFmtId="0" fontId="10" fillId="0" borderId="19" xfId="13" applyFont="1" applyBorder="1" applyAlignment="1">
      <alignment horizontal="center" vertical="center" wrapText="1"/>
    </xf>
    <xf numFmtId="4" fontId="18" fillId="0" borderId="19" xfId="13" applyNumberFormat="1" applyFont="1" applyBorder="1" applyAlignment="1">
      <alignment vertical="center" wrapText="1"/>
    </xf>
    <xf numFmtId="0" fontId="19" fillId="0" borderId="1" xfId="13" applyFont="1" applyAlignment="1">
      <alignment horizontal="center" vertical="center" wrapText="1"/>
    </xf>
    <xf numFmtId="4" fontId="19" fillId="0" borderId="1" xfId="13" applyNumberFormat="1" applyFont="1" applyAlignment="1">
      <alignment vertical="center" wrapText="1"/>
    </xf>
    <xf numFmtId="43" fontId="19" fillId="0" borderId="1" xfId="14" applyFont="1" applyBorder="1" applyAlignment="1" applyProtection="1">
      <alignment vertical="center" wrapText="1"/>
    </xf>
    <xf numFmtId="0" fontId="10" fillId="0" borderId="1" xfId="13" applyFont="1" applyAlignment="1">
      <alignment horizontal="center" vertical="center"/>
    </xf>
    <xf numFmtId="0" fontId="10" fillId="0" borderId="1" xfId="13" applyFont="1" applyAlignment="1">
      <alignment vertical="center"/>
    </xf>
    <xf numFmtId="169" fontId="10" fillId="0" borderId="1" xfId="15" applyFont="1" applyAlignment="1" applyProtection="1">
      <alignment vertical="center"/>
    </xf>
    <xf numFmtId="0" fontId="18" fillId="0" borderId="3" xfId="13" applyFont="1" applyBorder="1" applyAlignment="1">
      <alignment horizontal="center" vertical="center" wrapText="1"/>
    </xf>
    <xf numFmtId="4" fontId="18" fillId="0" borderId="3" xfId="13" applyNumberFormat="1" applyFont="1" applyBorder="1" applyAlignment="1">
      <alignment horizontal="center" vertical="center" wrapText="1"/>
    </xf>
    <xf numFmtId="43" fontId="18" fillId="0" borderId="3" xfId="14" applyFont="1" applyBorder="1" applyAlignment="1" applyProtection="1">
      <alignment horizontal="center" vertical="center" wrapText="1"/>
    </xf>
    <xf numFmtId="0" fontId="10" fillId="0" borderId="3" xfId="13" applyFont="1" applyBorder="1" applyAlignment="1">
      <alignment horizontal="left" vertical="center" wrapText="1"/>
    </xf>
    <xf numFmtId="0" fontId="10" fillId="0" borderId="3" xfId="13" applyFont="1" applyBorder="1" applyAlignment="1">
      <alignment horizontal="center" vertical="center" wrapText="1"/>
    </xf>
    <xf numFmtId="4" fontId="10" fillId="0" borderId="3" xfId="13" applyNumberFormat="1" applyFont="1" applyBorder="1" applyAlignment="1">
      <alignment vertical="center" wrapText="1"/>
    </xf>
    <xf numFmtId="170" fontId="9" fillId="0" borderId="3" xfId="14" applyNumberFormat="1" applyFont="1" applyBorder="1" applyAlignment="1" applyProtection="1">
      <alignment horizontal="right" vertical="center" wrapText="1"/>
    </xf>
    <xf numFmtId="170" fontId="10" fillId="0" borderId="3" xfId="14" applyNumberFormat="1" applyFont="1" applyBorder="1" applyAlignment="1" applyProtection="1">
      <alignment horizontal="right" vertical="center" wrapText="1"/>
    </xf>
    <xf numFmtId="43" fontId="10" fillId="0" borderId="3" xfId="14" applyFont="1" applyBorder="1" applyAlignment="1" applyProtection="1">
      <alignment horizontal="right" vertical="center" wrapText="1"/>
    </xf>
    <xf numFmtId="43" fontId="10" fillId="0" borderId="1" xfId="13" applyNumberFormat="1" applyFont="1" applyAlignment="1">
      <alignment horizontal="center" vertical="center" wrapText="1"/>
    </xf>
    <xf numFmtId="0" fontId="10" fillId="0" borderId="3" xfId="18" applyFont="1" applyBorder="1" applyAlignment="1">
      <alignment horizontal="left" vertical="center" wrapText="1"/>
    </xf>
    <xf numFmtId="43" fontId="18" fillId="0" borderId="5" xfId="14" applyFont="1" applyBorder="1" applyAlignment="1" applyProtection="1">
      <alignment vertical="center" wrapText="1"/>
    </xf>
    <xf numFmtId="43" fontId="10" fillId="0" borderId="3" xfId="14" applyFont="1" applyBorder="1" applyAlignment="1" applyProtection="1">
      <alignment vertical="center" wrapText="1"/>
    </xf>
    <xf numFmtId="171" fontId="10" fillId="0" borderId="1" xfId="19" applyFont="1" applyAlignment="1" applyProtection="1">
      <alignment horizontal="center" vertical="center" wrapText="1"/>
    </xf>
    <xf numFmtId="44" fontId="10" fillId="0" borderId="1" xfId="13" applyNumberFormat="1" applyFont="1" applyAlignment="1">
      <alignment horizontal="center" vertical="center" wrapText="1"/>
    </xf>
    <xf numFmtId="0" fontId="18" fillId="0" borderId="5" xfId="13" applyFont="1" applyBorder="1" applyAlignment="1">
      <alignment vertical="center" wrapText="1"/>
    </xf>
    <xf numFmtId="41" fontId="10" fillId="0" borderId="1" xfId="20" applyFont="1" applyAlignment="1" applyProtection="1">
      <alignment horizontal="center" vertical="center" wrapText="1"/>
    </xf>
    <xf numFmtId="4" fontId="18" fillId="0" borderId="6" xfId="13" applyNumberFormat="1" applyFont="1" applyBorder="1" applyAlignment="1">
      <alignment vertical="center" wrapText="1"/>
    </xf>
    <xf numFmtId="0" fontId="10" fillId="0" borderId="23" xfId="13" applyFont="1" applyBorder="1" applyAlignment="1">
      <alignment vertical="center" wrapText="1"/>
    </xf>
    <xf numFmtId="0" fontId="10" fillId="0" borderId="24" xfId="13" applyFont="1" applyBorder="1" applyAlignment="1">
      <alignment vertical="center" wrapText="1"/>
    </xf>
    <xf numFmtId="0" fontId="10" fillId="0" borderId="24" xfId="13" applyFont="1" applyBorder="1" applyAlignment="1">
      <alignment horizontal="center" vertical="center" wrapText="1"/>
    </xf>
    <xf numFmtId="4" fontId="10" fillId="0" borderId="24" xfId="13" applyNumberFormat="1" applyFont="1" applyBorder="1" applyAlignment="1">
      <alignment vertical="center" wrapText="1"/>
    </xf>
    <xf numFmtId="43" fontId="10" fillId="0" borderId="24" xfId="14" applyFont="1" applyBorder="1" applyAlignment="1" applyProtection="1">
      <alignment horizontal="center" vertical="center" wrapText="1"/>
    </xf>
    <xf numFmtId="0" fontId="10" fillId="0" borderId="25" xfId="13" applyFont="1" applyBorder="1" applyAlignment="1">
      <alignment vertical="center" wrapText="1"/>
    </xf>
    <xf numFmtId="4" fontId="10" fillId="0" borderId="1" xfId="13" applyNumberFormat="1" applyFont="1" applyAlignment="1">
      <alignment vertical="center" wrapText="1"/>
    </xf>
    <xf numFmtId="43" fontId="10" fillId="0" borderId="1" xfId="14" applyFont="1" applyAlignment="1" applyProtection="1">
      <alignment vertical="center" wrapText="1"/>
    </xf>
    <xf numFmtId="0" fontId="18" fillId="0" borderId="26" xfId="13" applyFont="1" applyBorder="1" applyAlignment="1">
      <alignment horizontal="center" vertical="center" wrapText="1"/>
    </xf>
    <xf numFmtId="0" fontId="18" fillId="12" borderId="6" xfId="13" applyFont="1" applyFill="1" applyBorder="1" applyAlignment="1">
      <alignment horizontal="center" vertical="center" wrapText="1"/>
    </xf>
    <xf numFmtId="4" fontId="18" fillId="12" borderId="6" xfId="13" applyNumberFormat="1" applyFont="1" applyFill="1" applyBorder="1" applyAlignment="1">
      <alignment horizontal="center" vertical="center" wrapText="1"/>
    </xf>
    <xf numFmtId="43" fontId="18" fillId="12" borderId="6" xfId="14" applyFont="1" applyFill="1" applyBorder="1" applyAlignment="1" applyProtection="1">
      <alignment horizontal="center" vertical="center" wrapText="1"/>
    </xf>
    <xf numFmtId="0" fontId="10" fillId="0" borderId="6" xfId="13" applyFont="1" applyBorder="1" applyAlignment="1">
      <alignment vertical="center" wrapText="1"/>
    </xf>
    <xf numFmtId="4" fontId="10" fillId="0" borderId="6" xfId="13" applyNumberFormat="1" applyFont="1" applyBorder="1" applyAlignment="1">
      <alignment vertical="center" wrapText="1"/>
    </xf>
    <xf numFmtId="43" fontId="10" fillId="0" borderId="6" xfId="14" applyFont="1" applyBorder="1" applyAlignment="1" applyProtection="1">
      <alignment vertical="center" wrapText="1"/>
    </xf>
    <xf numFmtId="9" fontId="10" fillId="0" borderId="6" xfId="14" applyNumberFormat="1" applyFont="1" applyBorder="1" applyAlignment="1" applyProtection="1">
      <alignment vertical="center" wrapText="1"/>
    </xf>
    <xf numFmtId="4" fontId="18" fillId="6" borderId="6" xfId="13" applyNumberFormat="1" applyFont="1" applyFill="1" applyBorder="1" applyAlignment="1">
      <alignment vertical="center" wrapText="1"/>
    </xf>
    <xf numFmtId="0" fontId="18" fillId="14" borderId="6" xfId="13" applyFont="1" applyFill="1" applyBorder="1" applyAlignment="1">
      <alignment horizontal="right" vertical="center" wrapText="1"/>
    </xf>
    <xf numFmtId="0" fontId="18" fillId="14" borderId="6" xfId="13" applyFont="1" applyFill="1" applyBorder="1" applyAlignment="1">
      <alignment horizontal="center" vertical="center" wrapText="1"/>
    </xf>
    <xf numFmtId="4" fontId="18" fillId="16" borderId="1" xfId="13" applyNumberFormat="1" applyFont="1" applyFill="1" applyAlignment="1">
      <alignment vertical="center" wrapText="1"/>
    </xf>
    <xf numFmtId="0" fontId="20" fillId="11" borderId="12" xfId="13" applyFont="1" applyFill="1" applyBorder="1" applyAlignment="1">
      <alignment vertical="center" wrapText="1"/>
    </xf>
    <xf numFmtId="0" fontId="20" fillId="11" borderId="14" xfId="13" applyFont="1" applyFill="1" applyBorder="1" applyAlignment="1">
      <alignment vertical="center" wrapText="1"/>
    </xf>
    <xf numFmtId="0" fontId="20" fillId="11" borderId="15" xfId="13" applyFont="1" applyFill="1" applyBorder="1" applyAlignment="1">
      <alignment vertical="center" wrapText="1"/>
    </xf>
    <xf numFmtId="0" fontId="20" fillId="11" borderId="18" xfId="13" applyFont="1" applyFill="1" applyBorder="1" applyAlignment="1">
      <alignment vertical="center" wrapText="1"/>
    </xf>
    <xf numFmtId="0" fontId="18" fillId="6" borderId="6" xfId="13" applyFont="1" applyFill="1" applyBorder="1" applyAlignment="1">
      <alignment horizontal="center" vertical="center" wrapText="1"/>
    </xf>
    <xf numFmtId="4" fontId="18" fillId="6" borderId="6" xfId="13" applyNumberFormat="1" applyFont="1" applyFill="1" applyBorder="1" applyAlignment="1">
      <alignment horizontal="center" vertical="center" wrapText="1"/>
    </xf>
    <xf numFmtId="43" fontId="18" fillId="6" borderId="6" xfId="14" applyFont="1" applyFill="1" applyBorder="1" applyAlignment="1" applyProtection="1">
      <alignment horizontal="center" vertical="center" wrapText="1"/>
    </xf>
    <xf numFmtId="0" fontId="7" fillId="0" borderId="0" xfId="0" applyFont="1" applyAlignment="1">
      <alignment horizontal="center" wrapText="1"/>
    </xf>
    <xf numFmtId="0" fontId="7" fillId="2" borderId="1" xfId="0" applyFont="1" applyFill="1" applyBorder="1" applyAlignment="1">
      <alignment horizontal="justify" vertical="center"/>
    </xf>
    <xf numFmtId="0" fontId="7" fillId="0" borderId="0" xfId="0" applyFont="1" applyAlignment="1">
      <alignment horizontal="justify"/>
    </xf>
    <xf numFmtId="0" fontId="7" fillId="0" borderId="0" xfId="0" applyFont="1" applyAlignment="1">
      <alignment horizontal="center" vertical="center" wrapText="1"/>
    </xf>
    <xf numFmtId="0" fontId="7" fillId="0" borderId="9" xfId="0" applyFont="1" applyBorder="1" applyAlignment="1">
      <alignment horizontal="center" wrapText="1"/>
    </xf>
    <xf numFmtId="0" fontId="7" fillId="0" borderId="10" xfId="0" applyFont="1" applyBorder="1" applyAlignment="1">
      <alignment horizontal="center" wrapText="1"/>
    </xf>
    <xf numFmtId="0" fontId="7" fillId="0" borderId="1" xfId="0" applyFont="1" applyBorder="1" applyAlignment="1">
      <alignment horizontal="center" wrapText="1"/>
    </xf>
    <xf numFmtId="0" fontId="7" fillId="0" borderId="13" xfId="0" applyFont="1" applyBorder="1" applyAlignment="1">
      <alignment horizontal="center" wrapText="1"/>
    </xf>
    <xf numFmtId="0" fontId="7" fillId="0" borderId="24" xfId="0" applyFont="1" applyBorder="1" applyAlignment="1">
      <alignment horizontal="center" vertical="center" wrapText="1"/>
    </xf>
    <xf numFmtId="0" fontId="7" fillId="0" borderId="25" xfId="0" applyFont="1" applyBorder="1" applyAlignment="1">
      <alignment horizontal="center" vertical="center" wrapText="1"/>
    </xf>
    <xf numFmtId="0" fontId="7" fillId="0" borderId="36" xfId="0" applyFont="1" applyBorder="1" applyAlignment="1">
      <alignment horizontal="center" wrapText="1"/>
    </xf>
    <xf numFmtId="0" fontId="7" fillId="0" borderId="37" xfId="0" applyFont="1" applyBorder="1" applyAlignment="1">
      <alignment horizontal="center" wrapText="1"/>
    </xf>
    <xf numFmtId="0" fontId="7" fillId="0" borderId="37" xfId="0" applyFont="1" applyBorder="1" applyAlignment="1">
      <alignment horizontal="center" vertical="center" wrapText="1"/>
    </xf>
    <xf numFmtId="0" fontId="7" fillId="0" borderId="38" xfId="0" applyFont="1" applyBorder="1" applyAlignment="1">
      <alignment horizontal="center" wrapText="1"/>
    </xf>
    <xf numFmtId="44" fontId="0" fillId="0" borderId="0" xfId="21" applyFont="1"/>
    <xf numFmtId="9" fontId="0" fillId="0" borderId="0" xfId="21" applyNumberFormat="1" applyFont="1"/>
    <xf numFmtId="0" fontId="0" fillId="0" borderId="0" xfId="21" applyNumberFormat="1" applyFont="1"/>
    <xf numFmtId="4" fontId="11" fillId="3" borderId="5" xfId="0" applyNumberFormat="1" applyFont="1" applyFill="1" applyBorder="1" applyAlignment="1">
      <alignment vertical="center" wrapText="1"/>
    </xf>
    <xf numFmtId="4" fontId="11" fillId="3" borderId="40" xfId="0" applyNumberFormat="1" applyFont="1" applyFill="1" applyBorder="1" applyAlignment="1">
      <alignment vertical="center" wrapText="1"/>
    </xf>
    <xf numFmtId="4" fontId="10" fillId="0" borderId="6" xfId="0" applyNumberFormat="1" applyFont="1" applyBorder="1" applyAlignment="1">
      <alignment horizontal="center" vertical="center" wrapText="1"/>
    </xf>
    <xf numFmtId="164" fontId="9" fillId="2" borderId="6" xfId="0" applyNumberFormat="1" applyFont="1" applyFill="1" applyBorder="1" applyAlignment="1">
      <alignment horizontal="right" vertical="center" wrapText="1"/>
    </xf>
    <xf numFmtId="4" fontId="11" fillId="3" borderId="1" xfId="0" applyNumberFormat="1" applyFont="1" applyFill="1" applyBorder="1" applyAlignment="1">
      <alignment horizontal="justify" vertical="center" wrapText="1"/>
    </xf>
    <xf numFmtId="4" fontId="11" fillId="3" borderId="1" xfId="0" applyNumberFormat="1" applyFont="1" applyFill="1" applyBorder="1" applyAlignment="1">
      <alignment vertical="center" wrapText="1"/>
    </xf>
    <xf numFmtId="0" fontId="13" fillId="8" borderId="45" xfId="0" applyFont="1" applyFill="1" applyBorder="1" applyAlignment="1">
      <alignment horizontal="center" vertical="center" wrapText="1"/>
    </xf>
    <xf numFmtId="0" fontId="7" fillId="17" borderId="0" xfId="0" applyFont="1" applyFill="1"/>
    <xf numFmtId="0" fontId="7" fillId="18" borderId="1" xfId="0" applyFont="1" applyFill="1" applyBorder="1"/>
    <xf numFmtId="0" fontId="7" fillId="17" borderId="1" xfId="0" applyFont="1" applyFill="1" applyBorder="1"/>
    <xf numFmtId="2" fontId="13" fillId="8" borderId="45" xfId="0" applyNumberFormat="1" applyFont="1" applyFill="1" applyBorder="1" applyAlignment="1">
      <alignment horizontal="center" vertical="center" wrapText="1"/>
    </xf>
    <xf numFmtId="0" fontId="16" fillId="10" borderId="46" xfId="0" applyFont="1" applyFill="1" applyBorder="1" applyAlignment="1">
      <alignment horizontal="justify" vertical="center"/>
    </xf>
    <xf numFmtId="49" fontId="10" fillId="2" borderId="20" xfId="0" applyNumberFormat="1" applyFont="1" applyFill="1" applyBorder="1" applyAlignment="1">
      <alignment horizontal="center" vertical="center" wrapText="1"/>
    </xf>
    <xf numFmtId="4" fontId="9" fillId="0" borderId="35" xfId="0" applyNumberFormat="1" applyFont="1" applyBorder="1" applyAlignment="1">
      <alignment horizontal="center" vertical="center" wrapText="1"/>
    </xf>
    <xf numFmtId="164" fontId="9" fillId="0" borderId="34" xfId="0" applyNumberFormat="1" applyFont="1" applyBorder="1" applyAlignment="1">
      <alignment horizontal="center" vertical="center" wrapText="1"/>
    </xf>
    <xf numFmtId="164" fontId="9" fillId="2" borderId="6" xfId="0" applyNumberFormat="1" applyFont="1" applyFill="1" applyBorder="1" applyAlignment="1">
      <alignment vertical="center" wrapText="1"/>
    </xf>
    <xf numFmtId="9" fontId="9" fillId="2" borderId="6" xfId="24" applyFont="1" applyFill="1" applyBorder="1" applyAlignment="1">
      <alignment horizontal="center" vertical="center" wrapText="1"/>
    </xf>
    <xf numFmtId="4" fontId="11" fillId="3" borderId="1" xfId="0" applyNumberFormat="1" applyFont="1" applyFill="1" applyBorder="1" applyAlignment="1">
      <alignment horizontal="left" vertical="center" wrapText="1"/>
    </xf>
    <xf numFmtId="0" fontId="15" fillId="10" borderId="41" xfId="0" applyFont="1" applyFill="1" applyBorder="1" applyAlignment="1">
      <alignment horizontal="center"/>
    </xf>
    <xf numFmtId="0" fontId="15" fillId="10" borderId="41" xfId="0" applyFont="1" applyFill="1" applyBorder="1" applyAlignment="1">
      <alignment horizontal="center" vertical="center"/>
    </xf>
    <xf numFmtId="0" fontId="13" fillId="20" borderId="1" xfId="0" applyFont="1" applyFill="1" applyBorder="1" applyAlignment="1">
      <alignment horizontal="center" vertical="center" wrapText="1"/>
    </xf>
    <xf numFmtId="6" fontId="13" fillId="8" borderId="45" xfId="0" applyNumberFormat="1" applyFont="1" applyFill="1" applyBorder="1" applyAlignment="1">
      <alignment horizontal="center" vertical="center" wrapText="1"/>
    </xf>
    <xf numFmtId="9" fontId="13" fillId="20" borderId="1" xfId="24" applyFont="1" applyFill="1" applyBorder="1" applyAlignment="1">
      <alignment horizontal="center" vertical="center" wrapText="1"/>
    </xf>
    <xf numFmtId="9" fontId="13" fillId="8" borderId="45" xfId="24" applyFont="1" applyFill="1" applyBorder="1" applyAlignment="1">
      <alignment horizontal="center" vertical="center" wrapText="1"/>
    </xf>
    <xf numFmtId="9" fontId="7" fillId="0" borderId="0" xfId="24" applyFont="1" applyAlignment="1">
      <alignment horizontal="center"/>
    </xf>
    <xf numFmtId="9" fontId="7" fillId="17" borderId="0" xfId="24" applyFont="1" applyFill="1" applyAlignment="1">
      <alignment horizontal="center"/>
    </xf>
    <xf numFmtId="9" fontId="7" fillId="18" borderId="1" xfId="24" applyFont="1" applyFill="1" applyBorder="1" applyAlignment="1">
      <alignment horizontal="center"/>
    </xf>
    <xf numFmtId="8" fontId="7" fillId="2" borderId="1" xfId="0" applyNumberFormat="1" applyFont="1" applyFill="1" applyBorder="1" applyAlignment="1">
      <alignment horizontal="justify" vertical="center"/>
    </xf>
    <xf numFmtId="0" fontId="7" fillId="0" borderId="1" xfId="0" applyFont="1" applyBorder="1"/>
    <xf numFmtId="173" fontId="7" fillId="0" borderId="0" xfId="0" applyNumberFormat="1" applyFont="1"/>
    <xf numFmtId="43" fontId="7" fillId="0" borderId="0" xfId="0" applyNumberFormat="1" applyFont="1"/>
    <xf numFmtId="165" fontId="12" fillId="13" borderId="50" xfId="0" applyNumberFormat="1" applyFont="1" applyFill="1" applyBorder="1"/>
    <xf numFmtId="9" fontId="12" fillId="13" borderId="50" xfId="24" applyFont="1" applyFill="1" applyBorder="1" applyAlignment="1">
      <alignment horizontal="center"/>
    </xf>
    <xf numFmtId="164" fontId="11" fillId="3" borderId="51" xfId="0" applyNumberFormat="1" applyFont="1" applyFill="1" applyBorder="1" applyAlignment="1">
      <alignment horizontal="right" vertical="center" wrapText="1"/>
    </xf>
    <xf numFmtId="165" fontId="12" fillId="13" borderId="49" xfId="0" applyNumberFormat="1" applyFont="1" applyFill="1" applyBorder="1"/>
    <xf numFmtId="9" fontId="11" fillId="3" borderId="51" xfId="24" applyFont="1" applyFill="1" applyBorder="1" applyAlignment="1">
      <alignment horizontal="center" vertical="center" wrapText="1"/>
    </xf>
    <xf numFmtId="9" fontId="12" fillId="13" borderId="49" xfId="24" applyFont="1" applyFill="1" applyBorder="1" applyAlignment="1">
      <alignment horizontal="center"/>
    </xf>
    <xf numFmtId="0" fontId="25" fillId="0" borderId="0" xfId="0" applyFont="1"/>
    <xf numFmtId="0" fontId="26" fillId="8" borderId="45" xfId="0" applyFont="1" applyFill="1" applyBorder="1" applyAlignment="1">
      <alignment horizontal="center" vertical="center" wrapText="1"/>
    </xf>
    <xf numFmtId="0" fontId="25" fillId="17" borderId="0" xfId="0" applyFont="1" applyFill="1"/>
    <xf numFmtId="164" fontId="27" fillId="3" borderId="51" xfId="0" applyNumberFormat="1" applyFont="1" applyFill="1" applyBorder="1" applyAlignment="1">
      <alignment horizontal="right" vertical="center" wrapText="1"/>
    </xf>
    <xf numFmtId="165" fontId="27" fillId="13" borderId="52" xfId="0" applyNumberFormat="1" applyFont="1" applyFill="1" applyBorder="1"/>
    <xf numFmtId="165" fontId="27" fillId="13" borderId="50" xfId="0" applyNumberFormat="1" applyFont="1" applyFill="1" applyBorder="1"/>
    <xf numFmtId="0" fontId="25" fillId="18" borderId="1" xfId="0" applyFont="1" applyFill="1" applyBorder="1"/>
    <xf numFmtId="166" fontId="25" fillId="18" borderId="1" xfId="0" applyNumberFormat="1" applyFont="1" applyFill="1" applyBorder="1"/>
    <xf numFmtId="43" fontId="25" fillId="0" borderId="0" xfId="0" applyNumberFormat="1" applyFont="1"/>
    <xf numFmtId="0" fontId="13" fillId="8" borderId="58" xfId="0" applyFont="1" applyFill="1" applyBorder="1" applyAlignment="1">
      <alignment horizontal="center" vertical="center" wrapText="1"/>
    </xf>
    <xf numFmtId="0" fontId="13" fillId="8" borderId="59" xfId="0" applyFont="1" applyFill="1" applyBorder="1" applyAlignment="1">
      <alignment horizontal="center" vertical="center" wrapText="1"/>
    </xf>
    <xf numFmtId="0" fontId="16" fillId="10" borderId="60" xfId="0" applyFont="1" applyFill="1" applyBorder="1" applyAlignment="1">
      <alignment horizontal="center" vertical="center"/>
    </xf>
    <xf numFmtId="0" fontId="15" fillId="10" borderId="62" xfId="0" applyFont="1" applyFill="1" applyBorder="1" applyAlignment="1">
      <alignment horizontal="center" vertical="center"/>
    </xf>
    <xf numFmtId="4" fontId="9" fillId="2" borderId="64" xfId="0" applyNumberFormat="1" applyFont="1" applyFill="1" applyBorder="1" applyAlignment="1">
      <alignment horizontal="center" vertical="center" wrapText="1"/>
    </xf>
    <xf numFmtId="164" fontId="9" fillId="2" borderId="61" xfId="0" applyNumberFormat="1" applyFont="1" applyFill="1" applyBorder="1" applyAlignment="1">
      <alignment vertical="center" wrapText="1"/>
    </xf>
    <xf numFmtId="4" fontId="11" fillId="3" borderId="65" xfId="0" applyNumberFormat="1" applyFont="1" applyFill="1" applyBorder="1" applyAlignment="1">
      <alignment vertical="center" wrapText="1"/>
    </xf>
    <xf numFmtId="0" fontId="29" fillId="7" borderId="56" xfId="0" applyFont="1" applyFill="1" applyBorder="1" applyAlignment="1">
      <alignment vertical="center" wrapText="1"/>
    </xf>
    <xf numFmtId="164" fontId="32" fillId="3" borderId="63" xfId="0" applyNumberFormat="1" applyFont="1" applyFill="1" applyBorder="1" applyAlignment="1">
      <alignment horizontal="left" vertical="center" wrapText="1"/>
    </xf>
    <xf numFmtId="0" fontId="33" fillId="13" borderId="42" xfId="0" applyFont="1" applyFill="1" applyBorder="1" applyAlignment="1">
      <alignment horizontal="justify" vertical="center"/>
    </xf>
    <xf numFmtId="0" fontId="35" fillId="13" borderId="66" xfId="0" applyFont="1" applyFill="1" applyBorder="1"/>
    <xf numFmtId="0" fontId="38" fillId="23" borderId="68" xfId="0" applyFont="1" applyFill="1" applyBorder="1"/>
    <xf numFmtId="0" fontId="36" fillId="23" borderId="70" xfId="0" applyFont="1" applyFill="1" applyBorder="1" applyAlignment="1">
      <alignment horizontal="justify" vertical="center"/>
    </xf>
    <xf numFmtId="165" fontId="37" fillId="23" borderId="25" xfId="0" applyNumberFormat="1" applyFont="1" applyFill="1" applyBorder="1" applyAlignment="1">
      <alignment vertical="center"/>
    </xf>
    <xf numFmtId="0" fontId="28" fillId="8" borderId="56" xfId="0" applyFont="1" applyFill="1" applyBorder="1" applyAlignment="1">
      <alignment vertical="center"/>
    </xf>
    <xf numFmtId="0" fontId="35" fillId="13" borderId="72" xfId="0" applyFont="1" applyFill="1" applyBorder="1"/>
    <xf numFmtId="0" fontId="33" fillId="13" borderId="73" xfId="0" applyFont="1" applyFill="1" applyBorder="1" applyAlignment="1">
      <alignment horizontal="left" vertical="center"/>
    </xf>
    <xf numFmtId="0" fontId="33" fillId="13" borderId="1" xfId="0" applyFont="1" applyFill="1" applyBorder="1" applyAlignment="1">
      <alignment horizontal="justify" vertical="center"/>
    </xf>
    <xf numFmtId="165" fontId="27" fillId="13" borderId="77" xfId="0" applyNumberFormat="1" applyFont="1" applyFill="1" applyBorder="1"/>
    <xf numFmtId="42" fontId="34" fillId="13" borderId="67" xfId="25" applyFont="1" applyFill="1" applyBorder="1"/>
    <xf numFmtId="42" fontId="34" fillId="13" borderId="76" xfId="25" applyFont="1" applyFill="1" applyBorder="1"/>
    <xf numFmtId="0" fontId="34" fillId="13" borderId="42" xfId="0" applyFont="1" applyFill="1" applyBorder="1"/>
    <xf numFmtId="0" fontId="34" fillId="13" borderId="44" xfId="0" applyFont="1" applyFill="1" applyBorder="1"/>
    <xf numFmtId="0" fontId="34" fillId="13" borderId="74" xfId="0" applyFont="1" applyFill="1" applyBorder="1"/>
    <xf numFmtId="9" fontId="34" fillId="13" borderId="74" xfId="0" applyNumberFormat="1" applyFont="1" applyFill="1" applyBorder="1"/>
    <xf numFmtId="0" fontId="34" fillId="13" borderId="75" xfId="0" applyFont="1" applyFill="1" applyBorder="1"/>
    <xf numFmtId="0" fontId="37" fillId="23" borderId="70" xfId="0" applyFont="1" applyFill="1" applyBorder="1" applyAlignment="1">
      <alignment vertical="center"/>
    </xf>
    <xf numFmtId="0" fontId="37" fillId="23" borderId="71" xfId="0" applyFont="1" applyFill="1" applyBorder="1" applyAlignment="1">
      <alignment vertical="center"/>
    </xf>
    <xf numFmtId="0" fontId="33" fillId="13" borderId="43" xfId="0" applyFont="1" applyFill="1" applyBorder="1" applyAlignment="1">
      <alignment horizontal="left" vertical="center"/>
    </xf>
    <xf numFmtId="0" fontId="36" fillId="23" borderId="69" xfId="0" applyFont="1" applyFill="1" applyBorder="1" applyAlignment="1">
      <alignment horizontal="center" vertical="center"/>
    </xf>
    <xf numFmtId="0" fontId="9" fillId="0" borderId="20" xfId="4" applyFont="1" applyBorder="1" applyAlignment="1">
      <alignment horizontal="left" vertical="center" wrapText="1"/>
    </xf>
    <xf numFmtId="0" fontId="16" fillId="10" borderId="47" xfId="0" applyFont="1" applyFill="1" applyBorder="1" applyAlignment="1">
      <alignment horizontal="left" vertical="center"/>
    </xf>
    <xf numFmtId="0" fontId="26" fillId="19" borderId="39" xfId="0" applyFont="1" applyFill="1" applyBorder="1" applyAlignment="1">
      <alignment horizontal="center" vertical="center" wrapText="1"/>
    </xf>
    <xf numFmtId="0" fontId="13" fillId="19" borderId="39" xfId="0" applyFont="1" applyFill="1" applyBorder="1" applyAlignment="1">
      <alignment horizontal="center" vertical="center" wrapText="1"/>
    </xf>
    <xf numFmtId="9" fontId="13" fillId="19" borderId="39" xfId="24" applyFont="1" applyFill="1" applyBorder="1" applyAlignment="1">
      <alignment horizontal="center" vertical="center" wrapText="1"/>
    </xf>
    <xf numFmtId="0" fontId="13" fillId="8" borderId="48" xfId="0" applyFont="1" applyFill="1" applyBorder="1" applyAlignment="1">
      <alignment horizontal="center" vertical="center" wrapText="1"/>
    </xf>
    <xf numFmtId="0" fontId="38" fillId="0" borderId="0" xfId="0" applyFont="1"/>
    <xf numFmtId="165" fontId="38" fillId="0" borderId="0" xfId="24" applyNumberFormat="1" applyFont="1"/>
    <xf numFmtId="43" fontId="38" fillId="0" borderId="0" xfId="0" applyNumberFormat="1" applyFont="1"/>
    <xf numFmtId="9" fontId="40" fillId="0" borderId="0" xfId="24" applyFont="1"/>
    <xf numFmtId="0" fontId="30" fillId="17" borderId="54" xfId="0" applyFont="1" applyFill="1" applyBorder="1" applyAlignment="1">
      <alignment horizontal="center" vertical="center" wrapText="1"/>
    </xf>
    <xf numFmtId="0" fontId="30" fillId="17" borderId="55" xfId="0" applyFont="1" applyFill="1" applyBorder="1" applyAlignment="1">
      <alignment horizontal="center" vertical="center" wrapText="1"/>
    </xf>
    <xf numFmtId="0" fontId="13" fillId="8" borderId="2" xfId="0" applyFont="1" applyFill="1" applyBorder="1" applyAlignment="1">
      <alignment horizontal="left" vertical="center"/>
    </xf>
    <xf numFmtId="0" fontId="13" fillId="8" borderId="57" xfId="0" applyFont="1" applyFill="1" applyBorder="1" applyAlignment="1">
      <alignment horizontal="left" vertical="center"/>
    </xf>
    <xf numFmtId="0" fontId="14" fillId="21" borderId="56" xfId="0" applyFont="1" applyFill="1" applyBorder="1" applyAlignment="1">
      <alignment horizontal="center" vertical="center" wrapText="1"/>
    </xf>
    <xf numFmtId="0" fontId="14" fillId="22" borderId="2" xfId="0" applyFont="1" applyFill="1" applyBorder="1"/>
    <xf numFmtId="0" fontId="14" fillId="22" borderId="57" xfId="0" applyFont="1" applyFill="1" applyBorder="1"/>
    <xf numFmtId="0" fontId="13" fillId="8" borderId="36" xfId="0" applyFont="1" applyFill="1" applyBorder="1" applyAlignment="1">
      <alignment horizontal="center" vertical="center" wrapText="1"/>
    </xf>
    <xf numFmtId="0" fontId="13" fillId="8" borderId="38" xfId="0" applyFont="1" applyFill="1" applyBorder="1" applyAlignment="1">
      <alignment horizontal="center" vertical="center" wrapText="1"/>
    </xf>
    <xf numFmtId="0" fontId="18" fillId="6" borderId="6" xfId="13" applyFont="1" applyFill="1" applyBorder="1" applyAlignment="1">
      <alignment horizontal="right" vertical="center" wrapText="1"/>
    </xf>
    <xf numFmtId="0" fontId="18" fillId="16" borderId="1" xfId="13" applyFont="1" applyFill="1" applyAlignment="1">
      <alignment horizontal="center" vertical="center" wrapText="1"/>
    </xf>
    <xf numFmtId="0" fontId="10" fillId="9" borderId="27" xfId="13" applyFont="1" applyFill="1" applyBorder="1" applyAlignment="1">
      <alignment horizontal="center" vertical="center" wrapText="1"/>
    </xf>
    <xf numFmtId="0" fontId="10" fillId="9" borderId="28" xfId="13" applyFont="1" applyFill="1" applyBorder="1" applyAlignment="1">
      <alignment horizontal="center" vertical="center" wrapText="1"/>
    </xf>
    <xf numFmtId="0" fontId="10" fillId="9" borderId="32" xfId="13" applyFont="1" applyFill="1" applyBorder="1" applyAlignment="1">
      <alignment horizontal="center" vertical="center" wrapText="1"/>
    </xf>
    <xf numFmtId="0" fontId="10" fillId="9" borderId="29" xfId="13" applyFont="1" applyFill="1" applyBorder="1" applyAlignment="1">
      <alignment horizontal="center" vertical="center" wrapText="1"/>
    </xf>
    <xf numFmtId="0" fontId="10" fillId="9" borderId="16" xfId="13" applyFont="1" applyFill="1" applyBorder="1" applyAlignment="1">
      <alignment horizontal="center" vertical="center" wrapText="1"/>
    </xf>
    <xf numFmtId="0" fontId="10" fillId="9" borderId="17" xfId="13" applyFont="1" applyFill="1" applyBorder="1" applyAlignment="1">
      <alignment horizontal="center" vertical="center" wrapText="1"/>
    </xf>
    <xf numFmtId="0" fontId="10" fillId="9" borderId="30" xfId="13" applyFont="1" applyFill="1" applyBorder="1" applyAlignment="1">
      <alignment horizontal="center" vertical="center" wrapText="1"/>
    </xf>
    <xf numFmtId="0" fontId="10" fillId="9" borderId="31" xfId="13" applyFont="1" applyFill="1" applyBorder="1" applyAlignment="1">
      <alignment horizontal="center" vertical="center" wrapText="1"/>
    </xf>
    <xf numFmtId="0" fontId="10" fillId="9" borderId="33" xfId="13" applyFont="1" applyFill="1" applyBorder="1" applyAlignment="1">
      <alignment horizontal="center" vertical="center" wrapText="1"/>
    </xf>
    <xf numFmtId="0" fontId="18" fillId="0" borderId="26" xfId="13" applyFont="1" applyBorder="1" applyAlignment="1">
      <alignment horizontal="center" vertical="center" wrapText="1"/>
    </xf>
    <xf numFmtId="0" fontId="18" fillId="12" borderId="6" xfId="13" applyFont="1" applyFill="1" applyBorder="1" applyAlignment="1">
      <alignment horizontal="center" vertical="center" wrapText="1"/>
    </xf>
    <xf numFmtId="0" fontId="18" fillId="5" borderId="6" xfId="13" applyFont="1" applyFill="1" applyBorder="1" applyAlignment="1">
      <alignment horizontal="center" vertical="center" wrapText="1"/>
    </xf>
    <xf numFmtId="0" fontId="18" fillId="15" borderId="6" xfId="13" applyFont="1" applyFill="1" applyBorder="1" applyAlignment="1">
      <alignment horizontal="center" vertical="center" wrapText="1"/>
    </xf>
    <xf numFmtId="0" fontId="18" fillId="6" borderId="20" xfId="13" applyFont="1" applyFill="1" applyBorder="1" applyAlignment="1">
      <alignment horizontal="center" vertical="center" wrapText="1"/>
    </xf>
    <xf numFmtId="0" fontId="18" fillId="6" borderId="22" xfId="13" applyFont="1" applyFill="1" applyBorder="1" applyAlignment="1">
      <alignment horizontal="center" vertical="center" wrapText="1"/>
    </xf>
    <xf numFmtId="0" fontId="18" fillId="0" borderId="1" xfId="13" applyFont="1" applyAlignment="1">
      <alignment horizontal="center" vertical="center" wrapText="1"/>
    </xf>
    <xf numFmtId="0" fontId="18" fillId="0" borderId="19" xfId="13" applyFont="1" applyBorder="1" applyAlignment="1">
      <alignment horizontal="center" vertical="center" wrapText="1"/>
    </xf>
    <xf numFmtId="0" fontId="18" fillId="0" borderId="5" xfId="13" applyFont="1" applyBorder="1" applyAlignment="1">
      <alignment horizontal="center" vertical="center" wrapText="1"/>
    </xf>
    <xf numFmtId="43" fontId="18" fillId="0" borderId="5" xfId="14" applyFont="1" applyBorder="1" applyAlignment="1" applyProtection="1">
      <alignment horizontal="center" vertical="center" wrapText="1"/>
    </xf>
    <xf numFmtId="0" fontId="18" fillId="0" borderId="6" xfId="13" applyFont="1" applyBorder="1" applyAlignment="1">
      <alignment horizontal="center" vertical="center" wrapText="1"/>
    </xf>
    <xf numFmtId="0" fontId="18" fillId="0" borderId="20" xfId="13" applyFont="1" applyBorder="1" applyAlignment="1">
      <alignment horizontal="center" vertical="center" wrapText="1"/>
    </xf>
    <xf numFmtId="0" fontId="18" fillId="0" borderId="21" xfId="13" applyFont="1" applyBorder="1" applyAlignment="1">
      <alignment horizontal="center" vertical="center" wrapText="1"/>
    </xf>
    <xf numFmtId="0" fontId="18" fillId="0" borderId="22" xfId="13" applyFont="1" applyBorder="1" applyAlignment="1">
      <alignment horizontal="center" vertical="center" wrapText="1"/>
    </xf>
    <xf numFmtId="44" fontId="18" fillId="0" borderId="1" xfId="21" applyFont="1" applyBorder="1" applyAlignment="1">
      <alignment horizontal="center" vertical="center" wrapText="1"/>
    </xf>
    <xf numFmtId="0" fontId="8" fillId="11" borderId="8" xfId="0" applyFont="1" applyFill="1" applyBorder="1" applyAlignment="1">
      <alignment horizontal="center" vertical="center" wrapText="1"/>
    </xf>
    <xf numFmtId="0" fontId="8" fillId="11" borderId="11" xfId="0" applyFont="1" applyFill="1" applyBorder="1" applyAlignment="1">
      <alignment horizontal="center" vertical="center" wrapText="1"/>
    </xf>
    <xf numFmtId="0" fontId="8" fillId="11" borderId="23" xfId="0" applyFont="1" applyFill="1" applyBorder="1" applyAlignment="1">
      <alignment horizontal="center" vertical="center" wrapText="1"/>
    </xf>
    <xf numFmtId="44" fontId="0" fillId="0" borderId="0" xfId="21" applyFont="1" applyAlignment="1">
      <alignment horizontal="center"/>
    </xf>
    <xf numFmtId="0" fontId="30" fillId="17" borderId="53" xfId="0" applyFont="1" applyFill="1" applyBorder="1" applyAlignment="1">
      <alignment horizontal="center" vertical="center" wrapText="1"/>
    </xf>
    <xf numFmtId="0" fontId="13" fillId="7" borderId="2" xfId="0" applyFont="1" applyFill="1" applyBorder="1" applyAlignment="1">
      <alignment horizontal="justify" vertical="center" wrapText="1"/>
    </xf>
    <xf numFmtId="0" fontId="13" fillId="7" borderId="57" xfId="0" applyFont="1" applyFill="1" applyBorder="1" applyAlignment="1">
      <alignment horizontal="justify" vertical="center" wrapText="1"/>
    </xf>
    <xf numFmtId="49" fontId="10" fillId="2" borderId="78" xfId="0" applyNumberFormat="1" applyFont="1" applyFill="1" applyBorder="1" applyAlignment="1">
      <alignment horizontal="center" vertical="center" wrapText="1"/>
    </xf>
  </cellXfs>
  <cellStyles count="26">
    <cellStyle name="BodyStyle" xfId="22" xr:uid="{9333E8D5-C8C1-46DB-9722-9B04A537A01D}"/>
    <cellStyle name="Currency" xfId="23" xr:uid="{D8F63F3E-0BB1-4C44-BAC0-7721ADDAF334}"/>
    <cellStyle name="Excel Built-in Calculation" xfId="3" xr:uid="{BE22AF2E-20CC-4999-88AB-B31581EE042B}"/>
    <cellStyle name="Excel Built-in Currency [0] 1" xfId="2" xr:uid="{AA708523-9387-4C3C-967A-0C6D7385FE4C}"/>
    <cellStyle name="Millares [0] 2" xfId="20" xr:uid="{5761BE5D-7C6E-4DDC-B88C-3C408E8FC41C}"/>
    <cellStyle name="Millares 2" xfId="5" xr:uid="{5BE3CD3C-E824-4B78-9110-195DF408C749}"/>
    <cellStyle name="Millares 3" xfId="14" xr:uid="{F531F9E7-3974-4FAA-A57A-CFBC2AA8F2EB}"/>
    <cellStyle name="Millares 4" xfId="17" xr:uid="{E848647C-CA1A-4E5B-B08C-44CEE99C4E46}"/>
    <cellStyle name="Moneda" xfId="21" builtinId="4"/>
    <cellStyle name="Moneda [0]" xfId="25" builtinId="7"/>
    <cellStyle name="Moneda [0] 2" xfId="7" xr:uid="{488F627A-8123-4BF1-B48E-A47E5FCF9466}"/>
    <cellStyle name="Moneda [0] 2 2" xfId="15" xr:uid="{2B6255A4-2A8A-481A-B669-83F267A9165B}"/>
    <cellStyle name="Moneda 2" xfId="6" xr:uid="{9C4665A4-C247-468C-AC74-7857441776F4}"/>
    <cellStyle name="Moneda 2 2" xfId="19" xr:uid="{EC931F21-8FE9-4E8C-B8AC-9BCFBDEDE06A}"/>
    <cellStyle name="Moneda 3" xfId="10" xr:uid="{1BE9F6F0-F1AB-495A-A547-8DD3A90CFDBA}"/>
    <cellStyle name="Moneda 4" xfId="11" xr:uid="{22B5DA39-CA90-40E7-ACB1-A311CF08467A}"/>
    <cellStyle name="Moneda 5" xfId="9" xr:uid="{2737F57D-4A52-4EB2-98EA-599C00159680}"/>
    <cellStyle name="Moneda 6" xfId="12" xr:uid="{B626DD4F-0B63-412A-BBDF-40B6E0328569}"/>
    <cellStyle name="Moneda 7" xfId="16" xr:uid="{833718E4-15AA-4ED2-B17F-B057560F744F}"/>
    <cellStyle name="Normal" xfId="0" builtinId="0"/>
    <cellStyle name="Normal 10" xfId="1" xr:uid="{E2CCD3A9-E6D4-4EC0-8A5B-A0E478B01957}"/>
    <cellStyle name="Normal 2" xfId="4" xr:uid="{BB0E6636-85A3-4493-A9D4-FAA0FE5E404B}"/>
    <cellStyle name="Normal 3" xfId="13" xr:uid="{2FF71678-C9A7-489C-BA17-64BEB2BBE90F}"/>
    <cellStyle name="Normal 4" xfId="18" xr:uid="{7010A8BB-F469-4B76-AA17-CAACCC6F34D3}"/>
    <cellStyle name="Porcentaje" xfId="24" builtinId="5"/>
    <cellStyle name="Porcentaje 2" xfId="8" xr:uid="{A1A5EB1C-8794-49BE-99E0-35F492448084}"/>
  </cellStyles>
  <dxfs count="2">
    <dxf>
      <font>
        <color rgb="FF006100"/>
      </font>
      <fill>
        <patternFill>
          <bgColor rgb="FFC6EFCE"/>
        </patternFill>
      </fill>
    </dxf>
    <dxf>
      <font>
        <color rgb="FF006100"/>
      </font>
      <fill>
        <patternFill>
          <bgColor rgb="FFC6EFCE"/>
        </patternFill>
      </fill>
    </dxf>
  </dxfs>
  <tableStyles count="0" defaultTableStyle="TableStyleMedium2" defaultPivotStyle="PivotStyleLight16"/>
  <colors>
    <mruColors>
      <color rgb="FFFC7413"/>
      <color rgb="FFFC7311"/>
      <color rgb="FFF79D43"/>
      <color rgb="FF3333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Tema de Office">
  <a:themeElements>
    <a:clrScheme name="Naranja">
      <a:dk1>
        <a:srgbClr val="000000"/>
      </a:dk1>
      <a:lt1>
        <a:sysClr val="window" lastClr="FFFFFF"/>
      </a:lt1>
      <a:dk2>
        <a:srgbClr val="637052"/>
      </a:dk2>
      <a:lt2>
        <a:srgbClr val="CCDDEA"/>
      </a:lt2>
      <a:accent1>
        <a:srgbClr val="E48312"/>
      </a:accent1>
      <a:accent2>
        <a:srgbClr val="BD582C"/>
      </a:accent2>
      <a:accent3>
        <a:srgbClr val="865640"/>
      </a:accent3>
      <a:accent4>
        <a:srgbClr val="9B8357"/>
      </a:accent4>
      <a:accent5>
        <a:srgbClr val="C2BC80"/>
      </a:accent5>
      <a:accent6>
        <a:srgbClr val="94A088"/>
      </a:accent6>
      <a:hlink>
        <a:srgbClr val="2998E3"/>
      </a:hlink>
      <a:folHlink>
        <a:srgbClr val="8C8C8C"/>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576185-9ACE-40D2-B6C0-D0709D8C6152}">
  <sheetPr>
    <pageSetUpPr fitToPage="1"/>
  </sheetPr>
  <dimension ref="A1:Q35"/>
  <sheetViews>
    <sheetView tabSelected="1" view="pageBreakPreview" topLeftCell="A19" zoomScale="183" zoomScaleNormal="100" zoomScaleSheetLayoutView="85" workbookViewId="0">
      <selection activeCell="C23" sqref="C23"/>
    </sheetView>
  </sheetViews>
  <sheetFormatPr baseColWidth="10" defaultColWidth="14.5" defaultRowHeight="15" customHeight="1" x14ac:dyDescent="0.15"/>
  <cols>
    <col min="1" max="1" width="17.1640625" style="1" customWidth="1"/>
    <col min="2" max="3" width="28.5" style="83" customWidth="1"/>
    <col min="4" max="5" width="11.5" style="1" customWidth="1"/>
    <col min="6" max="6" width="11.5" style="1" hidden="1" customWidth="1"/>
    <col min="7" max="7" width="19.5" style="1" hidden="1" customWidth="1"/>
    <col min="8" max="8" width="28.5" style="1" customWidth="1"/>
    <col min="9" max="9" width="8.5" style="1" customWidth="1"/>
    <col min="10" max="10" width="23.5" style="135" hidden="1" customWidth="1"/>
    <col min="11" max="11" width="3.33203125" style="105" hidden="1" customWidth="1"/>
    <col min="12" max="12" width="23.5" style="1" hidden="1" customWidth="1"/>
    <col min="13" max="13" width="3.33203125" style="105" hidden="1" customWidth="1"/>
    <col min="14" max="14" width="23.5" style="1" hidden="1" customWidth="1"/>
    <col min="15" max="15" width="3.33203125" style="105" hidden="1" customWidth="1"/>
    <col min="16" max="16" width="23.5" style="122" hidden="1" customWidth="1"/>
    <col min="17" max="16384" width="14.5" style="1"/>
  </cols>
  <sheetData>
    <row r="1" spans="1:16" ht="85" customHeight="1" thickBot="1" x14ac:dyDescent="0.2">
      <c r="A1" s="223" t="s">
        <v>155</v>
      </c>
      <c r="B1" s="184"/>
      <c r="C1" s="184"/>
      <c r="D1" s="184"/>
      <c r="E1" s="184"/>
      <c r="F1" s="184"/>
      <c r="G1" s="184"/>
      <c r="H1" s="185"/>
      <c r="I1" s="105"/>
    </row>
    <row r="2" spans="1:16" ht="99" customHeight="1" thickBot="1" x14ac:dyDescent="0.2">
      <c r="A2" s="151" t="s">
        <v>154</v>
      </c>
      <c r="B2" s="224" t="s">
        <v>156</v>
      </c>
      <c r="C2" s="224"/>
      <c r="D2" s="224"/>
      <c r="E2" s="224"/>
      <c r="F2" s="224"/>
      <c r="G2" s="224"/>
      <c r="H2" s="225"/>
      <c r="I2" s="105"/>
      <c r="J2" s="136" t="s">
        <v>150</v>
      </c>
      <c r="L2" s="108">
        <v>1.32</v>
      </c>
      <c r="M2" s="107"/>
      <c r="N2" s="118"/>
      <c r="O2" s="107"/>
      <c r="P2" s="120"/>
    </row>
    <row r="3" spans="1:16" ht="19" customHeight="1" x14ac:dyDescent="0.15">
      <c r="A3" s="158" t="s">
        <v>0</v>
      </c>
      <c r="B3" s="186"/>
      <c r="C3" s="186"/>
      <c r="D3" s="186"/>
      <c r="E3" s="186"/>
      <c r="F3" s="186"/>
      <c r="G3" s="186"/>
      <c r="H3" s="187"/>
      <c r="I3" s="105"/>
      <c r="J3" s="137"/>
      <c r="L3" s="105"/>
      <c r="N3" s="105"/>
      <c r="P3" s="123"/>
    </row>
    <row r="4" spans="1:16" ht="25" customHeight="1" x14ac:dyDescent="0.2">
      <c r="A4" s="188" t="s">
        <v>149</v>
      </c>
      <c r="B4" s="189"/>
      <c r="C4" s="189"/>
      <c r="D4" s="189"/>
      <c r="E4" s="189"/>
      <c r="F4" s="189"/>
      <c r="G4" s="189"/>
      <c r="H4" s="190"/>
      <c r="I4" s="105"/>
      <c r="J4" s="137"/>
      <c r="L4" s="105"/>
      <c r="N4" s="105"/>
      <c r="P4" s="123"/>
    </row>
    <row r="5" spans="1:16" ht="27" customHeight="1" x14ac:dyDescent="0.15">
      <c r="A5" s="144" t="s">
        <v>13</v>
      </c>
      <c r="B5" s="179" t="s">
        <v>14</v>
      </c>
      <c r="C5" s="3" t="s">
        <v>151</v>
      </c>
      <c r="D5" s="3" t="s">
        <v>1</v>
      </c>
      <c r="E5" s="3" t="str">
        <f>+F5</f>
        <v>CANT.</v>
      </c>
      <c r="F5" s="3" t="s">
        <v>2</v>
      </c>
      <c r="G5" s="3" t="s">
        <v>3</v>
      </c>
      <c r="H5" s="145" t="s">
        <v>4</v>
      </c>
      <c r="I5" s="105"/>
      <c r="J5" s="176"/>
      <c r="L5" s="177"/>
      <c r="N5" s="177"/>
      <c r="P5" s="178"/>
    </row>
    <row r="6" spans="1:16" ht="27" customHeight="1" x14ac:dyDescent="0.15">
      <c r="A6" s="146" t="s">
        <v>157</v>
      </c>
      <c r="B6" s="175" t="s">
        <v>158</v>
      </c>
      <c r="C6" s="109"/>
      <c r="D6" s="116"/>
      <c r="E6" s="116"/>
      <c r="F6" s="117"/>
      <c r="G6" s="117"/>
      <c r="H6" s="147"/>
      <c r="I6" s="105"/>
      <c r="J6" s="113">
        <v>4220000</v>
      </c>
      <c r="L6" s="113">
        <f>+J6*L2</f>
        <v>5570400</v>
      </c>
      <c r="N6" s="113">
        <f>+L6-J6</f>
        <v>1350400</v>
      </c>
      <c r="P6" s="114">
        <f>+N6/J6</f>
        <v>0.32</v>
      </c>
    </row>
    <row r="7" spans="1:16" ht="38.25" customHeight="1" x14ac:dyDescent="0.15">
      <c r="A7" s="148" t="s">
        <v>5</v>
      </c>
      <c r="B7" s="174" t="s">
        <v>159</v>
      </c>
      <c r="C7" s="101">
        <f>2000000</f>
        <v>2000000</v>
      </c>
      <c r="D7" s="110" t="s">
        <v>186</v>
      </c>
      <c r="E7" s="100">
        <v>1</v>
      </c>
      <c r="F7" s="111"/>
      <c r="G7" s="112"/>
      <c r="H7" s="149">
        <f t="shared" ref="H7:H25" si="0">C7*E7</f>
        <v>2000000</v>
      </c>
      <c r="I7" s="105"/>
      <c r="J7" s="113"/>
      <c r="L7" s="113"/>
      <c r="N7" s="113"/>
      <c r="P7" s="114"/>
    </row>
    <row r="8" spans="1:16" ht="38.25" customHeight="1" x14ac:dyDescent="0.15">
      <c r="A8" s="148" t="s">
        <v>7</v>
      </c>
      <c r="B8" s="174" t="s">
        <v>160</v>
      </c>
      <c r="C8" s="101">
        <v>3000000</v>
      </c>
      <c r="D8" s="110" t="s">
        <v>186</v>
      </c>
      <c r="E8" s="100">
        <v>1</v>
      </c>
      <c r="F8" s="111"/>
      <c r="G8" s="112"/>
      <c r="H8" s="149">
        <f t="shared" si="0"/>
        <v>3000000</v>
      </c>
      <c r="I8" s="105"/>
      <c r="J8" s="113"/>
      <c r="L8" s="113"/>
      <c r="N8" s="113"/>
      <c r="P8" s="114"/>
    </row>
    <row r="9" spans="1:16" ht="27" customHeight="1" x14ac:dyDescent="0.15">
      <c r="A9" s="146" t="s">
        <v>161</v>
      </c>
      <c r="B9" s="175" t="s">
        <v>162</v>
      </c>
      <c r="C9" s="109"/>
      <c r="D9" s="116"/>
      <c r="E9" s="116"/>
      <c r="F9" s="117"/>
      <c r="G9" s="117"/>
      <c r="H9" s="147"/>
      <c r="I9" s="105"/>
      <c r="J9" s="113"/>
      <c r="L9" s="113"/>
      <c r="N9" s="113"/>
      <c r="P9" s="114"/>
    </row>
    <row r="10" spans="1:16" ht="38.25" customHeight="1" x14ac:dyDescent="0.15">
      <c r="A10" s="148" t="s">
        <v>10</v>
      </c>
      <c r="B10" s="174" t="s">
        <v>163</v>
      </c>
      <c r="C10" s="101">
        <v>1500000</v>
      </c>
      <c r="D10" s="110" t="s">
        <v>186</v>
      </c>
      <c r="E10" s="100">
        <v>1</v>
      </c>
      <c r="F10" s="111"/>
      <c r="G10" s="112"/>
      <c r="H10" s="149">
        <f t="shared" si="0"/>
        <v>1500000</v>
      </c>
      <c r="I10" s="105"/>
      <c r="J10" s="113"/>
      <c r="L10" s="113"/>
      <c r="N10" s="113"/>
      <c r="P10" s="114"/>
    </row>
    <row r="11" spans="1:16" ht="38.25" customHeight="1" x14ac:dyDescent="0.15">
      <c r="A11" s="148" t="s">
        <v>164</v>
      </c>
      <c r="B11" s="174" t="s">
        <v>165</v>
      </c>
      <c r="C11" s="101">
        <v>2750000</v>
      </c>
      <c r="D11" s="110" t="s">
        <v>186</v>
      </c>
      <c r="E11" s="100">
        <v>1</v>
      </c>
      <c r="F11" s="111"/>
      <c r="G11" s="112"/>
      <c r="H11" s="149">
        <f t="shared" si="0"/>
        <v>2750000</v>
      </c>
      <c r="I11" s="105"/>
      <c r="J11" s="113"/>
      <c r="L11" s="113"/>
      <c r="N11" s="113"/>
      <c r="P11" s="114"/>
    </row>
    <row r="12" spans="1:16" ht="38.25" customHeight="1" x14ac:dyDescent="0.15">
      <c r="A12" s="148" t="s">
        <v>11</v>
      </c>
      <c r="B12" s="174" t="s">
        <v>166</v>
      </c>
      <c r="C12" s="101">
        <v>3200000</v>
      </c>
      <c r="D12" s="110" t="s">
        <v>186</v>
      </c>
      <c r="E12" s="100">
        <v>1</v>
      </c>
      <c r="F12" s="111"/>
      <c r="G12" s="112"/>
      <c r="H12" s="149">
        <f t="shared" si="0"/>
        <v>3200000</v>
      </c>
      <c r="I12" s="105"/>
      <c r="J12" s="113"/>
      <c r="L12" s="113"/>
      <c r="N12" s="113"/>
      <c r="P12" s="114"/>
    </row>
    <row r="13" spans="1:16" ht="27" customHeight="1" x14ac:dyDescent="0.15">
      <c r="A13" s="146" t="s">
        <v>167</v>
      </c>
      <c r="B13" s="175" t="s">
        <v>168</v>
      </c>
      <c r="C13" s="109"/>
      <c r="D13" s="116"/>
      <c r="E13" s="116"/>
      <c r="F13" s="117"/>
      <c r="G13" s="117"/>
      <c r="H13" s="147"/>
      <c r="I13" s="105"/>
      <c r="J13" s="113"/>
      <c r="L13" s="113"/>
      <c r="N13" s="113"/>
      <c r="P13" s="114"/>
    </row>
    <row r="14" spans="1:16" ht="38.25" customHeight="1" x14ac:dyDescent="0.15">
      <c r="A14" s="148" t="s">
        <v>169</v>
      </c>
      <c r="B14" s="174" t="s">
        <v>170</v>
      </c>
      <c r="C14" s="101">
        <v>1000000</v>
      </c>
      <c r="D14" s="110" t="s">
        <v>186</v>
      </c>
      <c r="E14" s="100">
        <v>1</v>
      </c>
      <c r="F14" s="111"/>
      <c r="G14" s="112"/>
      <c r="H14" s="149">
        <f t="shared" si="0"/>
        <v>1000000</v>
      </c>
      <c r="I14" s="105"/>
      <c r="J14" s="113"/>
      <c r="L14" s="113"/>
      <c r="N14" s="113"/>
      <c r="P14" s="114"/>
    </row>
    <row r="15" spans="1:16" ht="38.25" customHeight="1" x14ac:dyDescent="0.15">
      <c r="A15" s="148" t="s">
        <v>171</v>
      </c>
      <c r="B15" s="174" t="s">
        <v>172</v>
      </c>
      <c r="C15" s="101">
        <v>2700000</v>
      </c>
      <c r="D15" s="110" t="s">
        <v>186</v>
      </c>
      <c r="E15" s="100">
        <v>1</v>
      </c>
      <c r="F15" s="111"/>
      <c r="G15" s="112"/>
      <c r="H15" s="149">
        <f t="shared" si="0"/>
        <v>2700000</v>
      </c>
      <c r="I15" s="105"/>
      <c r="J15" s="113"/>
      <c r="L15" s="113"/>
      <c r="N15" s="113"/>
      <c r="P15" s="114"/>
    </row>
    <row r="16" spans="1:16" ht="27" customHeight="1" x14ac:dyDescent="0.15">
      <c r="A16" s="146" t="s">
        <v>173</v>
      </c>
      <c r="B16" s="175" t="s">
        <v>174</v>
      </c>
      <c r="C16" s="109"/>
      <c r="D16" s="116"/>
      <c r="E16" s="116"/>
      <c r="F16" s="117"/>
      <c r="G16" s="117"/>
      <c r="H16" s="147"/>
      <c r="I16" s="105"/>
      <c r="J16" s="113"/>
      <c r="L16" s="113"/>
      <c r="N16" s="113"/>
      <c r="P16" s="114"/>
    </row>
    <row r="17" spans="1:16" ht="38.25" customHeight="1" x14ac:dyDescent="0.15">
      <c r="A17" s="148" t="s">
        <v>15</v>
      </c>
      <c r="B17" s="174" t="s">
        <v>175</v>
      </c>
      <c r="C17" s="101">
        <v>5200000</v>
      </c>
      <c r="D17" s="110" t="s">
        <v>186</v>
      </c>
      <c r="E17" s="100">
        <v>1</v>
      </c>
      <c r="F17" s="111"/>
      <c r="G17" s="112"/>
      <c r="H17" s="149">
        <f t="shared" si="0"/>
        <v>5200000</v>
      </c>
      <c r="I17" s="105"/>
      <c r="J17" s="113"/>
      <c r="L17" s="113"/>
      <c r="N17" s="113"/>
      <c r="P17" s="114"/>
    </row>
    <row r="18" spans="1:16" ht="38.25" customHeight="1" x14ac:dyDescent="0.15">
      <c r="A18" s="148" t="s">
        <v>16</v>
      </c>
      <c r="B18" s="174" t="s">
        <v>187</v>
      </c>
      <c r="C18" s="101">
        <v>3980000</v>
      </c>
      <c r="D18" s="110" t="s">
        <v>186</v>
      </c>
      <c r="E18" s="100">
        <v>1</v>
      </c>
      <c r="F18" s="111"/>
      <c r="G18" s="112"/>
      <c r="H18" s="149">
        <f t="shared" si="0"/>
        <v>3980000</v>
      </c>
      <c r="I18" s="105"/>
      <c r="J18" s="113"/>
      <c r="L18" s="113"/>
      <c r="N18" s="113"/>
      <c r="P18" s="114"/>
    </row>
    <row r="19" spans="1:16" ht="38.25" customHeight="1" x14ac:dyDescent="0.15">
      <c r="A19" s="148" t="s">
        <v>176</v>
      </c>
      <c r="B19" s="174" t="s">
        <v>188</v>
      </c>
      <c r="C19" s="101">
        <v>1900000</v>
      </c>
      <c r="D19" s="110" t="s">
        <v>186</v>
      </c>
      <c r="E19" s="100">
        <v>1</v>
      </c>
      <c r="F19" s="111"/>
      <c r="G19" s="112"/>
      <c r="H19" s="149">
        <f t="shared" si="0"/>
        <v>1900000</v>
      </c>
      <c r="I19" s="105"/>
      <c r="J19" s="113"/>
      <c r="L19" s="113"/>
      <c r="N19" s="113"/>
      <c r="P19" s="114"/>
    </row>
    <row r="20" spans="1:16" ht="38.25" customHeight="1" x14ac:dyDescent="0.15">
      <c r="A20" s="148" t="s">
        <v>177</v>
      </c>
      <c r="B20" s="174" t="s">
        <v>178</v>
      </c>
      <c r="C20" s="101">
        <v>4800000</v>
      </c>
      <c r="D20" s="110" t="s">
        <v>186</v>
      </c>
      <c r="E20" s="100">
        <v>1</v>
      </c>
      <c r="F20" s="111"/>
      <c r="G20" s="112"/>
      <c r="H20" s="149">
        <f t="shared" si="0"/>
        <v>4800000</v>
      </c>
      <c r="I20" s="105"/>
      <c r="J20" s="113"/>
      <c r="L20" s="113"/>
      <c r="N20" s="113"/>
      <c r="P20" s="114"/>
    </row>
    <row r="21" spans="1:16" ht="27" customHeight="1" x14ac:dyDescent="0.15">
      <c r="A21" s="146" t="s">
        <v>179</v>
      </c>
      <c r="B21" s="175" t="s">
        <v>180</v>
      </c>
      <c r="C21" s="109"/>
      <c r="D21" s="116"/>
      <c r="E21" s="116"/>
      <c r="F21" s="117"/>
      <c r="G21" s="117"/>
      <c r="H21" s="147"/>
      <c r="I21" s="105"/>
      <c r="J21" s="113"/>
      <c r="L21" s="113"/>
      <c r="N21" s="113"/>
      <c r="P21" s="114"/>
    </row>
    <row r="22" spans="1:16" ht="38.25" customHeight="1" x14ac:dyDescent="0.15">
      <c r="A22" s="148" t="s">
        <v>152</v>
      </c>
      <c r="B22" s="174" t="s">
        <v>181</v>
      </c>
      <c r="C22" s="101">
        <v>1500000</v>
      </c>
      <c r="D22" s="110" t="s">
        <v>186</v>
      </c>
      <c r="E22" s="100">
        <v>1</v>
      </c>
      <c r="F22" s="111"/>
      <c r="G22" s="112"/>
      <c r="H22" s="149">
        <f t="shared" si="0"/>
        <v>1500000</v>
      </c>
      <c r="I22" s="105"/>
      <c r="J22" s="113"/>
      <c r="L22" s="113"/>
      <c r="N22" s="113"/>
      <c r="P22" s="114"/>
    </row>
    <row r="23" spans="1:16" ht="27" customHeight="1" x14ac:dyDescent="0.15">
      <c r="A23" s="146" t="s">
        <v>182</v>
      </c>
      <c r="B23" s="175" t="s">
        <v>183</v>
      </c>
      <c r="C23" s="109"/>
      <c r="D23" s="116"/>
      <c r="E23" s="116"/>
      <c r="F23" s="117"/>
      <c r="G23" s="117"/>
      <c r="H23" s="147"/>
      <c r="I23" s="105"/>
      <c r="J23" s="113"/>
      <c r="L23" s="113"/>
      <c r="N23" s="113"/>
      <c r="P23" s="114"/>
    </row>
    <row r="24" spans="1:16" ht="38.25" customHeight="1" x14ac:dyDescent="0.15">
      <c r="A24" s="148" t="s">
        <v>127</v>
      </c>
      <c r="B24" s="174" t="s">
        <v>189</v>
      </c>
      <c r="C24" s="101">
        <v>2000000</v>
      </c>
      <c r="D24" s="110" t="s">
        <v>186</v>
      </c>
      <c r="E24" s="100">
        <v>1</v>
      </c>
      <c r="F24" s="111"/>
      <c r="G24" s="112"/>
      <c r="H24" s="149">
        <f t="shared" si="0"/>
        <v>2000000</v>
      </c>
      <c r="I24" s="105"/>
      <c r="J24" s="113"/>
      <c r="L24" s="113"/>
      <c r="N24" s="113"/>
      <c r="P24" s="114"/>
    </row>
    <row r="25" spans="1:16" ht="38.25" customHeight="1" x14ac:dyDescent="0.15">
      <c r="A25" s="148" t="s">
        <v>184</v>
      </c>
      <c r="B25" s="174" t="s">
        <v>185</v>
      </c>
      <c r="C25" s="101">
        <v>1400000</v>
      </c>
      <c r="D25" s="226" t="s">
        <v>186</v>
      </c>
      <c r="E25" s="100">
        <v>1</v>
      </c>
      <c r="F25" s="111"/>
      <c r="G25" s="112"/>
      <c r="H25" s="149">
        <f t="shared" si="0"/>
        <v>1400000</v>
      </c>
      <c r="I25" s="105"/>
      <c r="J25" s="113"/>
      <c r="L25" s="113"/>
      <c r="N25" s="113"/>
      <c r="P25" s="114"/>
    </row>
    <row r="26" spans="1:16" ht="18" hidden="1" x14ac:dyDescent="0.15">
      <c r="A26" s="150"/>
      <c r="B26" s="115"/>
      <c r="C26" s="102"/>
      <c r="D26" s="98"/>
      <c r="E26" s="103"/>
      <c r="F26" s="98"/>
      <c r="G26" s="99" t="s">
        <v>9</v>
      </c>
      <c r="H26" s="152">
        <f>SUM(H7:H25)</f>
        <v>36930000</v>
      </c>
      <c r="I26" s="105"/>
      <c r="J26" s="138" t="e">
        <f>+SUM(#REF!)</f>
        <v>#REF!</v>
      </c>
      <c r="L26" s="131" t="e">
        <f>+SUM(#REF!)</f>
        <v>#REF!</v>
      </c>
      <c r="N26" s="131" t="e">
        <f>+SUM(#REF!)</f>
        <v>#REF!</v>
      </c>
      <c r="P26" s="133"/>
    </row>
    <row r="27" spans="1:16" ht="19" customHeight="1" x14ac:dyDescent="0.2">
      <c r="A27" s="154"/>
      <c r="B27" s="172" t="s">
        <v>12</v>
      </c>
      <c r="C27" s="153"/>
      <c r="D27" s="165"/>
      <c r="E27" s="165"/>
      <c r="F27" s="165"/>
      <c r="G27" s="166"/>
      <c r="H27" s="163">
        <f>H26</f>
        <v>36930000</v>
      </c>
      <c r="I27" s="105"/>
      <c r="J27" s="139" t="e">
        <f>+J26+#REF!+#REF!</f>
        <v>#REF!</v>
      </c>
      <c r="L27" s="132" t="e">
        <f>+L26+#REF!+#REF!</f>
        <v>#REF!</v>
      </c>
      <c r="N27" s="132" t="e">
        <f>+N26+#REF!+#REF!</f>
        <v>#REF!</v>
      </c>
      <c r="P27" s="134" t="e">
        <f>+N27/J27</f>
        <v>#REF!</v>
      </c>
    </row>
    <row r="28" spans="1:16" ht="19" customHeight="1" x14ac:dyDescent="0.2">
      <c r="A28" s="159"/>
      <c r="B28" s="160" t="s">
        <v>147</v>
      </c>
      <c r="C28" s="161"/>
      <c r="D28" s="167"/>
      <c r="E28" s="168">
        <v>0.19</v>
      </c>
      <c r="F28" s="167"/>
      <c r="G28" s="169"/>
      <c r="H28" s="164">
        <f>H27*(0+E28)</f>
        <v>7016700</v>
      </c>
      <c r="I28" s="105"/>
      <c r="J28" s="162"/>
      <c r="L28" s="132"/>
      <c r="N28" s="132"/>
      <c r="P28" s="134"/>
    </row>
    <row r="29" spans="1:16" ht="31" customHeight="1" thickBot="1" x14ac:dyDescent="0.25">
      <c r="A29" s="155"/>
      <c r="B29" s="173" t="s">
        <v>128</v>
      </c>
      <c r="C29" s="156"/>
      <c r="D29" s="170"/>
      <c r="E29" s="170"/>
      <c r="F29" s="170"/>
      <c r="G29" s="171"/>
      <c r="H29" s="157">
        <f>H28+H27</f>
        <v>43946700</v>
      </c>
      <c r="I29" s="105"/>
      <c r="J29" s="140" t="e">
        <f>+SUM(J27:J28)</f>
        <v>#REF!</v>
      </c>
      <c r="L29" s="129" t="e">
        <f>+SUM(L27:L28)</f>
        <v>#REF!</v>
      </c>
      <c r="N29" s="129" t="e">
        <f>+SUM(N27:N28)</f>
        <v>#REF!</v>
      </c>
      <c r="P29" s="130" t="e">
        <f>+SUM(P27:P28)</f>
        <v>#REF!</v>
      </c>
    </row>
    <row r="30" spans="1:16" ht="16.5" hidden="1" customHeight="1" thickBot="1" x14ac:dyDescent="0.2">
      <c r="A30" s="2"/>
      <c r="B30" s="125"/>
      <c r="D30" s="191" t="s">
        <v>153</v>
      </c>
      <c r="E30" s="192"/>
      <c r="F30" s="2"/>
      <c r="G30" s="2"/>
      <c r="H30" s="119" t="e">
        <f>+ROUND((SUM(H6:H26)+SUM(#REF!))/2,0)</f>
        <v>#REF!</v>
      </c>
      <c r="I30" s="126"/>
      <c r="J30" s="142"/>
      <c r="L30" s="104" t="s">
        <v>153</v>
      </c>
      <c r="N30" s="119" t="e">
        <f>+L27-J27</f>
        <v>#REF!</v>
      </c>
      <c r="P30" s="121" t="e">
        <f>+IF(N30=N29,"OK")</f>
        <v>#REF!</v>
      </c>
    </row>
    <row r="31" spans="1:16" ht="16.5" hidden="1" customHeight="1" x14ac:dyDescent="0.15">
      <c r="A31" s="2"/>
      <c r="B31" s="82"/>
      <c r="C31" s="82"/>
      <c r="D31" s="2"/>
      <c r="E31" s="2"/>
      <c r="F31" s="2"/>
      <c r="G31" s="2"/>
      <c r="H31" s="121" t="e">
        <f>+IF(H30=H27,"OK")</f>
        <v>#REF!</v>
      </c>
      <c r="I31" s="107"/>
      <c r="J31" s="141"/>
      <c r="L31" s="106"/>
      <c r="N31" s="106"/>
      <c r="P31" s="124"/>
    </row>
    <row r="32" spans="1:16" ht="15" hidden="1" customHeight="1" x14ac:dyDescent="0.15">
      <c r="L32" s="127"/>
    </row>
    <row r="33" spans="4:12" ht="15" customHeight="1" x14ac:dyDescent="0.15">
      <c r="J33" s="143"/>
      <c r="L33" s="128" t="e">
        <f>+L27-J27</f>
        <v>#REF!</v>
      </c>
    </row>
    <row r="34" spans="4:12" ht="42" customHeight="1" x14ac:dyDescent="0.2">
      <c r="D34" s="180"/>
      <c r="E34" s="180"/>
      <c r="F34" s="180"/>
      <c r="G34" s="180"/>
      <c r="H34" s="181"/>
      <c r="I34" s="183"/>
    </row>
    <row r="35" spans="4:12" ht="15" customHeight="1" x14ac:dyDescent="0.2">
      <c r="D35" s="180"/>
      <c r="E35" s="180"/>
      <c r="F35" s="180"/>
      <c r="G35" s="180"/>
      <c r="H35" s="182"/>
      <c r="I35" s="183"/>
    </row>
  </sheetData>
  <mergeCells count="5">
    <mergeCell ref="D30:E30"/>
    <mergeCell ref="B2:H2"/>
    <mergeCell ref="B3:H3"/>
    <mergeCell ref="A4:H4"/>
    <mergeCell ref="A1:H1"/>
  </mergeCells>
  <phoneticPr fontId="6" type="noConversion"/>
  <conditionalFormatting sqref="H31">
    <cfRule type="cellIs" dxfId="1" priority="1" operator="equal">
      <formula>"OK"</formula>
    </cfRule>
  </conditionalFormatting>
  <conditionalFormatting sqref="P30">
    <cfRule type="cellIs" dxfId="0" priority="2" operator="equal">
      <formula>"OK"</formula>
    </cfRule>
  </conditionalFormatting>
  <pageMargins left="0.7" right="0.7" top="0.75" bottom="0.75" header="0" footer="0"/>
  <pageSetup scale="67" fitToHeight="0" orientation="portrait" r:id="rId1"/>
  <rowBreaks count="1" manualBreakCount="1">
    <brk id="22" max="7" man="1"/>
  </rowBreaks>
  <colBreaks count="1" manualBreakCount="1">
    <brk id="8" max="82"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0C3C77-154A-424A-BE6A-6D444551F7CE}">
  <sheetPr codeName="Hoja2"/>
  <dimension ref="A1:S182"/>
  <sheetViews>
    <sheetView view="pageBreakPreview" topLeftCell="A12" zoomScaleNormal="100" zoomScaleSheetLayoutView="100" workbookViewId="0">
      <selection activeCell="F48" sqref="F48"/>
    </sheetView>
  </sheetViews>
  <sheetFormatPr baseColWidth="10" defaultColWidth="8.6640625" defaultRowHeight="13" x14ac:dyDescent="0.2"/>
  <cols>
    <col min="1" max="1" width="2.6640625" style="11" customWidth="1"/>
    <col min="2" max="2" width="49.33203125" style="11" customWidth="1"/>
    <col min="3" max="3" width="16.1640625" style="10" customWidth="1"/>
    <col min="4" max="4" width="12.5" style="60" bestFit="1" customWidth="1"/>
    <col min="5" max="5" width="13.33203125" style="61" customWidth="1"/>
    <col min="6" max="6" width="15.6640625" style="60" bestFit="1" customWidth="1"/>
    <col min="7" max="7" width="2.6640625" style="11" customWidth="1"/>
    <col min="8" max="8" width="19" style="10" hidden="1" customWidth="1"/>
    <col min="9" max="9" width="12.5" style="11" hidden="1" customWidth="1"/>
    <col min="10" max="10" width="12.5" style="12" hidden="1" customWidth="1"/>
    <col min="11" max="11" width="12" style="11" hidden="1" customWidth="1"/>
    <col min="12" max="12" width="9" style="11" hidden="1" customWidth="1"/>
    <col min="13" max="13" width="12" style="11" hidden="1" customWidth="1"/>
    <col min="14" max="18" width="0" style="11" hidden="1" customWidth="1"/>
    <col min="19" max="19" width="12.5" style="11" hidden="1" customWidth="1"/>
    <col min="20" max="16384" width="8.6640625" style="11"/>
  </cols>
  <sheetData>
    <row r="1" spans="1:10" ht="14" thickBot="1" x14ac:dyDescent="0.25">
      <c r="A1" s="4"/>
      <c r="B1" s="5"/>
      <c r="C1" s="6"/>
      <c r="D1" s="7"/>
      <c r="E1" s="8"/>
      <c r="F1" s="7"/>
      <c r="G1" s="9"/>
    </row>
    <row r="2" spans="1:10" ht="14" x14ac:dyDescent="0.2">
      <c r="A2" s="13"/>
      <c r="B2" s="74" t="s">
        <v>80</v>
      </c>
      <c r="C2" s="195" t="e">
        <f>+#REF!</f>
        <v>#REF!</v>
      </c>
      <c r="D2" s="196"/>
      <c r="E2" s="196"/>
      <c r="F2" s="197"/>
      <c r="G2" s="14"/>
    </row>
    <row r="3" spans="1:10" ht="14" x14ac:dyDescent="0.2">
      <c r="A3" s="15"/>
      <c r="B3" s="75" t="s">
        <v>17</v>
      </c>
      <c r="C3" s="198" t="e">
        <f>+#REF!</f>
        <v>#REF!</v>
      </c>
      <c r="D3" s="199"/>
      <c r="E3" s="199"/>
      <c r="F3" s="200"/>
      <c r="G3" s="16"/>
    </row>
    <row r="4" spans="1:10" ht="14" x14ac:dyDescent="0.2">
      <c r="A4" s="15"/>
      <c r="B4" s="75" t="s">
        <v>85</v>
      </c>
      <c r="C4" s="198" t="s">
        <v>7</v>
      </c>
      <c r="D4" s="199"/>
      <c r="E4" s="199"/>
      <c r="F4" s="200"/>
      <c r="G4" s="16"/>
    </row>
    <row r="5" spans="1:10" ht="14" x14ac:dyDescent="0.2">
      <c r="A5" s="15"/>
      <c r="B5" s="75" t="s">
        <v>18</v>
      </c>
      <c r="C5" s="198" t="e">
        <f>+VLOOKUP('1.2'!C4:F4,#REF!,2,FALSE)</f>
        <v>#REF!</v>
      </c>
      <c r="D5" s="199"/>
      <c r="E5" s="199"/>
      <c r="F5" s="200"/>
      <c r="G5" s="16"/>
    </row>
    <row r="6" spans="1:10" ht="14" x14ac:dyDescent="0.2">
      <c r="A6" s="15"/>
      <c r="B6" s="76" t="s">
        <v>19</v>
      </c>
      <c r="C6" s="198" t="e">
        <f>+VLOOKUP('1.2'!C4:F4,#REF!,4,FALSE)</f>
        <v>#REF!</v>
      </c>
      <c r="D6" s="199"/>
      <c r="E6" s="199"/>
      <c r="F6" s="200"/>
      <c r="G6" s="16"/>
    </row>
    <row r="7" spans="1:10" ht="13.5" customHeight="1" thickBot="1" x14ac:dyDescent="0.25">
      <c r="A7" s="15"/>
      <c r="B7" s="77" t="s">
        <v>20</v>
      </c>
      <c r="C7" s="201" t="e">
        <f>+VLOOKUP('1.2'!C4:F4,#REF!,3,FALSE)</f>
        <v>#REF!</v>
      </c>
      <c r="D7" s="202"/>
      <c r="E7" s="202"/>
      <c r="F7" s="203"/>
      <c r="G7" s="16"/>
    </row>
    <row r="8" spans="1:10" ht="7.25" customHeight="1" x14ac:dyDescent="0.2">
      <c r="A8" s="13"/>
      <c r="B8" s="17"/>
      <c r="C8" s="18"/>
      <c r="D8" s="19"/>
      <c r="E8" s="20"/>
      <c r="F8" s="19"/>
      <c r="G8" s="14"/>
    </row>
    <row r="9" spans="1:10" ht="14" x14ac:dyDescent="0.2">
      <c r="A9" s="13"/>
      <c r="B9" s="17" t="s">
        <v>81</v>
      </c>
      <c r="C9" s="18"/>
      <c r="D9" s="19"/>
      <c r="E9" s="21"/>
      <c r="F9" s="19"/>
      <c r="G9" s="14"/>
      <c r="H9" s="18"/>
    </row>
    <row r="10" spans="1:10" ht="5" customHeight="1" x14ac:dyDescent="0.2">
      <c r="A10" s="13"/>
      <c r="B10" s="17"/>
      <c r="C10" s="18"/>
      <c r="D10" s="19"/>
      <c r="E10" s="21"/>
      <c r="F10" s="19"/>
      <c r="G10" s="14"/>
    </row>
    <row r="11" spans="1:10" ht="14" x14ac:dyDescent="0.2">
      <c r="A11" s="15"/>
      <c r="B11" s="78" t="s">
        <v>21</v>
      </c>
      <c r="C11" s="78" t="s">
        <v>22</v>
      </c>
      <c r="D11" s="79" t="s">
        <v>23</v>
      </c>
      <c r="E11" s="80" t="s">
        <v>19</v>
      </c>
      <c r="F11" s="79" t="s">
        <v>24</v>
      </c>
      <c r="G11" s="16"/>
      <c r="H11" s="18" t="s">
        <v>25</v>
      </c>
      <c r="I11" s="18" t="s">
        <v>22</v>
      </c>
    </row>
    <row r="12" spans="1:10" ht="14" x14ac:dyDescent="0.2">
      <c r="A12" s="15"/>
      <c r="B12" s="22" t="s">
        <v>87</v>
      </c>
      <c r="C12" s="23" t="s">
        <v>26</v>
      </c>
      <c r="D12" s="24" t="e">
        <f>20000/C6</f>
        <v>#REF!</v>
      </c>
      <c r="E12" s="25">
        <v>1</v>
      </c>
      <c r="F12" s="26" t="e">
        <f>+E12*D12</f>
        <v>#REF!</v>
      </c>
      <c r="G12" s="16"/>
      <c r="H12" s="10">
        <v>123</v>
      </c>
      <c r="I12" s="10" t="s">
        <v>26</v>
      </c>
    </row>
    <row r="13" spans="1:10" ht="14" x14ac:dyDescent="0.2">
      <c r="A13" s="15"/>
      <c r="B13" s="22" t="s">
        <v>88</v>
      </c>
      <c r="C13" s="23" t="str">
        <f>+C12</f>
        <v>Unidad</v>
      </c>
      <c r="D13" s="24" t="e">
        <f>10000/C6</f>
        <v>#REF!</v>
      </c>
      <c r="E13" s="25">
        <v>1</v>
      </c>
      <c r="F13" s="26" t="e">
        <f t="shared" ref="F13:F14" si="0">+E13*D13</f>
        <v>#REF!</v>
      </c>
      <c r="G13" s="16"/>
      <c r="I13" s="10"/>
    </row>
    <row r="14" spans="1:10" ht="14" x14ac:dyDescent="0.2">
      <c r="A14" s="15"/>
      <c r="B14" s="22" t="s">
        <v>89</v>
      </c>
      <c r="C14" s="23" t="str">
        <f>+C13</f>
        <v>Unidad</v>
      </c>
      <c r="D14" s="24" t="e">
        <f>25000/C6</f>
        <v>#REF!</v>
      </c>
      <c r="E14" s="25">
        <v>1</v>
      </c>
      <c r="F14" s="26" t="e">
        <f t="shared" si="0"/>
        <v>#REF!</v>
      </c>
      <c r="G14" s="16"/>
      <c r="I14" s="10"/>
    </row>
    <row r="15" spans="1:10" x14ac:dyDescent="0.2">
      <c r="A15" s="15"/>
      <c r="B15" s="27"/>
      <c r="C15" s="28"/>
      <c r="D15" s="211" t="s">
        <v>28</v>
      </c>
      <c r="E15" s="211"/>
      <c r="F15" s="29" t="e">
        <f>+SUM(F12:F14)</f>
        <v>#REF!</v>
      </c>
      <c r="G15" s="16"/>
      <c r="I15" s="10"/>
    </row>
    <row r="16" spans="1:10" s="34" customFormat="1" ht="14" x14ac:dyDescent="0.2">
      <c r="A16" s="13"/>
      <c r="B16" s="17" t="s">
        <v>82</v>
      </c>
      <c r="C16" s="30"/>
      <c r="D16" s="31"/>
      <c r="E16" s="32"/>
      <c r="F16" s="31"/>
      <c r="G16" s="14"/>
      <c r="H16" s="33"/>
      <c r="J16" s="35"/>
    </row>
    <row r="17" spans="1:19" s="34" customFormat="1" ht="5" customHeight="1" x14ac:dyDescent="0.2">
      <c r="A17" s="13"/>
      <c r="B17" s="17"/>
      <c r="C17" s="18"/>
      <c r="D17" s="19"/>
      <c r="E17" s="21"/>
      <c r="F17" s="19"/>
      <c r="G17" s="14"/>
      <c r="H17" s="33"/>
      <c r="J17" s="35"/>
    </row>
    <row r="18" spans="1:19" s="34" customFormat="1" ht="14" x14ac:dyDescent="0.2">
      <c r="A18" s="15"/>
      <c r="B18" s="36" t="s">
        <v>21</v>
      </c>
      <c r="C18" s="36" t="s">
        <v>22</v>
      </c>
      <c r="D18" s="37" t="s">
        <v>23</v>
      </c>
      <c r="E18" s="38" t="s">
        <v>19</v>
      </c>
      <c r="F18" s="37" t="s">
        <v>24</v>
      </c>
      <c r="G18" s="16"/>
      <c r="H18" s="18" t="s">
        <v>25</v>
      </c>
      <c r="I18" s="18" t="s">
        <v>22</v>
      </c>
      <c r="J18" s="35"/>
    </row>
    <row r="19" spans="1:19" s="34" customFormat="1" ht="14" x14ac:dyDescent="0.2">
      <c r="A19" s="15"/>
      <c r="B19" s="39" t="s">
        <v>90</v>
      </c>
      <c r="C19" s="40" t="s">
        <v>91</v>
      </c>
      <c r="D19" s="41" t="e">
        <f>90000/C6</f>
        <v>#REF!</v>
      </c>
      <c r="E19" s="42">
        <v>16</v>
      </c>
      <c r="F19" s="41" t="e">
        <f>ROUND(D19*E19,0)</f>
        <v>#REF!</v>
      </c>
      <c r="G19" s="16"/>
      <c r="H19" s="10" t="s">
        <v>29</v>
      </c>
      <c r="I19" s="10" t="str">
        <f>+C19</f>
        <v>Hora</v>
      </c>
      <c r="J19" s="35"/>
    </row>
    <row r="20" spans="1:19" s="34" customFormat="1" x14ac:dyDescent="0.2">
      <c r="A20" s="15"/>
      <c r="B20" s="39"/>
      <c r="C20" s="40"/>
      <c r="D20" s="41"/>
      <c r="E20" s="42"/>
      <c r="F20" s="41"/>
      <c r="G20" s="16"/>
      <c r="H20" s="10">
        <v>0</v>
      </c>
      <c r="I20" s="10">
        <f t="shared" ref="I20" si="1">+C20</f>
        <v>0</v>
      </c>
      <c r="J20" s="35"/>
      <c r="S20" s="34">
        <f>1.2 *2.4</f>
        <v>2.88</v>
      </c>
    </row>
    <row r="21" spans="1:19" x14ac:dyDescent="0.2">
      <c r="A21" s="13"/>
      <c r="C21" s="18"/>
      <c r="D21" s="212" t="s">
        <v>30</v>
      </c>
      <c r="E21" s="212"/>
      <c r="F21" s="19" t="e">
        <f>SUM(F19:F20)</f>
        <v>#REF!</v>
      </c>
      <c r="G21" s="14"/>
      <c r="S21" s="11" t="e">
        <f>+#REF!-#REF!</f>
        <v>#REF!</v>
      </c>
    </row>
    <row r="22" spans="1:19" ht="7.25" customHeight="1" x14ac:dyDescent="0.2">
      <c r="A22" s="13"/>
      <c r="B22" s="17"/>
      <c r="C22" s="18"/>
      <c r="D22" s="19"/>
      <c r="E22" s="20"/>
      <c r="F22" s="19"/>
      <c r="G22" s="14"/>
    </row>
    <row r="23" spans="1:19" ht="14" x14ac:dyDescent="0.2">
      <c r="A23" s="13"/>
      <c r="B23" s="17" t="s">
        <v>83</v>
      </c>
      <c r="C23" s="18"/>
      <c r="D23" s="19"/>
      <c r="E23" s="21"/>
      <c r="F23" s="19"/>
      <c r="G23" s="14"/>
    </row>
    <row r="24" spans="1:19" ht="5" customHeight="1" x14ac:dyDescent="0.2">
      <c r="A24" s="13"/>
      <c r="B24" s="17"/>
      <c r="C24" s="18"/>
      <c r="D24" s="19"/>
      <c r="E24" s="21"/>
      <c r="F24" s="19"/>
      <c r="G24" s="14"/>
    </row>
    <row r="25" spans="1:19" ht="19.5" customHeight="1" x14ac:dyDescent="0.2">
      <c r="A25" s="15"/>
      <c r="B25" s="36" t="s">
        <v>21</v>
      </c>
      <c r="C25" s="36" t="s">
        <v>22</v>
      </c>
      <c r="D25" s="37" t="s">
        <v>23</v>
      </c>
      <c r="E25" s="37" t="s">
        <v>97</v>
      </c>
      <c r="F25" s="37" t="s">
        <v>24</v>
      </c>
      <c r="G25" s="16"/>
      <c r="H25" s="18" t="s">
        <v>31</v>
      </c>
      <c r="I25" s="18" t="s">
        <v>32</v>
      </c>
    </row>
    <row r="26" spans="1:19" ht="14" x14ac:dyDescent="0.2">
      <c r="A26" s="15"/>
      <c r="B26" s="39" t="s">
        <v>93</v>
      </c>
      <c r="C26" s="40" t="s">
        <v>96</v>
      </c>
      <c r="D26" s="41">
        <f>800000/6</f>
        <v>133333.33333333334</v>
      </c>
      <c r="E26" s="44" t="e">
        <f>4/C$6</f>
        <v>#REF!</v>
      </c>
      <c r="F26" s="41" t="e">
        <f>+D26*E26</f>
        <v>#REF!</v>
      </c>
      <c r="G26" s="16"/>
      <c r="H26" s="45" t="e">
        <v>#REF!</v>
      </c>
      <c r="I26" s="10" t="str">
        <f>+C26</f>
        <v>Día</v>
      </c>
      <c r="J26" s="12" t="e">
        <f>+F26*H26</f>
        <v>#REF!</v>
      </c>
    </row>
    <row r="27" spans="1:19" ht="14" x14ac:dyDescent="0.2">
      <c r="A27" s="15"/>
      <c r="B27" s="46" t="s">
        <v>94</v>
      </c>
      <c r="C27" s="40" t="s">
        <v>96</v>
      </c>
      <c r="D27" s="41">
        <f>600000/6</f>
        <v>100000</v>
      </c>
      <c r="E27" s="44" t="e">
        <f t="shared" ref="E27:E28" si="2">4/C$6</f>
        <v>#REF!</v>
      </c>
      <c r="F27" s="41" t="e">
        <f t="shared" ref="F27:F28" si="3">+D27*E27</f>
        <v>#REF!</v>
      </c>
      <c r="G27" s="16"/>
      <c r="H27" s="45" t="e">
        <v>#REF!</v>
      </c>
      <c r="I27" s="10" t="str">
        <f>+C27</f>
        <v>Día</v>
      </c>
      <c r="J27" s="12" t="e">
        <f>+F27*H27</f>
        <v>#REF!</v>
      </c>
    </row>
    <row r="28" spans="1:19" ht="14" x14ac:dyDescent="0.2">
      <c r="A28" s="15"/>
      <c r="B28" s="39" t="s">
        <v>95</v>
      </c>
      <c r="C28" s="40" t="s">
        <v>96</v>
      </c>
      <c r="D28" s="41">
        <f>400000/6</f>
        <v>66666.666666666672</v>
      </c>
      <c r="E28" s="44" t="e">
        <f t="shared" si="2"/>
        <v>#REF!</v>
      </c>
      <c r="F28" s="41" t="e">
        <f t="shared" si="3"/>
        <v>#REF!</v>
      </c>
      <c r="G28" s="16"/>
      <c r="J28" s="12" t="e">
        <f>SUM(J26:J27)</f>
        <v>#REF!</v>
      </c>
    </row>
    <row r="29" spans="1:19" hidden="1" x14ac:dyDescent="0.2">
      <c r="A29" s="15"/>
      <c r="B29" s="39"/>
      <c r="C29" s="40"/>
      <c r="D29" s="41"/>
      <c r="E29" s="44"/>
      <c r="F29" s="41">
        <f t="shared" ref="F29:F32" si="4">ROUND(D29*E29,0)</f>
        <v>0</v>
      </c>
      <c r="G29" s="16"/>
    </row>
    <row r="30" spans="1:19" hidden="1" x14ac:dyDescent="0.2">
      <c r="A30" s="15"/>
      <c r="B30" s="39"/>
      <c r="C30" s="40"/>
      <c r="D30" s="41"/>
      <c r="E30" s="44"/>
      <c r="F30" s="41">
        <f t="shared" si="4"/>
        <v>0</v>
      </c>
      <c r="G30" s="16"/>
    </row>
    <row r="31" spans="1:19" hidden="1" x14ac:dyDescent="0.2">
      <c r="A31" s="15"/>
      <c r="B31" s="39"/>
      <c r="C31" s="40"/>
      <c r="D31" s="41"/>
      <c r="E31" s="44"/>
      <c r="F31" s="41">
        <f t="shared" si="4"/>
        <v>0</v>
      </c>
      <c r="G31" s="16"/>
    </row>
    <row r="32" spans="1:19" hidden="1" x14ac:dyDescent="0.2">
      <c r="A32" s="15"/>
      <c r="B32" s="39"/>
      <c r="C32" s="40"/>
      <c r="D32" s="41"/>
      <c r="E32" s="44"/>
      <c r="F32" s="41">
        <f t="shared" si="4"/>
        <v>0</v>
      </c>
      <c r="G32" s="16"/>
    </row>
    <row r="33" spans="1:8" x14ac:dyDescent="0.2">
      <c r="A33" s="13"/>
      <c r="C33" s="47"/>
      <c r="D33" s="213" t="s">
        <v>33</v>
      </c>
      <c r="E33" s="213"/>
      <c r="F33" s="19" t="e">
        <f>SUM(F26:F32)</f>
        <v>#REF!</v>
      </c>
      <c r="G33" s="14"/>
    </row>
    <row r="34" spans="1:8" ht="7.25" customHeight="1" x14ac:dyDescent="0.2">
      <c r="A34" s="13"/>
      <c r="B34" s="17"/>
      <c r="C34" s="18"/>
      <c r="D34" s="19"/>
      <c r="E34" s="20"/>
      <c r="F34" s="19"/>
      <c r="G34" s="14"/>
    </row>
    <row r="35" spans="1:8" ht="14" x14ac:dyDescent="0.2">
      <c r="A35" s="13"/>
      <c r="B35" s="17" t="s">
        <v>84</v>
      </c>
      <c r="C35" s="18"/>
      <c r="D35" s="19"/>
      <c r="E35" s="21"/>
      <c r="F35" s="19"/>
      <c r="G35" s="14"/>
    </row>
    <row r="36" spans="1:8" ht="5" customHeight="1" x14ac:dyDescent="0.2">
      <c r="A36" s="13"/>
      <c r="B36" s="17"/>
      <c r="C36" s="18"/>
      <c r="D36" s="19"/>
      <c r="E36" s="21"/>
      <c r="F36" s="19"/>
      <c r="G36" s="14"/>
    </row>
    <row r="37" spans="1:8" ht="14" x14ac:dyDescent="0.2">
      <c r="A37" s="15"/>
      <c r="B37" s="36" t="s">
        <v>21</v>
      </c>
      <c r="C37" s="36" t="s">
        <v>22</v>
      </c>
      <c r="D37" s="37" t="s">
        <v>23</v>
      </c>
      <c r="E37" s="38" t="s">
        <v>19</v>
      </c>
      <c r="F37" s="37" t="s">
        <v>24</v>
      </c>
      <c r="G37" s="16"/>
      <c r="H37" s="18" t="s">
        <v>34</v>
      </c>
    </row>
    <row r="38" spans="1:8" ht="14" x14ac:dyDescent="0.2">
      <c r="A38" s="15"/>
      <c r="B38" s="39" t="s">
        <v>92</v>
      </c>
      <c r="C38" s="40" t="s">
        <v>26</v>
      </c>
      <c r="D38" s="41" t="e">
        <f>250000/C6</f>
        <v>#REF!</v>
      </c>
      <c r="E38" s="42">
        <v>1</v>
      </c>
      <c r="F38" s="41" t="e">
        <f t="shared" ref="F38" si="5">ROUND(D38*E38,0)</f>
        <v>#REF!</v>
      </c>
      <c r="G38" s="16"/>
      <c r="H38" s="49" t="e">
        <v>#REF!</v>
      </c>
    </row>
    <row r="39" spans="1:8" x14ac:dyDescent="0.2">
      <c r="A39" s="15"/>
      <c r="B39" s="39"/>
      <c r="C39" s="40"/>
      <c r="D39" s="41"/>
      <c r="E39" s="48"/>
      <c r="F39" s="41"/>
      <c r="G39" s="16"/>
      <c r="H39" s="49">
        <v>0</v>
      </c>
    </row>
    <row r="40" spans="1:8" x14ac:dyDescent="0.2">
      <c r="A40" s="15"/>
      <c r="B40" s="39"/>
      <c r="C40" s="40"/>
      <c r="D40" s="41"/>
      <c r="E40" s="44"/>
      <c r="F40" s="41"/>
      <c r="G40" s="16"/>
      <c r="H40" s="50"/>
    </row>
    <row r="41" spans="1:8" hidden="1" x14ac:dyDescent="0.2">
      <c r="A41" s="15"/>
      <c r="B41" s="39"/>
      <c r="C41" s="40"/>
      <c r="D41" s="41"/>
      <c r="E41" s="44"/>
      <c r="F41" s="41"/>
      <c r="G41" s="16"/>
    </row>
    <row r="42" spans="1:8" hidden="1" x14ac:dyDescent="0.2">
      <c r="A42" s="15"/>
      <c r="B42" s="39"/>
      <c r="C42" s="40"/>
      <c r="D42" s="41"/>
      <c r="E42" s="44"/>
      <c r="F42" s="41"/>
      <c r="G42" s="16"/>
    </row>
    <row r="43" spans="1:8" hidden="1" x14ac:dyDescent="0.2">
      <c r="A43" s="15"/>
      <c r="B43" s="39"/>
      <c r="C43" s="40"/>
      <c r="D43" s="41"/>
      <c r="E43" s="44"/>
      <c r="F43" s="41"/>
      <c r="G43" s="16"/>
    </row>
    <row r="44" spans="1:8" x14ac:dyDescent="0.2">
      <c r="A44" s="15"/>
      <c r="B44" s="39"/>
      <c r="C44" s="40"/>
      <c r="D44" s="41"/>
      <c r="E44" s="44"/>
      <c r="F44" s="41"/>
      <c r="G44" s="16"/>
    </row>
    <row r="45" spans="1:8" x14ac:dyDescent="0.2">
      <c r="A45" s="13"/>
      <c r="C45" s="51"/>
      <c r="D45" s="212" t="s">
        <v>35</v>
      </c>
      <c r="E45" s="212"/>
      <c r="F45" s="19" t="e">
        <f>SUM(F38:F44)</f>
        <v>#REF!</v>
      </c>
      <c r="G45" s="14"/>
      <c r="H45" s="52"/>
    </row>
    <row r="46" spans="1:8" ht="7.25" customHeight="1" x14ac:dyDescent="0.2">
      <c r="A46" s="13"/>
      <c r="B46" s="17"/>
      <c r="C46" s="18"/>
      <c r="D46" s="19"/>
      <c r="E46" s="20"/>
      <c r="F46" s="19"/>
      <c r="G46" s="14"/>
    </row>
    <row r="47" spans="1:8" x14ac:dyDescent="0.2">
      <c r="A47" s="15"/>
      <c r="C47" s="214" t="s">
        <v>36</v>
      </c>
      <c r="D47" s="214"/>
      <c r="E47" s="214"/>
      <c r="F47" s="53" t="e">
        <f>+ROUND(F45+F33+F21++F15,0)</f>
        <v>#REF!</v>
      </c>
      <c r="G47" s="16"/>
    </row>
    <row r="48" spans="1:8" x14ac:dyDescent="0.2">
      <c r="A48" s="15"/>
      <c r="B48" s="18"/>
      <c r="C48" s="18"/>
      <c r="D48" s="18"/>
      <c r="E48" s="18"/>
      <c r="F48" s="18"/>
      <c r="G48" s="16"/>
    </row>
    <row r="49" spans="1:10" x14ac:dyDescent="0.2">
      <c r="A49" s="15"/>
      <c r="B49" s="18"/>
      <c r="C49" s="18"/>
      <c r="D49" s="210"/>
      <c r="E49" s="210"/>
      <c r="F49" s="210"/>
      <c r="G49" s="16"/>
    </row>
    <row r="50" spans="1:10" ht="14" customHeight="1" x14ac:dyDescent="0.2">
      <c r="A50" s="15"/>
      <c r="B50" s="18"/>
      <c r="C50" s="18"/>
      <c r="D50" s="210"/>
      <c r="E50" s="210"/>
      <c r="F50" s="210"/>
      <c r="G50" s="16"/>
    </row>
    <row r="51" spans="1:10" x14ac:dyDescent="0.2">
      <c r="A51" s="15"/>
      <c r="B51" s="18"/>
      <c r="C51" s="18"/>
      <c r="D51" s="210"/>
      <c r="E51" s="210"/>
      <c r="F51" s="210"/>
      <c r="G51" s="16"/>
    </row>
    <row r="52" spans="1:10" ht="14" thickBot="1" x14ac:dyDescent="0.25">
      <c r="A52" s="54"/>
      <c r="B52" s="55"/>
      <c r="C52" s="56"/>
      <c r="D52" s="57"/>
      <c r="E52" s="58"/>
      <c r="F52" s="57"/>
      <c r="G52" s="59"/>
    </row>
    <row r="53" spans="1:10" hidden="1" x14ac:dyDescent="0.2">
      <c r="H53" s="34"/>
      <c r="J53" s="11"/>
    </row>
    <row r="54" spans="1:10" hidden="1" x14ac:dyDescent="0.2">
      <c r="B54" s="210" t="s">
        <v>39</v>
      </c>
      <c r="C54" s="210"/>
      <c r="D54" s="210"/>
      <c r="E54" s="210"/>
      <c r="F54" s="210"/>
      <c r="H54" s="34"/>
      <c r="J54" s="11"/>
    </row>
    <row r="55" spans="1:10" hidden="1" x14ac:dyDescent="0.2">
      <c r="B55" s="18"/>
      <c r="C55" s="18"/>
      <c r="D55" s="18"/>
      <c r="E55" s="18"/>
      <c r="F55" s="18"/>
      <c r="H55" s="34"/>
      <c r="J55" s="11"/>
    </row>
    <row r="56" spans="1:10" ht="14" hidden="1" x14ac:dyDescent="0.2">
      <c r="B56" s="18" t="s">
        <v>40</v>
      </c>
      <c r="C56" s="204" t="str">
        <f>+B60</f>
        <v>Lámina HR 3,00 1,20 x 2,40 m</v>
      </c>
      <c r="D56" s="204"/>
      <c r="E56" s="204"/>
      <c r="F56" s="204"/>
      <c r="H56" s="34"/>
      <c r="J56" s="11"/>
    </row>
    <row r="57" spans="1:10" hidden="1" x14ac:dyDescent="0.2">
      <c r="B57" s="18"/>
      <c r="C57" s="62"/>
      <c r="D57" s="62"/>
      <c r="E57" s="62"/>
      <c r="F57" s="62"/>
      <c r="H57" s="34"/>
      <c r="J57" s="11"/>
    </row>
    <row r="58" spans="1:10" hidden="1" x14ac:dyDescent="0.2">
      <c r="B58" s="205" t="s">
        <v>41</v>
      </c>
      <c r="C58" s="205"/>
      <c r="D58" s="205"/>
      <c r="E58" s="205"/>
      <c r="F58" s="205"/>
      <c r="H58" s="34"/>
      <c r="J58" s="11"/>
    </row>
    <row r="59" spans="1:10" ht="14" hidden="1" x14ac:dyDescent="0.2">
      <c r="B59" s="63" t="s">
        <v>14</v>
      </c>
      <c r="C59" s="63" t="s">
        <v>32</v>
      </c>
      <c r="D59" s="63" t="s">
        <v>42</v>
      </c>
      <c r="E59" s="64" t="s">
        <v>25</v>
      </c>
      <c r="F59" s="65" t="s">
        <v>43</v>
      </c>
      <c r="H59" s="34"/>
      <c r="J59" s="11"/>
    </row>
    <row r="60" spans="1:10" ht="14" hidden="1" x14ac:dyDescent="0.2">
      <c r="B60" s="66" t="s">
        <v>44</v>
      </c>
      <c r="C60" s="23" t="s">
        <v>45</v>
      </c>
      <c r="D60" s="67">
        <v>196710</v>
      </c>
      <c r="E60" s="68">
        <v>1</v>
      </c>
      <c r="F60" s="67">
        <f>+D60*E60</f>
        <v>196710</v>
      </c>
      <c r="H60" s="34"/>
      <c r="J60" s="11"/>
    </row>
    <row r="61" spans="1:10" ht="14" hidden="1" x14ac:dyDescent="0.2">
      <c r="B61" s="66" t="s">
        <v>46</v>
      </c>
      <c r="C61" s="23"/>
      <c r="D61" s="67"/>
      <c r="E61" s="69">
        <v>0.19</v>
      </c>
      <c r="F61" s="67">
        <f>+F60*E61</f>
        <v>37374.9</v>
      </c>
      <c r="H61" s="34"/>
      <c r="J61" s="11"/>
    </row>
    <row r="62" spans="1:10" hidden="1" x14ac:dyDescent="0.2">
      <c r="B62" s="193" t="s">
        <v>47</v>
      </c>
      <c r="C62" s="193"/>
      <c r="D62" s="193"/>
      <c r="E62" s="193"/>
      <c r="F62" s="70">
        <f>+F60+F61</f>
        <v>234084.9</v>
      </c>
      <c r="H62" s="34"/>
      <c r="J62" s="11"/>
    </row>
    <row r="63" spans="1:10" ht="14.5" hidden="1" customHeight="1" x14ac:dyDescent="0.2">
      <c r="B63" s="71" t="s">
        <v>48</v>
      </c>
      <c r="C63" s="72">
        <f>1.2*2.4</f>
        <v>2.88</v>
      </c>
      <c r="D63" s="208" t="s">
        <v>49</v>
      </c>
      <c r="E63" s="209"/>
      <c r="F63" s="70">
        <f>+F62/C63</f>
        <v>81279.479166666672</v>
      </c>
      <c r="H63" s="34"/>
      <c r="J63" s="11"/>
    </row>
    <row r="64" spans="1:10" hidden="1" x14ac:dyDescent="0.2">
      <c r="B64" s="18"/>
      <c r="C64" s="18"/>
      <c r="D64" s="18"/>
      <c r="E64" s="18"/>
      <c r="F64" s="18"/>
      <c r="H64" s="34"/>
      <c r="J64" s="11"/>
    </row>
    <row r="65" spans="2:10" hidden="1" x14ac:dyDescent="0.2">
      <c r="B65" s="206" t="s">
        <v>50</v>
      </c>
      <c r="C65" s="206"/>
      <c r="D65" s="206"/>
      <c r="E65" s="206"/>
      <c r="F65" s="206"/>
      <c r="H65" s="34"/>
      <c r="J65" s="11"/>
    </row>
    <row r="66" spans="2:10" ht="14" hidden="1" x14ac:dyDescent="0.2">
      <c r="B66" s="63" t="s">
        <v>14</v>
      </c>
      <c r="C66" s="63" t="s">
        <v>32</v>
      </c>
      <c r="D66" s="63" t="s">
        <v>42</v>
      </c>
      <c r="E66" s="64" t="s">
        <v>25</v>
      </c>
      <c r="F66" s="65" t="s">
        <v>43</v>
      </c>
      <c r="H66" s="34"/>
      <c r="J66" s="11"/>
    </row>
    <row r="67" spans="2:10" ht="14" hidden="1" x14ac:dyDescent="0.2">
      <c r="B67" s="66" t="s">
        <v>44</v>
      </c>
      <c r="C67" s="23" t="s">
        <v>45</v>
      </c>
      <c r="D67" s="67">
        <v>176800</v>
      </c>
      <c r="E67" s="68">
        <v>1</v>
      </c>
      <c r="F67" s="67">
        <f>+D67*E67</f>
        <v>176800</v>
      </c>
      <c r="H67" s="34"/>
      <c r="J67" s="11"/>
    </row>
    <row r="68" spans="2:10" ht="14" hidden="1" x14ac:dyDescent="0.2">
      <c r="B68" s="66" t="s">
        <v>46</v>
      </c>
      <c r="C68" s="23"/>
      <c r="D68" s="67"/>
      <c r="E68" s="69">
        <v>0.19</v>
      </c>
      <c r="F68" s="67">
        <f>+F67*E68</f>
        <v>33592</v>
      </c>
      <c r="H68" s="34"/>
      <c r="J68" s="11"/>
    </row>
    <row r="69" spans="2:10" hidden="1" x14ac:dyDescent="0.2">
      <c r="B69" s="193" t="s">
        <v>51</v>
      </c>
      <c r="C69" s="193"/>
      <c r="D69" s="193"/>
      <c r="E69" s="193"/>
      <c r="F69" s="70">
        <f>+F67+F68</f>
        <v>210392</v>
      </c>
      <c r="H69" s="34"/>
      <c r="J69" s="11"/>
    </row>
    <row r="70" spans="2:10" ht="14" hidden="1" x14ac:dyDescent="0.2">
      <c r="B70" s="71" t="s">
        <v>48</v>
      </c>
      <c r="C70" s="72">
        <f>1.2*2.4</f>
        <v>2.88</v>
      </c>
      <c r="D70" s="208" t="s">
        <v>49</v>
      </c>
      <c r="E70" s="209"/>
      <c r="F70" s="70">
        <f>+F69/C70</f>
        <v>73052.777777777781</v>
      </c>
      <c r="H70" s="34"/>
      <c r="J70" s="11"/>
    </row>
    <row r="71" spans="2:10" hidden="1" x14ac:dyDescent="0.2">
      <c r="B71" s="18"/>
      <c r="C71" s="18"/>
      <c r="D71" s="18"/>
      <c r="E71" s="18"/>
      <c r="F71" s="18"/>
      <c r="H71" s="34"/>
      <c r="J71" s="11"/>
    </row>
    <row r="72" spans="2:10" hidden="1" x14ac:dyDescent="0.2">
      <c r="B72" s="207" t="s">
        <v>52</v>
      </c>
      <c r="C72" s="207"/>
      <c r="D72" s="207"/>
      <c r="E72" s="207"/>
      <c r="F72" s="207"/>
      <c r="H72" s="34"/>
      <c r="J72" s="11"/>
    </row>
    <row r="73" spans="2:10" ht="14" hidden="1" x14ac:dyDescent="0.2">
      <c r="B73" s="63" t="s">
        <v>14</v>
      </c>
      <c r="C73" s="63" t="s">
        <v>32</v>
      </c>
      <c r="D73" s="63" t="s">
        <v>42</v>
      </c>
      <c r="E73" s="64" t="s">
        <v>25</v>
      </c>
      <c r="F73" s="65" t="s">
        <v>43</v>
      </c>
      <c r="H73" s="34"/>
      <c r="J73" s="11"/>
    </row>
    <row r="74" spans="2:10" ht="14" hidden="1" x14ac:dyDescent="0.2">
      <c r="B74" s="66" t="s">
        <v>44</v>
      </c>
      <c r="C74" s="23" t="s">
        <v>45</v>
      </c>
      <c r="D74" s="67">
        <v>220326</v>
      </c>
      <c r="E74" s="68">
        <v>1</v>
      </c>
      <c r="F74" s="67">
        <f>+D74*E74</f>
        <v>220326</v>
      </c>
      <c r="H74" s="34"/>
      <c r="J74" s="11"/>
    </row>
    <row r="75" spans="2:10" ht="14" hidden="1" x14ac:dyDescent="0.2">
      <c r="B75" s="66" t="s">
        <v>46</v>
      </c>
      <c r="C75" s="23"/>
      <c r="D75" s="67"/>
      <c r="E75" s="69">
        <v>0.19</v>
      </c>
      <c r="F75" s="67">
        <f>+F74*E75</f>
        <v>41861.94</v>
      </c>
      <c r="H75" s="34"/>
      <c r="J75" s="11"/>
    </row>
    <row r="76" spans="2:10" hidden="1" x14ac:dyDescent="0.2">
      <c r="B76" s="193" t="s">
        <v>53</v>
      </c>
      <c r="C76" s="193"/>
      <c r="D76" s="193"/>
      <c r="E76" s="193"/>
      <c r="F76" s="70">
        <f>+F74+F75</f>
        <v>262187.94</v>
      </c>
      <c r="H76" s="34"/>
      <c r="J76" s="11"/>
    </row>
    <row r="77" spans="2:10" ht="14" hidden="1" x14ac:dyDescent="0.2">
      <c r="B77" s="71" t="s">
        <v>48</v>
      </c>
      <c r="C77" s="72">
        <f>1.2*2.4</f>
        <v>2.88</v>
      </c>
      <c r="D77" s="208" t="s">
        <v>49</v>
      </c>
      <c r="E77" s="209"/>
      <c r="F77" s="70">
        <f>+F76/C77</f>
        <v>91037.479166666672</v>
      </c>
      <c r="H77" s="34"/>
      <c r="J77" s="11"/>
    </row>
    <row r="78" spans="2:10" hidden="1" x14ac:dyDescent="0.2">
      <c r="H78" s="34"/>
      <c r="J78" s="11"/>
    </row>
    <row r="79" spans="2:10" hidden="1" x14ac:dyDescent="0.2">
      <c r="C79" s="194" t="s">
        <v>54</v>
      </c>
      <c r="D79" s="194"/>
      <c r="E79" s="194"/>
      <c r="F79" s="73">
        <f>+F70</f>
        <v>73052.777777777781</v>
      </c>
      <c r="H79" s="34"/>
      <c r="J79" s="11"/>
    </row>
    <row r="80" spans="2:10" hidden="1" x14ac:dyDescent="0.2">
      <c r="H80" s="34"/>
      <c r="J80" s="11"/>
    </row>
    <row r="81" spans="2:10" hidden="1" x14ac:dyDescent="0.2">
      <c r="B81" s="18"/>
      <c r="C81" s="18"/>
      <c r="D81" s="18"/>
      <c r="E81" s="18"/>
      <c r="F81" s="18"/>
      <c r="H81" s="34"/>
      <c r="J81" s="11"/>
    </row>
    <row r="82" spans="2:10" ht="14" hidden="1" x14ac:dyDescent="0.2">
      <c r="B82" s="18" t="s">
        <v>55</v>
      </c>
      <c r="C82" s="204" t="s">
        <v>56</v>
      </c>
      <c r="D82" s="204"/>
      <c r="E82" s="204"/>
      <c r="F82" s="204"/>
      <c r="H82" s="34"/>
      <c r="J82" s="11"/>
    </row>
    <row r="83" spans="2:10" hidden="1" x14ac:dyDescent="0.2">
      <c r="B83" s="18"/>
      <c r="C83" s="62"/>
      <c r="D83" s="62"/>
      <c r="E83" s="62"/>
      <c r="F83" s="62"/>
      <c r="H83" s="34"/>
      <c r="J83" s="11"/>
    </row>
    <row r="84" spans="2:10" hidden="1" x14ac:dyDescent="0.2">
      <c r="B84" s="205" t="s">
        <v>57</v>
      </c>
      <c r="C84" s="205"/>
      <c r="D84" s="205"/>
      <c r="E84" s="205"/>
      <c r="F84" s="205"/>
      <c r="H84" s="34"/>
      <c r="J84" s="11"/>
    </row>
    <row r="85" spans="2:10" ht="14" hidden="1" x14ac:dyDescent="0.2">
      <c r="B85" s="63" t="s">
        <v>14</v>
      </c>
      <c r="C85" s="63" t="s">
        <v>32</v>
      </c>
      <c r="D85" s="63" t="s">
        <v>42</v>
      </c>
      <c r="E85" s="64" t="s">
        <v>25</v>
      </c>
      <c r="F85" s="65" t="s">
        <v>43</v>
      </c>
      <c r="H85" s="34"/>
      <c r="J85" s="11"/>
    </row>
    <row r="86" spans="2:10" ht="14" hidden="1" x14ac:dyDescent="0.2">
      <c r="B86" s="66" t="s">
        <v>56</v>
      </c>
      <c r="C86" s="23" t="s">
        <v>26</v>
      </c>
      <c r="D86" s="67">
        <v>7950</v>
      </c>
      <c r="E86" s="68">
        <v>1</v>
      </c>
      <c r="F86" s="67">
        <f>+D86*E86</f>
        <v>7950</v>
      </c>
      <c r="H86" s="34"/>
      <c r="J86" s="11"/>
    </row>
    <row r="87" spans="2:10" hidden="1" x14ac:dyDescent="0.2">
      <c r="B87" s="193" t="s">
        <v>47</v>
      </c>
      <c r="C87" s="193"/>
      <c r="D87" s="193"/>
      <c r="E87" s="193"/>
      <c r="F87" s="70">
        <f>+F86</f>
        <v>7950</v>
      </c>
      <c r="H87" s="34"/>
      <c r="J87" s="11"/>
    </row>
    <row r="88" spans="2:10" hidden="1" x14ac:dyDescent="0.2">
      <c r="B88" s="18"/>
      <c r="C88" s="18"/>
      <c r="D88" s="18"/>
      <c r="E88" s="18"/>
      <c r="F88" s="18"/>
      <c r="H88" s="34"/>
      <c r="J88" s="11"/>
    </row>
    <row r="89" spans="2:10" hidden="1" x14ac:dyDescent="0.2">
      <c r="B89" s="206" t="s">
        <v>58</v>
      </c>
      <c r="C89" s="206"/>
      <c r="D89" s="206"/>
      <c r="E89" s="206"/>
      <c r="F89" s="206"/>
      <c r="H89" s="34"/>
      <c r="J89" s="11"/>
    </row>
    <row r="90" spans="2:10" ht="14" hidden="1" x14ac:dyDescent="0.2">
      <c r="B90" s="63" t="s">
        <v>14</v>
      </c>
      <c r="C90" s="63" t="s">
        <v>32</v>
      </c>
      <c r="D90" s="63" t="s">
        <v>42</v>
      </c>
      <c r="E90" s="64" t="s">
        <v>25</v>
      </c>
      <c r="F90" s="65" t="s">
        <v>43</v>
      </c>
      <c r="H90" s="34"/>
      <c r="J90" s="11"/>
    </row>
    <row r="91" spans="2:10" ht="14" hidden="1" x14ac:dyDescent="0.2">
      <c r="B91" s="66" t="s">
        <v>56</v>
      </c>
      <c r="C91" s="23" t="s">
        <v>26</v>
      </c>
      <c r="D91" s="67">
        <v>6900</v>
      </c>
      <c r="E91" s="68">
        <v>1</v>
      </c>
      <c r="F91" s="67">
        <f>+D91*E91</f>
        <v>6900</v>
      </c>
      <c r="H91" s="34"/>
      <c r="J91" s="11"/>
    </row>
    <row r="92" spans="2:10" hidden="1" x14ac:dyDescent="0.2">
      <c r="B92" s="193" t="s">
        <v>51</v>
      </c>
      <c r="C92" s="193"/>
      <c r="D92" s="193"/>
      <c r="E92" s="193"/>
      <c r="F92" s="70">
        <f>+F91</f>
        <v>6900</v>
      </c>
      <c r="H92" s="34"/>
      <c r="J92" s="11"/>
    </row>
    <row r="93" spans="2:10" hidden="1" x14ac:dyDescent="0.2">
      <c r="B93" s="18"/>
      <c r="C93" s="18"/>
      <c r="D93" s="18"/>
      <c r="E93" s="18"/>
      <c r="F93" s="18"/>
      <c r="H93" s="34"/>
      <c r="J93" s="11"/>
    </row>
    <row r="94" spans="2:10" hidden="1" x14ac:dyDescent="0.2">
      <c r="B94" s="207" t="s">
        <v>59</v>
      </c>
      <c r="C94" s="207"/>
      <c r="D94" s="207"/>
      <c r="E94" s="207"/>
      <c r="F94" s="207"/>
      <c r="H94" s="34"/>
      <c r="J94" s="11"/>
    </row>
    <row r="95" spans="2:10" ht="14" hidden="1" x14ac:dyDescent="0.2">
      <c r="B95" s="63" t="s">
        <v>14</v>
      </c>
      <c r="C95" s="63" t="s">
        <v>32</v>
      </c>
      <c r="D95" s="63" t="s">
        <v>42</v>
      </c>
      <c r="E95" s="64" t="s">
        <v>25</v>
      </c>
      <c r="F95" s="65" t="s">
        <v>43</v>
      </c>
      <c r="H95" s="34"/>
      <c r="J95" s="11"/>
    </row>
    <row r="96" spans="2:10" ht="14" hidden="1" x14ac:dyDescent="0.2">
      <c r="B96" s="66" t="s">
        <v>56</v>
      </c>
      <c r="C96" s="23" t="s">
        <v>26</v>
      </c>
      <c r="D96" s="67">
        <v>8900</v>
      </c>
      <c r="E96" s="68">
        <v>1</v>
      </c>
      <c r="F96" s="67">
        <f>+D96*E96</f>
        <v>8900</v>
      </c>
      <c r="H96" s="34"/>
      <c r="J96" s="11"/>
    </row>
    <row r="97" spans="2:10" hidden="1" x14ac:dyDescent="0.2">
      <c r="B97" s="193" t="s">
        <v>53</v>
      </c>
      <c r="C97" s="193"/>
      <c r="D97" s="193"/>
      <c r="E97" s="193"/>
      <c r="F97" s="70">
        <f>+F96</f>
        <v>8900</v>
      </c>
      <c r="H97" s="34"/>
      <c r="J97" s="11"/>
    </row>
    <row r="98" spans="2:10" hidden="1" x14ac:dyDescent="0.2">
      <c r="H98" s="34"/>
      <c r="J98" s="11"/>
    </row>
    <row r="99" spans="2:10" hidden="1" x14ac:dyDescent="0.2">
      <c r="C99" s="194" t="s">
        <v>54</v>
      </c>
      <c r="D99" s="194"/>
      <c r="E99" s="194"/>
      <c r="F99" s="73">
        <f>+F92</f>
        <v>6900</v>
      </c>
      <c r="H99" s="34"/>
      <c r="J99" s="11"/>
    </row>
    <row r="100" spans="2:10" hidden="1" x14ac:dyDescent="0.2">
      <c r="H100" s="34"/>
      <c r="J100" s="11"/>
    </row>
    <row r="101" spans="2:10" hidden="1" x14ac:dyDescent="0.2">
      <c r="H101" s="34"/>
      <c r="J101" s="11"/>
    </row>
    <row r="102" spans="2:10" ht="14" hidden="1" x14ac:dyDescent="0.2">
      <c r="B102" s="18" t="s">
        <v>60</v>
      </c>
      <c r="C102" s="204" t="s">
        <v>61</v>
      </c>
      <c r="D102" s="204"/>
      <c r="E102" s="204"/>
      <c r="F102" s="204"/>
      <c r="H102" s="34"/>
      <c r="J102" s="11"/>
    </row>
    <row r="103" spans="2:10" hidden="1" x14ac:dyDescent="0.2">
      <c r="B103" s="18"/>
      <c r="C103" s="62"/>
      <c r="D103" s="62"/>
      <c r="E103" s="62"/>
      <c r="F103" s="62"/>
      <c r="H103" s="34"/>
      <c r="J103" s="11"/>
    </row>
    <row r="104" spans="2:10" hidden="1" x14ac:dyDescent="0.2">
      <c r="B104" s="205" t="s">
        <v>62</v>
      </c>
      <c r="C104" s="205"/>
      <c r="D104" s="205"/>
      <c r="E104" s="205"/>
      <c r="F104" s="205"/>
      <c r="H104" s="34"/>
      <c r="J104" s="11"/>
    </row>
    <row r="105" spans="2:10" ht="14" hidden="1" x14ac:dyDescent="0.2">
      <c r="B105" s="63" t="s">
        <v>14</v>
      </c>
      <c r="C105" s="63" t="s">
        <v>32</v>
      </c>
      <c r="D105" s="63" t="s">
        <v>42</v>
      </c>
      <c r="E105" s="64" t="s">
        <v>25</v>
      </c>
      <c r="F105" s="65" t="s">
        <v>43</v>
      </c>
      <c r="H105" s="34"/>
      <c r="J105" s="11"/>
    </row>
    <row r="106" spans="2:10" ht="14" hidden="1" x14ac:dyDescent="0.2">
      <c r="B106" s="66" t="s">
        <v>63</v>
      </c>
      <c r="C106" s="23" t="s">
        <v>64</v>
      </c>
      <c r="D106" s="67">
        <f>97900/15</f>
        <v>6526.666666666667</v>
      </c>
      <c r="E106" s="68">
        <v>1</v>
      </c>
      <c r="F106" s="67">
        <f>+D106*E106</f>
        <v>6526.666666666667</v>
      </c>
      <c r="H106" s="34"/>
      <c r="J106" s="11"/>
    </row>
    <row r="107" spans="2:10" hidden="1" x14ac:dyDescent="0.2">
      <c r="B107" s="193" t="s">
        <v>47</v>
      </c>
      <c r="C107" s="193"/>
      <c r="D107" s="193"/>
      <c r="E107" s="193"/>
      <c r="F107" s="70">
        <f>+F106</f>
        <v>6526.666666666667</v>
      </c>
      <c r="H107" s="34"/>
      <c r="J107" s="11"/>
    </row>
    <row r="108" spans="2:10" hidden="1" x14ac:dyDescent="0.2">
      <c r="B108" s="18"/>
      <c r="C108" s="18"/>
      <c r="D108" s="18"/>
      <c r="E108" s="18"/>
      <c r="F108" s="18"/>
      <c r="H108" s="34"/>
      <c r="J108" s="11"/>
    </row>
    <row r="109" spans="2:10" hidden="1" x14ac:dyDescent="0.2">
      <c r="B109" s="206" t="s">
        <v>65</v>
      </c>
      <c r="C109" s="206"/>
      <c r="D109" s="206"/>
      <c r="E109" s="206"/>
      <c r="F109" s="206"/>
      <c r="H109" s="34"/>
      <c r="J109" s="11"/>
    </row>
    <row r="110" spans="2:10" ht="14" hidden="1" x14ac:dyDescent="0.2">
      <c r="B110" s="63" t="s">
        <v>14</v>
      </c>
      <c r="C110" s="63" t="s">
        <v>32</v>
      </c>
      <c r="D110" s="63" t="s">
        <v>42</v>
      </c>
      <c r="E110" s="64" t="s">
        <v>25</v>
      </c>
      <c r="F110" s="65" t="s">
        <v>43</v>
      </c>
      <c r="H110" s="34"/>
      <c r="J110" s="11"/>
    </row>
    <row r="111" spans="2:10" ht="14" hidden="1" x14ac:dyDescent="0.2">
      <c r="B111" s="66" t="s">
        <v>66</v>
      </c>
      <c r="C111" s="23" t="s">
        <v>64</v>
      </c>
      <c r="D111" s="67">
        <f>167790/15</f>
        <v>11186</v>
      </c>
      <c r="E111" s="68">
        <v>1</v>
      </c>
      <c r="F111" s="67">
        <f>+D111*E111</f>
        <v>11186</v>
      </c>
      <c r="H111" s="34"/>
      <c r="J111" s="11"/>
    </row>
    <row r="112" spans="2:10" hidden="1" x14ac:dyDescent="0.2">
      <c r="B112" s="193" t="s">
        <v>51</v>
      </c>
      <c r="C112" s="193"/>
      <c r="D112" s="193"/>
      <c r="E112" s="193"/>
      <c r="F112" s="70">
        <f>+F111</f>
        <v>11186</v>
      </c>
      <c r="H112" s="34"/>
      <c r="J112" s="11"/>
    </row>
    <row r="113" spans="2:10" hidden="1" x14ac:dyDescent="0.2">
      <c r="B113" s="18"/>
      <c r="C113" s="18"/>
      <c r="D113" s="18"/>
      <c r="E113" s="18"/>
      <c r="F113" s="18"/>
      <c r="H113" s="34"/>
      <c r="J113" s="11"/>
    </row>
    <row r="114" spans="2:10" hidden="1" x14ac:dyDescent="0.2">
      <c r="B114" s="207" t="s">
        <v>67</v>
      </c>
      <c r="C114" s="207"/>
      <c r="D114" s="207"/>
      <c r="E114" s="207"/>
      <c r="F114" s="207"/>
      <c r="H114" s="34"/>
      <c r="J114" s="11"/>
    </row>
    <row r="115" spans="2:10" ht="14" hidden="1" x14ac:dyDescent="0.2">
      <c r="B115" s="63" t="s">
        <v>14</v>
      </c>
      <c r="C115" s="63" t="s">
        <v>32</v>
      </c>
      <c r="D115" s="63" t="s">
        <v>42</v>
      </c>
      <c r="E115" s="64" t="s">
        <v>25</v>
      </c>
      <c r="F115" s="65" t="s">
        <v>43</v>
      </c>
      <c r="H115" s="34"/>
      <c r="J115" s="11"/>
    </row>
    <row r="116" spans="2:10" ht="14" hidden="1" x14ac:dyDescent="0.2">
      <c r="B116" s="66" t="s">
        <v>68</v>
      </c>
      <c r="C116" s="23" t="s">
        <v>64</v>
      </c>
      <c r="D116" s="67">
        <f>54999/5</f>
        <v>10999.8</v>
      </c>
      <c r="E116" s="68">
        <v>1</v>
      </c>
      <c r="F116" s="67">
        <f>+D116*E116</f>
        <v>10999.8</v>
      </c>
      <c r="H116" s="34"/>
      <c r="J116" s="11"/>
    </row>
    <row r="117" spans="2:10" hidden="1" x14ac:dyDescent="0.2">
      <c r="B117" s="193" t="s">
        <v>53</v>
      </c>
      <c r="C117" s="193"/>
      <c r="D117" s="193"/>
      <c r="E117" s="193"/>
      <c r="F117" s="70">
        <f>+F116</f>
        <v>10999.8</v>
      </c>
      <c r="H117" s="34"/>
      <c r="J117" s="11"/>
    </row>
    <row r="118" spans="2:10" hidden="1" x14ac:dyDescent="0.2">
      <c r="H118" s="34"/>
      <c r="J118" s="11"/>
    </row>
    <row r="119" spans="2:10" hidden="1" x14ac:dyDescent="0.2">
      <c r="C119" s="194" t="s">
        <v>54</v>
      </c>
      <c r="D119" s="194"/>
      <c r="E119" s="194"/>
      <c r="F119" s="73">
        <f>+F107</f>
        <v>6526.666666666667</v>
      </c>
      <c r="H119" s="34"/>
      <c r="J119" s="11"/>
    </row>
    <row r="120" spans="2:10" hidden="1" x14ac:dyDescent="0.2">
      <c r="H120" s="34"/>
      <c r="J120" s="11"/>
    </row>
    <row r="121" spans="2:10" hidden="1" x14ac:dyDescent="0.2">
      <c r="B121" s="18"/>
      <c r="C121" s="18"/>
      <c r="D121" s="18"/>
      <c r="E121" s="18"/>
      <c r="F121" s="18"/>
      <c r="H121" s="34"/>
      <c r="J121" s="11"/>
    </row>
    <row r="122" spans="2:10" ht="14" hidden="1" x14ac:dyDescent="0.2">
      <c r="B122" s="18" t="s">
        <v>69</v>
      </c>
      <c r="C122" s="204" t="s">
        <v>70</v>
      </c>
      <c r="D122" s="204"/>
      <c r="E122" s="204"/>
      <c r="F122" s="204"/>
      <c r="H122" s="34"/>
      <c r="J122" s="11"/>
    </row>
    <row r="123" spans="2:10" hidden="1" x14ac:dyDescent="0.2">
      <c r="B123" s="18"/>
      <c r="C123" s="62"/>
      <c r="D123" s="62"/>
      <c r="E123" s="62"/>
      <c r="F123" s="62"/>
      <c r="H123" s="34"/>
      <c r="J123" s="11"/>
    </row>
    <row r="124" spans="2:10" hidden="1" x14ac:dyDescent="0.2">
      <c r="B124" s="205" t="s">
        <v>71</v>
      </c>
      <c r="C124" s="205"/>
      <c r="D124" s="205"/>
      <c r="E124" s="205"/>
      <c r="F124" s="205"/>
      <c r="H124" s="34"/>
      <c r="J124" s="11"/>
    </row>
    <row r="125" spans="2:10" ht="14" hidden="1" x14ac:dyDescent="0.2">
      <c r="B125" s="63" t="s">
        <v>14</v>
      </c>
      <c r="C125" s="63" t="s">
        <v>32</v>
      </c>
      <c r="D125" s="63" t="s">
        <v>42</v>
      </c>
      <c r="E125" s="64" t="s">
        <v>25</v>
      </c>
      <c r="F125" s="65" t="s">
        <v>43</v>
      </c>
      <c r="H125" s="34"/>
      <c r="J125" s="11"/>
    </row>
    <row r="126" spans="2:10" ht="14" hidden="1" x14ac:dyDescent="0.2">
      <c r="B126" s="66" t="s">
        <v>70</v>
      </c>
      <c r="C126" s="23" t="s">
        <v>72</v>
      </c>
      <c r="D126" s="67">
        <v>295000</v>
      </c>
      <c r="E126" s="68">
        <v>1</v>
      </c>
      <c r="F126" s="67">
        <f>+D126*E126</f>
        <v>295000</v>
      </c>
      <c r="H126" s="34"/>
      <c r="J126" s="11"/>
    </row>
    <row r="127" spans="2:10" hidden="1" x14ac:dyDescent="0.2">
      <c r="B127" s="193" t="s">
        <v>47</v>
      </c>
      <c r="C127" s="193"/>
      <c r="D127" s="193"/>
      <c r="E127" s="193"/>
      <c r="F127" s="70">
        <f>+F126</f>
        <v>295000</v>
      </c>
      <c r="H127" s="34"/>
      <c r="J127" s="11"/>
    </row>
    <row r="128" spans="2:10" hidden="1" x14ac:dyDescent="0.2">
      <c r="B128" s="18"/>
      <c r="C128" s="18"/>
      <c r="D128" s="18"/>
      <c r="E128" s="18"/>
      <c r="F128" s="18"/>
      <c r="H128" s="34"/>
      <c r="J128" s="11"/>
    </row>
    <row r="129" spans="2:10" hidden="1" x14ac:dyDescent="0.2">
      <c r="B129" s="206" t="s">
        <v>73</v>
      </c>
      <c r="C129" s="206"/>
      <c r="D129" s="206"/>
      <c r="E129" s="206"/>
      <c r="F129" s="206"/>
      <c r="H129" s="34"/>
      <c r="J129" s="11"/>
    </row>
    <row r="130" spans="2:10" ht="14" hidden="1" x14ac:dyDescent="0.2">
      <c r="B130" s="63" t="s">
        <v>14</v>
      </c>
      <c r="C130" s="63" t="s">
        <v>32</v>
      </c>
      <c r="D130" s="63" t="s">
        <v>42</v>
      </c>
      <c r="E130" s="64" t="s">
        <v>25</v>
      </c>
      <c r="F130" s="65" t="s">
        <v>43</v>
      </c>
      <c r="H130" s="34"/>
      <c r="J130" s="11"/>
    </row>
    <row r="131" spans="2:10" ht="14" hidden="1" x14ac:dyDescent="0.2">
      <c r="B131" s="66" t="s">
        <v>70</v>
      </c>
      <c r="C131" s="23" t="s">
        <v>72</v>
      </c>
      <c r="D131" s="67">
        <f>17100000/60</f>
        <v>285000</v>
      </c>
      <c r="E131" s="68">
        <v>1</v>
      </c>
      <c r="F131" s="67">
        <f>+D131*E131</f>
        <v>285000</v>
      </c>
      <c r="H131" s="34"/>
      <c r="J131" s="11"/>
    </row>
    <row r="132" spans="2:10" hidden="1" x14ac:dyDescent="0.2">
      <c r="B132" s="193" t="s">
        <v>51</v>
      </c>
      <c r="C132" s="193"/>
      <c r="D132" s="193"/>
      <c r="E132" s="193"/>
      <c r="F132" s="70">
        <f>+F131</f>
        <v>285000</v>
      </c>
      <c r="H132" s="34"/>
      <c r="J132" s="11"/>
    </row>
    <row r="133" spans="2:10" hidden="1" x14ac:dyDescent="0.2">
      <c r="B133" s="18"/>
      <c r="C133" s="18"/>
      <c r="D133" s="18"/>
      <c r="E133" s="18"/>
      <c r="F133" s="18"/>
      <c r="H133" s="34"/>
      <c r="J133" s="11"/>
    </row>
    <row r="134" spans="2:10" hidden="1" x14ac:dyDescent="0.2">
      <c r="B134" s="207" t="s">
        <v>74</v>
      </c>
      <c r="C134" s="207"/>
      <c r="D134" s="207"/>
      <c r="E134" s="207"/>
      <c r="F134" s="207"/>
      <c r="H134" s="34"/>
      <c r="J134" s="11"/>
    </row>
    <row r="135" spans="2:10" ht="14" hidden="1" x14ac:dyDescent="0.2">
      <c r="B135" s="63" t="s">
        <v>14</v>
      </c>
      <c r="C135" s="63" t="s">
        <v>32</v>
      </c>
      <c r="D135" s="63" t="s">
        <v>42</v>
      </c>
      <c r="E135" s="64" t="s">
        <v>25</v>
      </c>
      <c r="F135" s="65" t="s">
        <v>43</v>
      </c>
      <c r="H135" s="34"/>
      <c r="J135" s="11"/>
    </row>
    <row r="136" spans="2:10" ht="14" hidden="1" x14ac:dyDescent="0.2">
      <c r="B136" s="66" t="s">
        <v>70</v>
      </c>
      <c r="C136" s="23" t="s">
        <v>72</v>
      </c>
      <c r="D136" s="67">
        <v>350000</v>
      </c>
      <c r="E136" s="68">
        <v>1</v>
      </c>
      <c r="F136" s="67">
        <f>+D136*E136</f>
        <v>350000</v>
      </c>
      <c r="H136" s="34"/>
      <c r="J136" s="11"/>
    </row>
    <row r="137" spans="2:10" hidden="1" x14ac:dyDescent="0.2">
      <c r="B137" s="193" t="s">
        <v>53</v>
      </c>
      <c r="C137" s="193"/>
      <c r="D137" s="193"/>
      <c r="E137" s="193"/>
      <c r="F137" s="70">
        <f>+F136</f>
        <v>350000</v>
      </c>
      <c r="H137" s="34"/>
      <c r="J137" s="11"/>
    </row>
    <row r="138" spans="2:10" hidden="1" x14ac:dyDescent="0.2">
      <c r="H138" s="34"/>
      <c r="J138" s="11"/>
    </row>
    <row r="139" spans="2:10" hidden="1" x14ac:dyDescent="0.2">
      <c r="C139" s="194" t="s">
        <v>54</v>
      </c>
      <c r="D139" s="194"/>
      <c r="E139" s="194"/>
      <c r="F139" s="73">
        <f>+F131</f>
        <v>285000</v>
      </c>
      <c r="H139" s="34"/>
      <c r="J139" s="11"/>
    </row>
    <row r="140" spans="2:10" hidden="1" x14ac:dyDescent="0.2">
      <c r="H140" s="34"/>
      <c r="J140" s="11"/>
    </row>
    <row r="141" spans="2:10" hidden="1" x14ac:dyDescent="0.2">
      <c r="H141" s="34"/>
      <c r="J141" s="11"/>
    </row>
    <row r="142" spans="2:10" ht="14" hidden="1" x14ac:dyDescent="0.2">
      <c r="B142" s="18" t="s">
        <v>75</v>
      </c>
      <c r="C142" s="204" t="s">
        <v>76</v>
      </c>
      <c r="D142" s="204"/>
      <c r="E142" s="204"/>
      <c r="F142" s="204"/>
      <c r="H142" s="34"/>
      <c r="J142" s="11"/>
    </row>
    <row r="143" spans="2:10" hidden="1" x14ac:dyDescent="0.2">
      <c r="B143" s="18"/>
      <c r="C143" s="62"/>
      <c r="D143" s="62"/>
      <c r="E143" s="62"/>
      <c r="F143" s="62"/>
      <c r="H143" s="34"/>
      <c r="J143" s="11"/>
    </row>
    <row r="144" spans="2:10" hidden="1" x14ac:dyDescent="0.2">
      <c r="B144" s="205" t="s">
        <v>71</v>
      </c>
      <c r="C144" s="205"/>
      <c r="D144" s="205"/>
      <c r="E144" s="205"/>
      <c r="F144" s="205"/>
      <c r="H144" s="34"/>
      <c r="J144" s="11"/>
    </row>
    <row r="145" spans="2:10" ht="14" hidden="1" x14ac:dyDescent="0.2">
      <c r="B145" s="63" t="s">
        <v>14</v>
      </c>
      <c r="C145" s="63" t="s">
        <v>32</v>
      </c>
      <c r="D145" s="63" t="s">
        <v>42</v>
      </c>
      <c r="E145" s="64" t="s">
        <v>25</v>
      </c>
      <c r="F145" s="65" t="s">
        <v>43</v>
      </c>
      <c r="H145" s="34"/>
      <c r="J145" s="11"/>
    </row>
    <row r="146" spans="2:10" ht="14" hidden="1" x14ac:dyDescent="0.2">
      <c r="B146" s="66" t="s">
        <v>77</v>
      </c>
      <c r="C146" s="23" t="s">
        <v>72</v>
      </c>
      <c r="D146" s="67">
        <v>220000</v>
      </c>
      <c r="E146" s="68">
        <v>1</v>
      </c>
      <c r="F146" s="67">
        <f>+D146*E146</f>
        <v>220000</v>
      </c>
      <c r="H146" s="34"/>
      <c r="J146" s="11"/>
    </row>
    <row r="147" spans="2:10" hidden="1" x14ac:dyDescent="0.2">
      <c r="B147" s="193" t="s">
        <v>47</v>
      </c>
      <c r="C147" s="193"/>
      <c r="D147" s="193"/>
      <c r="E147" s="193"/>
      <c r="F147" s="70">
        <f>+F146</f>
        <v>220000</v>
      </c>
      <c r="H147" s="34"/>
      <c r="J147" s="11"/>
    </row>
    <row r="148" spans="2:10" hidden="1" x14ac:dyDescent="0.2">
      <c r="B148" s="18"/>
      <c r="C148" s="18"/>
      <c r="D148" s="18"/>
      <c r="E148" s="18"/>
      <c r="F148" s="18"/>
      <c r="H148" s="34"/>
      <c r="J148" s="11"/>
    </row>
    <row r="149" spans="2:10" hidden="1" x14ac:dyDescent="0.2">
      <c r="B149" s="206" t="s">
        <v>73</v>
      </c>
      <c r="C149" s="206"/>
      <c r="D149" s="206"/>
      <c r="E149" s="206"/>
      <c r="F149" s="206"/>
      <c r="H149" s="34"/>
      <c r="J149" s="11"/>
    </row>
    <row r="150" spans="2:10" ht="14" hidden="1" x14ac:dyDescent="0.2">
      <c r="B150" s="63" t="s">
        <v>14</v>
      </c>
      <c r="C150" s="63" t="s">
        <v>32</v>
      </c>
      <c r="D150" s="63" t="s">
        <v>42</v>
      </c>
      <c r="E150" s="64" t="s">
        <v>25</v>
      </c>
      <c r="F150" s="65" t="s">
        <v>43</v>
      </c>
      <c r="H150" s="34"/>
      <c r="J150" s="11"/>
    </row>
    <row r="151" spans="2:10" ht="14" hidden="1" x14ac:dyDescent="0.2">
      <c r="B151" s="66" t="s">
        <v>77</v>
      </c>
      <c r="C151" s="23" t="s">
        <v>72</v>
      </c>
      <c r="D151" s="67">
        <f>12000000/60</f>
        <v>200000</v>
      </c>
      <c r="E151" s="68">
        <v>1</v>
      </c>
      <c r="F151" s="67">
        <f>+D151*E151</f>
        <v>200000</v>
      </c>
      <c r="H151" s="34"/>
      <c r="J151" s="11"/>
    </row>
    <row r="152" spans="2:10" hidden="1" x14ac:dyDescent="0.2">
      <c r="B152" s="193" t="s">
        <v>51</v>
      </c>
      <c r="C152" s="193"/>
      <c r="D152" s="193"/>
      <c r="E152" s="193"/>
      <c r="F152" s="70">
        <f>+F151</f>
        <v>200000</v>
      </c>
      <c r="H152" s="34"/>
      <c r="J152" s="11"/>
    </row>
    <row r="153" spans="2:10" hidden="1" x14ac:dyDescent="0.2">
      <c r="B153" s="18"/>
      <c r="C153" s="18"/>
      <c r="D153" s="18"/>
      <c r="E153" s="18"/>
      <c r="F153" s="18"/>
      <c r="H153" s="34"/>
      <c r="J153" s="11"/>
    </row>
    <row r="154" spans="2:10" hidden="1" x14ac:dyDescent="0.2">
      <c r="B154" s="207" t="s">
        <v>74</v>
      </c>
      <c r="C154" s="207"/>
      <c r="D154" s="207"/>
      <c r="E154" s="207"/>
      <c r="F154" s="207"/>
      <c r="H154" s="34"/>
      <c r="J154" s="11"/>
    </row>
    <row r="155" spans="2:10" ht="14" hidden="1" x14ac:dyDescent="0.2">
      <c r="B155" s="63" t="s">
        <v>14</v>
      </c>
      <c r="C155" s="63" t="s">
        <v>32</v>
      </c>
      <c r="D155" s="63" t="s">
        <v>42</v>
      </c>
      <c r="E155" s="64" t="s">
        <v>25</v>
      </c>
      <c r="F155" s="65" t="s">
        <v>43</v>
      </c>
      <c r="H155" s="34"/>
      <c r="J155" s="11"/>
    </row>
    <row r="156" spans="2:10" ht="14" hidden="1" x14ac:dyDescent="0.2">
      <c r="B156" s="66" t="s">
        <v>77</v>
      </c>
      <c r="C156" s="23" t="s">
        <v>72</v>
      </c>
      <c r="D156" s="67">
        <v>250000</v>
      </c>
      <c r="E156" s="68">
        <v>1</v>
      </c>
      <c r="F156" s="67">
        <f>+D156*E156</f>
        <v>250000</v>
      </c>
      <c r="H156" s="34"/>
      <c r="J156" s="11"/>
    </row>
    <row r="157" spans="2:10" hidden="1" x14ac:dyDescent="0.2">
      <c r="B157" s="193" t="s">
        <v>53</v>
      </c>
      <c r="C157" s="193"/>
      <c r="D157" s="193"/>
      <c r="E157" s="193"/>
      <c r="F157" s="70">
        <f>+F156</f>
        <v>250000</v>
      </c>
      <c r="H157" s="34"/>
      <c r="J157" s="11"/>
    </row>
    <row r="158" spans="2:10" hidden="1" x14ac:dyDescent="0.2">
      <c r="H158" s="34"/>
      <c r="J158" s="11"/>
    </row>
    <row r="159" spans="2:10" hidden="1" x14ac:dyDescent="0.2">
      <c r="C159" s="194" t="s">
        <v>54</v>
      </c>
      <c r="D159" s="194"/>
      <c r="E159" s="194"/>
      <c r="F159" s="73">
        <f>+F151</f>
        <v>200000</v>
      </c>
      <c r="H159" s="34"/>
      <c r="J159" s="11"/>
    </row>
    <row r="160" spans="2:10" hidden="1" x14ac:dyDescent="0.2">
      <c r="H160" s="34"/>
      <c r="J160" s="11"/>
    </row>
    <row r="161" spans="2:10" hidden="1" x14ac:dyDescent="0.2">
      <c r="H161" s="34"/>
      <c r="J161" s="11"/>
    </row>
    <row r="162" spans="2:10" ht="14" hidden="1" x14ac:dyDescent="0.2">
      <c r="B162" s="18" t="s">
        <v>78</v>
      </c>
      <c r="C162" s="204" t="s">
        <v>79</v>
      </c>
      <c r="D162" s="204"/>
      <c r="E162" s="204"/>
      <c r="F162" s="204"/>
      <c r="H162" s="34"/>
      <c r="J162" s="11"/>
    </row>
    <row r="163" spans="2:10" hidden="1" x14ac:dyDescent="0.2">
      <c r="B163" s="18"/>
      <c r="C163" s="62"/>
      <c r="D163" s="62"/>
      <c r="E163" s="62"/>
      <c r="F163" s="62"/>
      <c r="H163" s="34"/>
      <c r="J163" s="11"/>
    </row>
    <row r="164" spans="2:10" hidden="1" x14ac:dyDescent="0.2">
      <c r="B164" s="205" t="s">
        <v>71</v>
      </c>
      <c r="C164" s="205"/>
      <c r="D164" s="205"/>
      <c r="E164" s="205"/>
      <c r="F164" s="205"/>
      <c r="H164" s="34"/>
      <c r="J164" s="11"/>
    </row>
    <row r="165" spans="2:10" ht="14" hidden="1" x14ac:dyDescent="0.2">
      <c r="B165" s="63" t="s">
        <v>14</v>
      </c>
      <c r="C165" s="63" t="s">
        <v>32</v>
      </c>
      <c r="D165" s="63" t="s">
        <v>42</v>
      </c>
      <c r="E165" s="64" t="s">
        <v>25</v>
      </c>
      <c r="F165" s="65" t="s">
        <v>43</v>
      </c>
      <c r="H165" s="34"/>
      <c r="J165" s="11"/>
    </row>
    <row r="166" spans="2:10" ht="14" hidden="1" x14ac:dyDescent="0.2">
      <c r="B166" s="66" t="s">
        <v>79</v>
      </c>
      <c r="C166" s="23" t="s">
        <v>72</v>
      </c>
      <c r="D166" s="67">
        <v>150000</v>
      </c>
      <c r="E166" s="68">
        <v>1</v>
      </c>
      <c r="F166" s="67">
        <f>+D166*E166</f>
        <v>150000</v>
      </c>
      <c r="H166" s="34"/>
      <c r="J166" s="11"/>
    </row>
    <row r="167" spans="2:10" hidden="1" x14ac:dyDescent="0.2">
      <c r="B167" s="193" t="s">
        <v>47</v>
      </c>
      <c r="C167" s="193"/>
      <c r="D167" s="193"/>
      <c r="E167" s="193"/>
      <c r="F167" s="70">
        <f>+F166</f>
        <v>150000</v>
      </c>
      <c r="H167" s="34"/>
      <c r="J167" s="11"/>
    </row>
    <row r="168" spans="2:10" hidden="1" x14ac:dyDescent="0.2">
      <c r="B168" s="18"/>
      <c r="C168" s="18"/>
      <c r="D168" s="18"/>
      <c r="E168" s="18"/>
      <c r="F168" s="18"/>
      <c r="H168" s="34"/>
      <c r="J168" s="11"/>
    </row>
    <row r="169" spans="2:10" hidden="1" x14ac:dyDescent="0.2">
      <c r="B169" s="206" t="s">
        <v>73</v>
      </c>
      <c r="C169" s="206"/>
      <c r="D169" s="206"/>
      <c r="E169" s="206"/>
      <c r="F169" s="206"/>
      <c r="H169" s="34"/>
      <c r="J169" s="11"/>
    </row>
    <row r="170" spans="2:10" ht="14" hidden="1" x14ac:dyDescent="0.2">
      <c r="B170" s="63" t="s">
        <v>14</v>
      </c>
      <c r="C170" s="63" t="s">
        <v>32</v>
      </c>
      <c r="D170" s="63" t="s">
        <v>42</v>
      </c>
      <c r="E170" s="64" t="s">
        <v>25</v>
      </c>
      <c r="F170" s="65" t="s">
        <v>43</v>
      </c>
      <c r="H170" s="34"/>
      <c r="J170" s="11"/>
    </row>
    <row r="171" spans="2:10" ht="14" hidden="1" x14ac:dyDescent="0.2">
      <c r="B171" s="66" t="s">
        <v>79</v>
      </c>
      <c r="C171" s="23" t="s">
        <v>72</v>
      </c>
      <c r="D171" s="67">
        <f>5280000/60</f>
        <v>88000</v>
      </c>
      <c r="E171" s="68">
        <v>1</v>
      </c>
      <c r="F171" s="67">
        <f>+D171*E171</f>
        <v>88000</v>
      </c>
      <c r="H171" s="34"/>
      <c r="J171" s="11"/>
    </row>
    <row r="172" spans="2:10" hidden="1" x14ac:dyDescent="0.2">
      <c r="B172" s="193" t="s">
        <v>51</v>
      </c>
      <c r="C172" s="193"/>
      <c r="D172" s="193"/>
      <c r="E172" s="193"/>
      <c r="F172" s="70">
        <f>+F171</f>
        <v>88000</v>
      </c>
      <c r="H172" s="34"/>
      <c r="J172" s="11"/>
    </row>
    <row r="173" spans="2:10" hidden="1" x14ac:dyDescent="0.2">
      <c r="B173" s="18"/>
      <c r="C173" s="18"/>
      <c r="D173" s="18"/>
      <c r="E173" s="18"/>
      <c r="F173" s="18"/>
      <c r="H173" s="34"/>
      <c r="J173" s="11"/>
    </row>
    <row r="174" spans="2:10" hidden="1" x14ac:dyDescent="0.2">
      <c r="B174" s="207" t="s">
        <v>74</v>
      </c>
      <c r="C174" s="207"/>
      <c r="D174" s="207"/>
      <c r="E174" s="207"/>
      <c r="F174" s="207"/>
      <c r="H174" s="34"/>
      <c r="J174" s="11"/>
    </row>
    <row r="175" spans="2:10" ht="14" hidden="1" x14ac:dyDescent="0.2">
      <c r="B175" s="63" t="s">
        <v>14</v>
      </c>
      <c r="C175" s="63" t="s">
        <v>32</v>
      </c>
      <c r="D175" s="63" t="s">
        <v>42</v>
      </c>
      <c r="E175" s="64" t="s">
        <v>25</v>
      </c>
      <c r="F175" s="65" t="s">
        <v>43</v>
      </c>
      <c r="H175" s="34"/>
      <c r="J175" s="11"/>
    </row>
    <row r="176" spans="2:10" ht="14" hidden="1" x14ac:dyDescent="0.2">
      <c r="B176" s="66" t="s">
        <v>79</v>
      </c>
      <c r="C176" s="23" t="s">
        <v>72</v>
      </c>
      <c r="D176" s="67">
        <v>185000</v>
      </c>
      <c r="E176" s="68">
        <v>1</v>
      </c>
      <c r="F176" s="67">
        <f>+D176*E176</f>
        <v>185000</v>
      </c>
      <c r="H176" s="34"/>
      <c r="J176" s="11"/>
    </row>
    <row r="177" spans="2:10" hidden="1" x14ac:dyDescent="0.2">
      <c r="B177" s="193" t="s">
        <v>53</v>
      </c>
      <c r="C177" s="193"/>
      <c r="D177" s="193"/>
      <c r="E177" s="193"/>
      <c r="F177" s="70">
        <f>+F176</f>
        <v>185000</v>
      </c>
      <c r="H177" s="34"/>
      <c r="J177" s="11"/>
    </row>
    <row r="178" spans="2:10" hidden="1" x14ac:dyDescent="0.2">
      <c r="H178" s="34"/>
      <c r="J178" s="11"/>
    </row>
    <row r="179" spans="2:10" hidden="1" x14ac:dyDescent="0.2">
      <c r="C179" s="194" t="s">
        <v>54</v>
      </c>
      <c r="D179" s="194"/>
      <c r="E179" s="194"/>
      <c r="F179" s="73">
        <f>+F171</f>
        <v>88000</v>
      </c>
      <c r="H179" s="34"/>
      <c r="J179" s="11"/>
    </row>
    <row r="180" spans="2:10" hidden="1" x14ac:dyDescent="0.2">
      <c r="H180" s="34"/>
      <c r="J180" s="11"/>
    </row>
    <row r="181" spans="2:10" hidden="1" x14ac:dyDescent="0.2"/>
    <row r="182" spans="2:10" hidden="1" x14ac:dyDescent="0.2"/>
  </sheetData>
  <mergeCells count="66">
    <mergeCell ref="D15:E15"/>
    <mergeCell ref="D21:E21"/>
    <mergeCell ref="D33:E33"/>
    <mergeCell ref="D45:E45"/>
    <mergeCell ref="C47:E47"/>
    <mergeCell ref="D70:E70"/>
    <mergeCell ref="D49:F49"/>
    <mergeCell ref="D50:F50"/>
    <mergeCell ref="D51:F51"/>
    <mergeCell ref="B54:F54"/>
    <mergeCell ref="C56:F56"/>
    <mergeCell ref="B58:F58"/>
    <mergeCell ref="B62:E62"/>
    <mergeCell ref="D63:E63"/>
    <mergeCell ref="B65:F65"/>
    <mergeCell ref="B69:E69"/>
    <mergeCell ref="C99:E99"/>
    <mergeCell ref="B72:F72"/>
    <mergeCell ref="B76:E76"/>
    <mergeCell ref="D77:E77"/>
    <mergeCell ref="C79:E79"/>
    <mergeCell ref="C82:F82"/>
    <mergeCell ref="B84:F84"/>
    <mergeCell ref="B87:E87"/>
    <mergeCell ref="B89:F89"/>
    <mergeCell ref="B92:E92"/>
    <mergeCell ref="B94:F94"/>
    <mergeCell ref="B97:E97"/>
    <mergeCell ref="B129:F129"/>
    <mergeCell ref="C102:F102"/>
    <mergeCell ref="B104:F104"/>
    <mergeCell ref="B107:E107"/>
    <mergeCell ref="B109:F109"/>
    <mergeCell ref="B112:E112"/>
    <mergeCell ref="B114:F114"/>
    <mergeCell ref="B117:E117"/>
    <mergeCell ref="C119:E119"/>
    <mergeCell ref="C122:F122"/>
    <mergeCell ref="B124:F124"/>
    <mergeCell ref="B127:E127"/>
    <mergeCell ref="B152:E152"/>
    <mergeCell ref="B154:F154"/>
    <mergeCell ref="B157:E157"/>
    <mergeCell ref="C159:E159"/>
    <mergeCell ref="B132:E132"/>
    <mergeCell ref="B134:F134"/>
    <mergeCell ref="B137:E137"/>
    <mergeCell ref="C139:E139"/>
    <mergeCell ref="C142:F142"/>
    <mergeCell ref="B144:F144"/>
    <mergeCell ref="B177:E177"/>
    <mergeCell ref="C179:E179"/>
    <mergeCell ref="C2:F2"/>
    <mergeCell ref="C3:F3"/>
    <mergeCell ref="C5:F5"/>
    <mergeCell ref="C6:F6"/>
    <mergeCell ref="C7:F7"/>
    <mergeCell ref="C4:F4"/>
    <mergeCell ref="C162:F162"/>
    <mergeCell ref="B164:F164"/>
    <mergeCell ref="B167:E167"/>
    <mergeCell ref="B169:F169"/>
    <mergeCell ref="B172:E172"/>
    <mergeCell ref="B174:F174"/>
    <mergeCell ref="B147:E147"/>
    <mergeCell ref="B149:F149"/>
  </mergeCells>
  <printOptions horizontalCentered="1" verticalCentered="1"/>
  <pageMargins left="0.39370078740157483" right="0.39370078740157483" top="0.39370078740157483" bottom="0.39370078740157483" header="0" footer="0"/>
  <pageSetup scale="65" orientation="portrait" r:id="rId1"/>
  <rowBreaks count="3" manualBreakCount="3">
    <brk id="52" max="21" man="1"/>
    <brk id="100" max="21" man="1"/>
    <brk id="160" max="21"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30272F-28AB-49E9-B129-68B757F83B44}">
  <sheetPr codeName="Hoja3"/>
  <dimension ref="A1:S182"/>
  <sheetViews>
    <sheetView view="pageBreakPreview" zoomScaleNormal="100" zoomScaleSheetLayoutView="100" workbookViewId="0">
      <selection activeCell="F48" sqref="F48"/>
    </sheetView>
  </sheetViews>
  <sheetFormatPr baseColWidth="10" defaultColWidth="8.6640625" defaultRowHeight="13" x14ac:dyDescent="0.2"/>
  <cols>
    <col min="1" max="1" width="2.6640625" style="11" customWidth="1"/>
    <col min="2" max="2" width="49.33203125" style="11" customWidth="1"/>
    <col min="3" max="3" width="16.1640625" style="10" customWidth="1"/>
    <col min="4" max="4" width="12.5" style="60" bestFit="1" customWidth="1"/>
    <col min="5" max="5" width="13.33203125" style="61" customWidth="1"/>
    <col min="6" max="6" width="15.6640625" style="60" bestFit="1" customWidth="1"/>
    <col min="7" max="7" width="2.6640625" style="11" customWidth="1"/>
    <col min="8" max="8" width="19" style="10" hidden="1" customWidth="1"/>
    <col min="9" max="9" width="12.5" style="11" hidden="1" customWidth="1"/>
    <col min="10" max="10" width="12.5" style="12" hidden="1" customWidth="1"/>
    <col min="11" max="11" width="12" style="11" hidden="1" customWidth="1"/>
    <col min="12" max="12" width="9" style="11" hidden="1" customWidth="1"/>
    <col min="13" max="13" width="12" style="11" hidden="1" customWidth="1"/>
    <col min="14" max="18" width="0" style="11" hidden="1" customWidth="1"/>
    <col min="19" max="19" width="12.5" style="11" hidden="1" customWidth="1"/>
    <col min="20" max="16384" width="8.6640625" style="11"/>
  </cols>
  <sheetData>
    <row r="1" spans="1:10" ht="14" thickBot="1" x14ac:dyDescent="0.25">
      <c r="A1" s="4"/>
      <c r="B1" s="5"/>
      <c r="C1" s="6"/>
      <c r="D1" s="7"/>
      <c r="E1" s="8"/>
      <c r="F1" s="7"/>
      <c r="G1" s="9"/>
    </row>
    <row r="2" spans="1:10" ht="14" x14ac:dyDescent="0.2">
      <c r="A2" s="13"/>
      <c r="B2" s="74" t="s">
        <v>80</v>
      </c>
      <c r="C2" s="195" t="e">
        <f>+#REF!</f>
        <v>#REF!</v>
      </c>
      <c r="D2" s="196"/>
      <c r="E2" s="196"/>
      <c r="F2" s="197"/>
      <c r="G2" s="14"/>
    </row>
    <row r="3" spans="1:10" ht="14" x14ac:dyDescent="0.2">
      <c r="A3" s="15"/>
      <c r="B3" s="75" t="s">
        <v>17</v>
      </c>
      <c r="C3" s="198" t="e">
        <f>+#REF!</f>
        <v>#REF!</v>
      </c>
      <c r="D3" s="199"/>
      <c r="E3" s="199"/>
      <c r="F3" s="200"/>
      <c r="G3" s="16"/>
    </row>
    <row r="4" spans="1:10" ht="14" x14ac:dyDescent="0.2">
      <c r="A4" s="15"/>
      <c r="B4" s="75" t="s">
        <v>85</v>
      </c>
      <c r="C4" s="198" t="s">
        <v>8</v>
      </c>
      <c r="D4" s="199"/>
      <c r="E4" s="199"/>
      <c r="F4" s="200"/>
      <c r="G4" s="16"/>
    </row>
    <row r="5" spans="1:10" ht="14" x14ac:dyDescent="0.2">
      <c r="A5" s="15"/>
      <c r="B5" s="75" t="s">
        <v>18</v>
      </c>
      <c r="C5" s="198" t="e">
        <f>+VLOOKUP('1.3'!C4:F4,#REF!,2,FALSE)</f>
        <v>#REF!</v>
      </c>
      <c r="D5" s="199"/>
      <c r="E5" s="199"/>
      <c r="F5" s="200"/>
      <c r="G5" s="16"/>
    </row>
    <row r="6" spans="1:10" ht="14" x14ac:dyDescent="0.2">
      <c r="A6" s="15"/>
      <c r="B6" s="76" t="s">
        <v>19</v>
      </c>
      <c r="C6" s="198" t="e">
        <f>+VLOOKUP('1.3'!C4:F4,#REF!,4,FALSE)</f>
        <v>#REF!</v>
      </c>
      <c r="D6" s="199"/>
      <c r="E6" s="199"/>
      <c r="F6" s="200"/>
      <c r="G6" s="16"/>
    </row>
    <row r="7" spans="1:10" ht="13.5" customHeight="1" thickBot="1" x14ac:dyDescent="0.25">
      <c r="A7" s="15"/>
      <c r="B7" s="77" t="s">
        <v>20</v>
      </c>
      <c r="C7" s="201" t="e">
        <f>+VLOOKUP('1.3'!C4:F4,#REF!,3,FALSE)</f>
        <v>#REF!</v>
      </c>
      <c r="D7" s="202"/>
      <c r="E7" s="202"/>
      <c r="F7" s="203"/>
      <c r="G7" s="16"/>
    </row>
    <row r="8" spans="1:10" ht="7.25" customHeight="1" x14ac:dyDescent="0.2">
      <c r="A8" s="13"/>
      <c r="B8" s="17"/>
      <c r="C8" s="18"/>
      <c r="D8" s="19"/>
      <c r="E8" s="20"/>
      <c r="F8" s="19"/>
      <c r="G8" s="14"/>
    </row>
    <row r="9" spans="1:10" ht="14" x14ac:dyDescent="0.2">
      <c r="A9" s="13"/>
      <c r="B9" s="17" t="s">
        <v>81</v>
      </c>
      <c r="C9" s="18"/>
      <c r="D9" s="19"/>
      <c r="E9" s="21"/>
      <c r="F9" s="19"/>
      <c r="G9" s="14"/>
      <c r="H9" s="18"/>
    </row>
    <row r="10" spans="1:10" ht="5" customHeight="1" x14ac:dyDescent="0.2">
      <c r="A10" s="13"/>
      <c r="B10" s="17"/>
      <c r="C10" s="18"/>
      <c r="D10" s="19"/>
      <c r="E10" s="21"/>
      <c r="F10" s="19"/>
      <c r="G10" s="14"/>
    </row>
    <row r="11" spans="1:10" ht="14" x14ac:dyDescent="0.2">
      <c r="A11" s="15"/>
      <c r="B11" s="78" t="s">
        <v>21</v>
      </c>
      <c r="C11" s="78" t="s">
        <v>22</v>
      </c>
      <c r="D11" s="79" t="s">
        <v>23</v>
      </c>
      <c r="E11" s="80" t="s">
        <v>19</v>
      </c>
      <c r="F11" s="79" t="s">
        <v>24</v>
      </c>
      <c r="G11" s="16"/>
      <c r="H11" s="18" t="s">
        <v>25</v>
      </c>
      <c r="I11" s="18" t="s">
        <v>22</v>
      </c>
    </row>
    <row r="12" spans="1:10" ht="14" x14ac:dyDescent="0.2">
      <c r="A12" s="15"/>
      <c r="B12" s="22" t="s">
        <v>107</v>
      </c>
      <c r="C12" s="23" t="s">
        <v>113</v>
      </c>
      <c r="D12" s="24">
        <v>100000</v>
      </c>
      <c r="E12" s="25">
        <v>0.25</v>
      </c>
      <c r="F12" s="26">
        <f>+E12*D12</f>
        <v>25000</v>
      </c>
      <c r="G12" s="16"/>
      <c r="H12" s="10">
        <v>30.75</v>
      </c>
      <c r="I12" s="10" t="s">
        <v>26</v>
      </c>
    </row>
    <row r="13" spans="1:10" ht="14" x14ac:dyDescent="0.2">
      <c r="A13" s="15"/>
      <c r="B13" s="22" t="s">
        <v>108</v>
      </c>
      <c r="C13" s="23" t="s">
        <v>99</v>
      </c>
      <c r="D13" s="24">
        <v>4000</v>
      </c>
      <c r="E13" s="25">
        <v>0.05</v>
      </c>
      <c r="F13" s="26">
        <f t="shared" ref="F13" si="0">+E13*D13</f>
        <v>200</v>
      </c>
      <c r="G13" s="16"/>
      <c r="I13" s="10"/>
    </row>
    <row r="14" spans="1:10" x14ac:dyDescent="0.2">
      <c r="A14" s="15"/>
      <c r="B14" s="22"/>
      <c r="C14" s="23"/>
      <c r="D14" s="24"/>
      <c r="E14" s="25"/>
      <c r="F14" s="26"/>
      <c r="G14" s="16"/>
      <c r="I14" s="10"/>
    </row>
    <row r="15" spans="1:10" x14ac:dyDescent="0.2">
      <c r="A15" s="15"/>
      <c r="B15" s="27"/>
      <c r="C15" s="28"/>
      <c r="D15" s="211" t="s">
        <v>28</v>
      </c>
      <c r="E15" s="211"/>
      <c r="F15" s="29">
        <f>+SUM(F12:F14)</f>
        <v>25200</v>
      </c>
      <c r="G15" s="16"/>
      <c r="I15" s="10"/>
    </row>
    <row r="16" spans="1:10" s="34" customFormat="1" ht="14" x14ac:dyDescent="0.2">
      <c r="A16" s="13"/>
      <c r="B16" s="17" t="s">
        <v>82</v>
      </c>
      <c r="C16" s="30"/>
      <c r="D16" s="31"/>
      <c r="E16" s="32"/>
      <c r="F16" s="31"/>
      <c r="G16" s="14"/>
      <c r="H16" s="33"/>
      <c r="J16" s="35"/>
    </row>
    <row r="17" spans="1:19" s="34" customFormat="1" ht="5" customHeight="1" x14ac:dyDescent="0.2">
      <c r="A17" s="13"/>
      <c r="B17" s="17"/>
      <c r="C17" s="18"/>
      <c r="D17" s="19"/>
      <c r="E17" s="21"/>
      <c r="F17" s="19"/>
      <c r="G17" s="14"/>
      <c r="H17" s="33"/>
      <c r="J17" s="35"/>
    </row>
    <row r="18" spans="1:19" s="34" customFormat="1" ht="14" x14ac:dyDescent="0.2">
      <c r="A18" s="15"/>
      <c r="B18" s="36" t="s">
        <v>21</v>
      </c>
      <c r="C18" s="36" t="s">
        <v>22</v>
      </c>
      <c r="D18" s="37" t="s">
        <v>23</v>
      </c>
      <c r="E18" s="38" t="s">
        <v>19</v>
      </c>
      <c r="F18" s="37" t="s">
        <v>24</v>
      </c>
      <c r="G18" s="16"/>
      <c r="H18" s="18" t="s">
        <v>25</v>
      </c>
      <c r="I18" s="18" t="s">
        <v>22</v>
      </c>
      <c r="J18" s="35"/>
    </row>
    <row r="19" spans="1:19" s="34" customFormat="1" ht="14" x14ac:dyDescent="0.2">
      <c r="A19" s="15"/>
      <c r="B19" s="39" t="s">
        <v>109</v>
      </c>
      <c r="C19" s="40" t="s">
        <v>96</v>
      </c>
      <c r="D19" s="41">
        <v>60000</v>
      </c>
      <c r="E19" s="42" t="e">
        <f>5/$C$6</f>
        <v>#REF!</v>
      </c>
      <c r="F19" s="41" t="e">
        <f>+D19*E19</f>
        <v>#REF!</v>
      </c>
      <c r="G19" s="16"/>
      <c r="H19" s="10" t="s">
        <v>29</v>
      </c>
      <c r="I19" s="10" t="str">
        <f>+C19</f>
        <v>Día</v>
      </c>
      <c r="J19" s="35"/>
    </row>
    <row r="20" spans="1:19" s="34" customFormat="1" ht="14" x14ac:dyDescent="0.2">
      <c r="A20" s="15"/>
      <c r="B20" s="39" t="s">
        <v>110</v>
      </c>
      <c r="C20" s="40" t="s">
        <v>96</v>
      </c>
      <c r="D20" s="41">
        <v>60000</v>
      </c>
      <c r="E20" s="42" t="e">
        <f>5/$C$6</f>
        <v>#REF!</v>
      </c>
      <c r="F20" s="41" t="e">
        <f>+D20*E20</f>
        <v>#REF!</v>
      </c>
      <c r="G20" s="16"/>
      <c r="H20" s="10" t="e">
        <v>#REF!</v>
      </c>
      <c r="I20" s="10" t="str">
        <f t="shared" ref="I20" si="1">+C20</f>
        <v>Día</v>
      </c>
      <c r="J20" s="35"/>
      <c r="S20" s="34">
        <f>1.2 *2.4</f>
        <v>2.88</v>
      </c>
    </row>
    <row r="21" spans="1:19" x14ac:dyDescent="0.2">
      <c r="A21" s="13"/>
      <c r="C21" s="18"/>
      <c r="D21" s="212" t="s">
        <v>30</v>
      </c>
      <c r="E21" s="212"/>
      <c r="F21" s="19" t="e">
        <f>SUM(F19:F20)</f>
        <v>#REF!</v>
      </c>
      <c r="G21" s="14"/>
      <c r="S21" s="11" t="e">
        <f>+#REF!-#REF!</f>
        <v>#REF!</v>
      </c>
    </row>
    <row r="22" spans="1:19" ht="7.25" customHeight="1" x14ac:dyDescent="0.2">
      <c r="A22" s="13"/>
      <c r="B22" s="17"/>
      <c r="C22" s="18"/>
      <c r="D22" s="19"/>
      <c r="E22" s="20"/>
      <c r="F22" s="19"/>
      <c r="G22" s="14"/>
    </row>
    <row r="23" spans="1:19" ht="14" x14ac:dyDescent="0.2">
      <c r="A23" s="13"/>
      <c r="B23" s="17" t="s">
        <v>83</v>
      </c>
      <c r="C23" s="18"/>
      <c r="D23" s="19"/>
      <c r="E23" s="21"/>
      <c r="F23" s="19"/>
      <c r="G23" s="14"/>
    </row>
    <row r="24" spans="1:19" ht="5" customHeight="1" x14ac:dyDescent="0.2">
      <c r="A24" s="13"/>
      <c r="B24" s="17"/>
      <c r="C24" s="18"/>
      <c r="D24" s="19"/>
      <c r="E24" s="21"/>
      <c r="F24" s="19"/>
      <c r="G24" s="14"/>
    </row>
    <row r="25" spans="1:19" ht="19.5" customHeight="1" x14ac:dyDescent="0.2">
      <c r="A25" s="15"/>
      <c r="B25" s="36" t="s">
        <v>21</v>
      </c>
      <c r="C25" s="36" t="s">
        <v>22</v>
      </c>
      <c r="D25" s="37" t="s">
        <v>23</v>
      </c>
      <c r="E25" s="37" t="s">
        <v>97</v>
      </c>
      <c r="F25" s="37" t="s">
        <v>24</v>
      </c>
      <c r="G25" s="16"/>
      <c r="H25" s="18" t="s">
        <v>31</v>
      </c>
      <c r="I25" s="18" t="s">
        <v>32</v>
      </c>
    </row>
    <row r="26" spans="1:19" ht="14" x14ac:dyDescent="0.2">
      <c r="A26" s="15"/>
      <c r="B26" s="39" t="s">
        <v>93</v>
      </c>
      <c r="C26" s="40" t="s">
        <v>96</v>
      </c>
      <c r="D26" s="41">
        <f>800000/6</f>
        <v>133333.33333333334</v>
      </c>
      <c r="E26" s="44" t="e">
        <f>6/$C$6</f>
        <v>#REF!</v>
      </c>
      <c r="F26" s="41" t="e">
        <f>+D26*E26</f>
        <v>#REF!</v>
      </c>
      <c r="G26" s="16"/>
      <c r="H26" s="45" t="e">
        <v>#REF!</v>
      </c>
      <c r="I26" s="10" t="str">
        <f>+C26</f>
        <v>Día</v>
      </c>
      <c r="J26" s="12" t="e">
        <f>+F26*H26</f>
        <v>#REF!</v>
      </c>
    </row>
    <row r="27" spans="1:19" ht="14" x14ac:dyDescent="0.2">
      <c r="A27" s="15"/>
      <c r="B27" s="46" t="s">
        <v>94</v>
      </c>
      <c r="C27" s="40" t="s">
        <v>96</v>
      </c>
      <c r="D27" s="41">
        <f>600000/6</f>
        <v>100000</v>
      </c>
      <c r="E27" s="44" t="e">
        <f t="shared" ref="E27:E28" si="2">6/$C$6</f>
        <v>#REF!</v>
      </c>
      <c r="F27" s="41" t="e">
        <f t="shared" ref="F27:F28" si="3">+D27*E27</f>
        <v>#REF!</v>
      </c>
      <c r="G27" s="16"/>
      <c r="H27" s="45" t="e">
        <v>#REF!</v>
      </c>
      <c r="I27" s="10" t="str">
        <f>+C27</f>
        <v>Día</v>
      </c>
      <c r="J27" s="12" t="e">
        <f>+F27*H27</f>
        <v>#REF!</v>
      </c>
    </row>
    <row r="28" spans="1:19" ht="14" x14ac:dyDescent="0.2">
      <c r="A28" s="15"/>
      <c r="B28" s="39" t="s">
        <v>95</v>
      </c>
      <c r="C28" s="40" t="s">
        <v>96</v>
      </c>
      <c r="D28" s="41">
        <f>400000/6</f>
        <v>66666.666666666672</v>
      </c>
      <c r="E28" s="44" t="e">
        <f t="shared" si="2"/>
        <v>#REF!</v>
      </c>
      <c r="F28" s="41" t="e">
        <f t="shared" si="3"/>
        <v>#REF!</v>
      </c>
      <c r="G28" s="16"/>
      <c r="J28" s="12" t="e">
        <f>SUM(J26:J27)</f>
        <v>#REF!</v>
      </c>
    </row>
    <row r="29" spans="1:19" hidden="1" x14ac:dyDescent="0.2">
      <c r="A29" s="15"/>
      <c r="B29" s="39"/>
      <c r="C29" s="40"/>
      <c r="D29" s="41"/>
      <c r="E29" s="44"/>
      <c r="F29" s="41">
        <f t="shared" ref="F29:F32" si="4">ROUND(D29*E29,0)</f>
        <v>0</v>
      </c>
      <c r="G29" s="16"/>
    </row>
    <row r="30" spans="1:19" hidden="1" x14ac:dyDescent="0.2">
      <c r="A30" s="15"/>
      <c r="B30" s="39"/>
      <c r="C30" s="40"/>
      <c r="D30" s="41"/>
      <c r="E30" s="44"/>
      <c r="F30" s="41">
        <f t="shared" si="4"/>
        <v>0</v>
      </c>
      <c r="G30" s="16"/>
    </row>
    <row r="31" spans="1:19" hidden="1" x14ac:dyDescent="0.2">
      <c r="A31" s="15"/>
      <c r="B31" s="39"/>
      <c r="C31" s="40"/>
      <c r="D31" s="41"/>
      <c r="E31" s="44"/>
      <c r="F31" s="41">
        <f t="shared" si="4"/>
        <v>0</v>
      </c>
      <c r="G31" s="16"/>
    </row>
    <row r="32" spans="1:19" hidden="1" x14ac:dyDescent="0.2">
      <c r="A32" s="15"/>
      <c r="B32" s="39"/>
      <c r="C32" s="40"/>
      <c r="D32" s="41"/>
      <c r="E32" s="44"/>
      <c r="F32" s="41">
        <f t="shared" si="4"/>
        <v>0</v>
      </c>
      <c r="G32" s="16"/>
    </row>
    <row r="33" spans="1:8" x14ac:dyDescent="0.2">
      <c r="A33" s="13"/>
      <c r="C33" s="47"/>
      <c r="D33" s="213" t="s">
        <v>33</v>
      </c>
      <c r="E33" s="213"/>
      <c r="F33" s="19" t="e">
        <f>SUM(F26:F32)</f>
        <v>#REF!</v>
      </c>
      <c r="G33" s="14"/>
    </row>
    <row r="34" spans="1:8" ht="7.25" customHeight="1" x14ac:dyDescent="0.2">
      <c r="A34" s="13"/>
      <c r="B34" s="17"/>
      <c r="C34" s="18"/>
      <c r="D34" s="19"/>
      <c r="E34" s="20"/>
      <c r="F34" s="19"/>
      <c r="G34" s="14"/>
    </row>
    <row r="35" spans="1:8" ht="14" x14ac:dyDescent="0.2">
      <c r="A35" s="13"/>
      <c r="B35" s="17" t="s">
        <v>84</v>
      </c>
      <c r="C35" s="18"/>
      <c r="D35" s="19"/>
      <c r="E35" s="21"/>
      <c r="F35" s="19"/>
      <c r="G35" s="14"/>
    </row>
    <row r="36" spans="1:8" ht="5" customHeight="1" x14ac:dyDescent="0.2">
      <c r="A36" s="13"/>
      <c r="B36" s="17"/>
      <c r="C36" s="18"/>
      <c r="D36" s="19"/>
      <c r="E36" s="21"/>
      <c r="F36" s="19"/>
      <c r="G36" s="14"/>
    </row>
    <row r="37" spans="1:8" ht="14" x14ac:dyDescent="0.2">
      <c r="A37" s="15"/>
      <c r="B37" s="36" t="s">
        <v>21</v>
      </c>
      <c r="C37" s="36" t="s">
        <v>22</v>
      </c>
      <c r="D37" s="37" t="s">
        <v>23</v>
      </c>
      <c r="E37" s="38" t="s">
        <v>19</v>
      </c>
      <c r="F37" s="37" t="s">
        <v>24</v>
      </c>
      <c r="G37" s="16"/>
      <c r="H37" s="18" t="s">
        <v>34</v>
      </c>
    </row>
    <row r="38" spans="1:8" ht="14" x14ac:dyDescent="0.2">
      <c r="A38" s="15"/>
      <c r="B38" s="39" t="s">
        <v>112</v>
      </c>
      <c r="C38" s="40" t="s">
        <v>26</v>
      </c>
      <c r="D38" s="41">
        <v>35000</v>
      </c>
      <c r="E38" s="42" t="e">
        <f>+D38*2/C6</f>
        <v>#REF!</v>
      </c>
      <c r="F38" s="41" t="e">
        <f>+E38</f>
        <v>#REF!</v>
      </c>
      <c r="G38" s="16"/>
      <c r="H38" s="49" t="e">
        <v>#REF!</v>
      </c>
    </row>
    <row r="39" spans="1:8" x14ac:dyDescent="0.2">
      <c r="A39" s="15"/>
      <c r="B39" s="39"/>
      <c r="C39" s="40"/>
      <c r="D39" s="41"/>
      <c r="E39" s="48"/>
      <c r="F39" s="41"/>
      <c r="G39" s="16"/>
      <c r="H39" s="49">
        <v>0</v>
      </c>
    </row>
    <row r="40" spans="1:8" x14ac:dyDescent="0.2">
      <c r="A40" s="15"/>
      <c r="B40" s="39"/>
      <c r="C40" s="40"/>
      <c r="D40" s="41"/>
      <c r="E40" s="44"/>
      <c r="F40" s="41"/>
      <c r="G40" s="16"/>
      <c r="H40" s="50"/>
    </row>
    <row r="41" spans="1:8" hidden="1" x14ac:dyDescent="0.2">
      <c r="A41" s="15"/>
      <c r="B41" s="39"/>
      <c r="C41" s="40"/>
      <c r="D41" s="41"/>
      <c r="E41" s="44"/>
      <c r="F41" s="41"/>
      <c r="G41" s="16"/>
    </row>
    <row r="42" spans="1:8" hidden="1" x14ac:dyDescent="0.2">
      <c r="A42" s="15"/>
      <c r="B42" s="39"/>
      <c r="C42" s="40"/>
      <c r="D42" s="41"/>
      <c r="E42" s="44"/>
      <c r="F42" s="41"/>
      <c r="G42" s="16"/>
    </row>
    <row r="43" spans="1:8" hidden="1" x14ac:dyDescent="0.2">
      <c r="A43" s="15"/>
      <c r="B43" s="39"/>
      <c r="C43" s="40"/>
      <c r="D43" s="41"/>
      <c r="E43" s="44"/>
      <c r="F43" s="41"/>
      <c r="G43" s="16"/>
    </row>
    <row r="44" spans="1:8" x14ac:dyDescent="0.2">
      <c r="A44" s="15"/>
      <c r="B44" s="39"/>
      <c r="C44" s="40"/>
      <c r="D44" s="41"/>
      <c r="E44" s="44"/>
      <c r="F44" s="41"/>
      <c r="G44" s="16"/>
    </row>
    <row r="45" spans="1:8" x14ac:dyDescent="0.2">
      <c r="A45" s="13"/>
      <c r="C45" s="51"/>
      <c r="D45" s="212" t="s">
        <v>35</v>
      </c>
      <c r="E45" s="212"/>
      <c r="F45" s="19" t="e">
        <f>SUM(F38:F44)</f>
        <v>#REF!</v>
      </c>
      <c r="G45" s="14"/>
      <c r="H45" s="52"/>
    </row>
    <row r="46" spans="1:8" ht="7.25" customHeight="1" x14ac:dyDescent="0.2">
      <c r="A46" s="13"/>
      <c r="B46" s="17"/>
      <c r="C46" s="18"/>
      <c r="D46" s="19"/>
      <c r="E46" s="20"/>
      <c r="F46" s="19"/>
      <c r="G46" s="14"/>
    </row>
    <row r="47" spans="1:8" x14ac:dyDescent="0.2">
      <c r="A47" s="15"/>
      <c r="C47" s="214" t="s">
        <v>36</v>
      </c>
      <c r="D47" s="214"/>
      <c r="E47" s="214"/>
      <c r="F47" s="53" t="e">
        <f>+ROUND(F45+F33+F21++F15,0)</f>
        <v>#REF!</v>
      </c>
      <c r="G47" s="16"/>
    </row>
    <row r="48" spans="1:8" x14ac:dyDescent="0.2">
      <c r="A48" s="15"/>
      <c r="B48" s="18"/>
      <c r="C48" s="18"/>
      <c r="D48" s="18"/>
      <c r="E48" s="18"/>
      <c r="F48" s="18"/>
      <c r="G48" s="16"/>
    </row>
    <row r="49" spans="1:10" x14ac:dyDescent="0.2">
      <c r="A49" s="15"/>
      <c r="B49" s="18"/>
      <c r="C49" s="18"/>
      <c r="D49" s="210"/>
      <c r="E49" s="210"/>
      <c r="F49" s="210"/>
      <c r="G49" s="16"/>
    </row>
    <row r="50" spans="1:10" ht="14" customHeight="1" x14ac:dyDescent="0.2">
      <c r="A50" s="15"/>
      <c r="B50" s="18"/>
      <c r="C50" s="18"/>
      <c r="D50" s="210"/>
      <c r="E50" s="210"/>
      <c r="F50" s="210"/>
      <c r="G50" s="16"/>
    </row>
    <row r="51" spans="1:10" x14ac:dyDescent="0.2">
      <c r="A51" s="15"/>
      <c r="B51" s="18"/>
      <c r="C51" s="18"/>
      <c r="D51" s="210"/>
      <c r="E51" s="210"/>
      <c r="F51" s="210"/>
      <c r="G51" s="16"/>
    </row>
    <row r="52" spans="1:10" ht="14" thickBot="1" x14ac:dyDescent="0.25">
      <c r="A52" s="54"/>
      <c r="B52" s="55"/>
      <c r="C52" s="56"/>
      <c r="D52" s="57"/>
      <c r="E52" s="58"/>
      <c r="F52" s="57"/>
      <c r="G52" s="59"/>
    </row>
    <row r="53" spans="1:10" hidden="1" x14ac:dyDescent="0.2">
      <c r="H53" s="34"/>
      <c r="J53" s="11"/>
    </row>
    <row r="54" spans="1:10" hidden="1" x14ac:dyDescent="0.2">
      <c r="B54" s="210" t="s">
        <v>39</v>
      </c>
      <c r="C54" s="210"/>
      <c r="D54" s="210"/>
      <c r="E54" s="210"/>
      <c r="F54" s="210"/>
      <c r="H54" s="34"/>
      <c r="J54" s="11"/>
    </row>
    <row r="55" spans="1:10" hidden="1" x14ac:dyDescent="0.2">
      <c r="B55" s="18"/>
      <c r="C55" s="18"/>
      <c r="D55" s="18"/>
      <c r="E55" s="18"/>
      <c r="F55" s="18"/>
      <c r="H55" s="34"/>
      <c r="J55" s="11"/>
    </row>
    <row r="56" spans="1:10" ht="14" hidden="1" x14ac:dyDescent="0.2">
      <c r="B56" s="18" t="s">
        <v>40</v>
      </c>
      <c r="C56" s="204" t="str">
        <f>+B60</f>
        <v>Lámina HR 3,00 1,20 x 2,40 m</v>
      </c>
      <c r="D56" s="204"/>
      <c r="E56" s="204"/>
      <c r="F56" s="204"/>
      <c r="H56" s="34"/>
      <c r="J56" s="11"/>
    </row>
    <row r="57" spans="1:10" hidden="1" x14ac:dyDescent="0.2">
      <c r="B57" s="18"/>
      <c r="C57" s="62"/>
      <c r="D57" s="62"/>
      <c r="E57" s="62"/>
      <c r="F57" s="62"/>
      <c r="H57" s="34"/>
      <c r="J57" s="11"/>
    </row>
    <row r="58" spans="1:10" hidden="1" x14ac:dyDescent="0.2">
      <c r="B58" s="205" t="s">
        <v>41</v>
      </c>
      <c r="C58" s="205"/>
      <c r="D58" s="205"/>
      <c r="E58" s="205"/>
      <c r="F58" s="205"/>
      <c r="H58" s="34"/>
      <c r="J58" s="11"/>
    </row>
    <row r="59" spans="1:10" ht="14" hidden="1" x14ac:dyDescent="0.2">
      <c r="B59" s="63" t="s">
        <v>14</v>
      </c>
      <c r="C59" s="63" t="s">
        <v>32</v>
      </c>
      <c r="D59" s="63" t="s">
        <v>42</v>
      </c>
      <c r="E59" s="64" t="s">
        <v>25</v>
      </c>
      <c r="F59" s="65" t="s">
        <v>43</v>
      </c>
      <c r="H59" s="34"/>
      <c r="J59" s="11"/>
    </row>
    <row r="60" spans="1:10" ht="14" hidden="1" x14ac:dyDescent="0.2">
      <c r="B60" s="66" t="s">
        <v>44</v>
      </c>
      <c r="C60" s="23" t="s">
        <v>45</v>
      </c>
      <c r="D60" s="67">
        <v>196710</v>
      </c>
      <c r="E60" s="68">
        <v>1</v>
      </c>
      <c r="F60" s="67">
        <f>+D60*E60</f>
        <v>196710</v>
      </c>
      <c r="H60" s="34"/>
      <c r="J60" s="11"/>
    </row>
    <row r="61" spans="1:10" ht="14" hidden="1" x14ac:dyDescent="0.2">
      <c r="B61" s="66" t="s">
        <v>46</v>
      </c>
      <c r="C61" s="23"/>
      <c r="D61" s="67"/>
      <c r="E61" s="69">
        <v>0.19</v>
      </c>
      <c r="F61" s="67">
        <f>+F60*E61</f>
        <v>37374.9</v>
      </c>
      <c r="H61" s="34"/>
      <c r="J61" s="11"/>
    </row>
    <row r="62" spans="1:10" hidden="1" x14ac:dyDescent="0.2">
      <c r="B62" s="193" t="s">
        <v>47</v>
      </c>
      <c r="C62" s="193"/>
      <c r="D62" s="193"/>
      <c r="E62" s="193"/>
      <c r="F62" s="70">
        <f>+F60+F61</f>
        <v>234084.9</v>
      </c>
      <c r="H62" s="34"/>
      <c r="J62" s="11"/>
    </row>
    <row r="63" spans="1:10" ht="14.5" hidden="1" customHeight="1" x14ac:dyDescent="0.2">
      <c r="B63" s="71" t="s">
        <v>48</v>
      </c>
      <c r="C63" s="72">
        <f>1.2*2.4</f>
        <v>2.88</v>
      </c>
      <c r="D63" s="208" t="s">
        <v>49</v>
      </c>
      <c r="E63" s="209"/>
      <c r="F63" s="70">
        <f>+F62/C63</f>
        <v>81279.479166666672</v>
      </c>
      <c r="H63" s="34"/>
      <c r="J63" s="11"/>
    </row>
    <row r="64" spans="1:10" hidden="1" x14ac:dyDescent="0.2">
      <c r="B64" s="18"/>
      <c r="C64" s="18"/>
      <c r="D64" s="18"/>
      <c r="E64" s="18"/>
      <c r="F64" s="18"/>
      <c r="H64" s="34"/>
      <c r="J64" s="11"/>
    </row>
    <row r="65" spans="2:10" hidden="1" x14ac:dyDescent="0.2">
      <c r="B65" s="206" t="s">
        <v>50</v>
      </c>
      <c r="C65" s="206"/>
      <c r="D65" s="206"/>
      <c r="E65" s="206"/>
      <c r="F65" s="206"/>
      <c r="H65" s="34"/>
      <c r="J65" s="11"/>
    </row>
    <row r="66" spans="2:10" ht="14" hidden="1" x14ac:dyDescent="0.2">
      <c r="B66" s="63" t="s">
        <v>14</v>
      </c>
      <c r="C66" s="63" t="s">
        <v>32</v>
      </c>
      <c r="D66" s="63" t="s">
        <v>42</v>
      </c>
      <c r="E66" s="64" t="s">
        <v>25</v>
      </c>
      <c r="F66" s="65" t="s">
        <v>43</v>
      </c>
      <c r="H66" s="34"/>
      <c r="J66" s="11"/>
    </row>
    <row r="67" spans="2:10" ht="14" hidden="1" x14ac:dyDescent="0.2">
      <c r="B67" s="66" t="s">
        <v>44</v>
      </c>
      <c r="C67" s="23" t="s">
        <v>45</v>
      </c>
      <c r="D67" s="67">
        <v>176800</v>
      </c>
      <c r="E67" s="68">
        <v>1</v>
      </c>
      <c r="F67" s="67">
        <f>+D67*E67</f>
        <v>176800</v>
      </c>
      <c r="H67" s="34"/>
      <c r="J67" s="11"/>
    </row>
    <row r="68" spans="2:10" ht="14" hidden="1" x14ac:dyDescent="0.2">
      <c r="B68" s="66" t="s">
        <v>46</v>
      </c>
      <c r="C68" s="23"/>
      <c r="D68" s="67"/>
      <c r="E68" s="69">
        <v>0.19</v>
      </c>
      <c r="F68" s="67">
        <f>+F67*E68</f>
        <v>33592</v>
      </c>
      <c r="H68" s="34"/>
      <c r="J68" s="11"/>
    </row>
    <row r="69" spans="2:10" hidden="1" x14ac:dyDescent="0.2">
      <c r="B69" s="193" t="s">
        <v>51</v>
      </c>
      <c r="C69" s="193"/>
      <c r="D69" s="193"/>
      <c r="E69" s="193"/>
      <c r="F69" s="70">
        <f>+F67+F68</f>
        <v>210392</v>
      </c>
      <c r="H69" s="34"/>
      <c r="J69" s="11"/>
    </row>
    <row r="70" spans="2:10" ht="14" hidden="1" x14ac:dyDescent="0.2">
      <c r="B70" s="71" t="s">
        <v>48</v>
      </c>
      <c r="C70" s="72">
        <f>1.2*2.4</f>
        <v>2.88</v>
      </c>
      <c r="D70" s="208" t="s">
        <v>49</v>
      </c>
      <c r="E70" s="209"/>
      <c r="F70" s="70">
        <f>+F69/C70</f>
        <v>73052.777777777781</v>
      </c>
      <c r="H70" s="34"/>
      <c r="J70" s="11"/>
    </row>
    <row r="71" spans="2:10" hidden="1" x14ac:dyDescent="0.2">
      <c r="B71" s="18"/>
      <c r="C71" s="18"/>
      <c r="D71" s="18"/>
      <c r="E71" s="18"/>
      <c r="F71" s="18"/>
      <c r="H71" s="34"/>
      <c r="J71" s="11"/>
    </row>
    <row r="72" spans="2:10" hidden="1" x14ac:dyDescent="0.2">
      <c r="B72" s="207" t="s">
        <v>52</v>
      </c>
      <c r="C72" s="207"/>
      <c r="D72" s="207"/>
      <c r="E72" s="207"/>
      <c r="F72" s="207"/>
      <c r="H72" s="34"/>
      <c r="J72" s="11"/>
    </row>
    <row r="73" spans="2:10" ht="14" hidden="1" x14ac:dyDescent="0.2">
      <c r="B73" s="63" t="s">
        <v>14</v>
      </c>
      <c r="C73" s="63" t="s">
        <v>32</v>
      </c>
      <c r="D73" s="63" t="s">
        <v>42</v>
      </c>
      <c r="E73" s="64" t="s">
        <v>25</v>
      </c>
      <c r="F73" s="65" t="s">
        <v>43</v>
      </c>
      <c r="H73" s="34"/>
      <c r="J73" s="11"/>
    </row>
    <row r="74" spans="2:10" ht="14" hidden="1" x14ac:dyDescent="0.2">
      <c r="B74" s="66" t="s">
        <v>44</v>
      </c>
      <c r="C74" s="23" t="s">
        <v>45</v>
      </c>
      <c r="D74" s="67">
        <v>220326</v>
      </c>
      <c r="E74" s="68">
        <v>1</v>
      </c>
      <c r="F74" s="67">
        <f>+D74*E74</f>
        <v>220326</v>
      </c>
      <c r="H74" s="34"/>
      <c r="J74" s="11"/>
    </row>
    <row r="75" spans="2:10" ht="14" hidden="1" x14ac:dyDescent="0.2">
      <c r="B75" s="66" t="s">
        <v>46</v>
      </c>
      <c r="C75" s="23"/>
      <c r="D75" s="67"/>
      <c r="E75" s="69">
        <v>0.19</v>
      </c>
      <c r="F75" s="67">
        <f>+F74*E75</f>
        <v>41861.94</v>
      </c>
      <c r="H75" s="34"/>
      <c r="J75" s="11"/>
    </row>
    <row r="76" spans="2:10" hidden="1" x14ac:dyDescent="0.2">
      <c r="B76" s="193" t="s">
        <v>53</v>
      </c>
      <c r="C76" s="193"/>
      <c r="D76" s="193"/>
      <c r="E76" s="193"/>
      <c r="F76" s="70">
        <f>+F74+F75</f>
        <v>262187.94</v>
      </c>
      <c r="H76" s="34"/>
      <c r="J76" s="11"/>
    </row>
    <row r="77" spans="2:10" ht="14" hidden="1" x14ac:dyDescent="0.2">
      <c r="B77" s="71" t="s">
        <v>48</v>
      </c>
      <c r="C77" s="72">
        <f>1.2*2.4</f>
        <v>2.88</v>
      </c>
      <c r="D77" s="208" t="s">
        <v>49</v>
      </c>
      <c r="E77" s="209"/>
      <c r="F77" s="70">
        <f>+F76/C77</f>
        <v>91037.479166666672</v>
      </c>
      <c r="H77" s="34"/>
      <c r="J77" s="11"/>
    </row>
    <row r="78" spans="2:10" hidden="1" x14ac:dyDescent="0.2">
      <c r="H78" s="34"/>
      <c r="J78" s="11"/>
    </row>
    <row r="79" spans="2:10" hidden="1" x14ac:dyDescent="0.2">
      <c r="C79" s="194" t="s">
        <v>54</v>
      </c>
      <c r="D79" s="194"/>
      <c r="E79" s="194"/>
      <c r="F79" s="73">
        <f>+F70</f>
        <v>73052.777777777781</v>
      </c>
      <c r="H79" s="34"/>
      <c r="J79" s="11"/>
    </row>
    <row r="80" spans="2:10" hidden="1" x14ac:dyDescent="0.2">
      <c r="H80" s="34"/>
      <c r="J80" s="11"/>
    </row>
    <row r="81" spans="2:10" hidden="1" x14ac:dyDescent="0.2">
      <c r="B81" s="18"/>
      <c r="C81" s="18"/>
      <c r="D81" s="18"/>
      <c r="E81" s="18"/>
      <c r="F81" s="18"/>
      <c r="H81" s="34"/>
      <c r="J81" s="11"/>
    </row>
    <row r="82" spans="2:10" ht="14" hidden="1" x14ac:dyDescent="0.2">
      <c r="B82" s="18" t="s">
        <v>55</v>
      </c>
      <c r="C82" s="204" t="s">
        <v>56</v>
      </c>
      <c r="D82" s="204"/>
      <c r="E82" s="204"/>
      <c r="F82" s="204"/>
      <c r="H82" s="34"/>
      <c r="J82" s="11"/>
    </row>
    <row r="83" spans="2:10" hidden="1" x14ac:dyDescent="0.2">
      <c r="B83" s="18"/>
      <c r="C83" s="62"/>
      <c r="D83" s="62"/>
      <c r="E83" s="62"/>
      <c r="F83" s="62"/>
      <c r="H83" s="34"/>
      <c r="J83" s="11"/>
    </row>
    <row r="84" spans="2:10" hidden="1" x14ac:dyDescent="0.2">
      <c r="B84" s="205" t="s">
        <v>57</v>
      </c>
      <c r="C84" s="205"/>
      <c r="D84" s="205"/>
      <c r="E84" s="205"/>
      <c r="F84" s="205"/>
      <c r="H84" s="34"/>
      <c r="J84" s="11"/>
    </row>
    <row r="85" spans="2:10" ht="14" hidden="1" x14ac:dyDescent="0.2">
      <c r="B85" s="63" t="s">
        <v>14</v>
      </c>
      <c r="C85" s="63" t="s">
        <v>32</v>
      </c>
      <c r="D85" s="63" t="s">
        <v>42</v>
      </c>
      <c r="E85" s="64" t="s">
        <v>25</v>
      </c>
      <c r="F85" s="65" t="s">
        <v>43</v>
      </c>
      <c r="H85" s="34"/>
      <c r="J85" s="11"/>
    </row>
    <row r="86" spans="2:10" ht="14" hidden="1" x14ac:dyDescent="0.2">
      <c r="B86" s="66" t="s">
        <v>56</v>
      </c>
      <c r="C86" s="23" t="s">
        <v>26</v>
      </c>
      <c r="D86" s="67">
        <v>7950</v>
      </c>
      <c r="E86" s="68">
        <v>1</v>
      </c>
      <c r="F86" s="67">
        <f>+D86*E86</f>
        <v>7950</v>
      </c>
      <c r="H86" s="34"/>
      <c r="J86" s="11"/>
    </row>
    <row r="87" spans="2:10" hidden="1" x14ac:dyDescent="0.2">
      <c r="B87" s="193" t="s">
        <v>47</v>
      </c>
      <c r="C87" s="193"/>
      <c r="D87" s="193"/>
      <c r="E87" s="193"/>
      <c r="F87" s="70">
        <f>+F86</f>
        <v>7950</v>
      </c>
      <c r="H87" s="34"/>
      <c r="J87" s="11"/>
    </row>
    <row r="88" spans="2:10" hidden="1" x14ac:dyDescent="0.2">
      <c r="B88" s="18"/>
      <c r="C88" s="18"/>
      <c r="D88" s="18"/>
      <c r="E88" s="18"/>
      <c r="F88" s="18"/>
      <c r="H88" s="34"/>
      <c r="J88" s="11"/>
    </row>
    <row r="89" spans="2:10" hidden="1" x14ac:dyDescent="0.2">
      <c r="B89" s="206" t="s">
        <v>58</v>
      </c>
      <c r="C89" s="206"/>
      <c r="D89" s="206"/>
      <c r="E89" s="206"/>
      <c r="F89" s="206"/>
      <c r="H89" s="34"/>
      <c r="J89" s="11"/>
    </row>
    <row r="90" spans="2:10" ht="14" hidden="1" x14ac:dyDescent="0.2">
      <c r="B90" s="63" t="s">
        <v>14</v>
      </c>
      <c r="C90" s="63" t="s">
        <v>32</v>
      </c>
      <c r="D90" s="63" t="s">
        <v>42</v>
      </c>
      <c r="E90" s="64" t="s">
        <v>25</v>
      </c>
      <c r="F90" s="65" t="s">
        <v>43</v>
      </c>
      <c r="H90" s="34"/>
      <c r="J90" s="11"/>
    </row>
    <row r="91" spans="2:10" ht="14" hidden="1" x14ac:dyDescent="0.2">
      <c r="B91" s="66" t="s">
        <v>56</v>
      </c>
      <c r="C91" s="23" t="s">
        <v>26</v>
      </c>
      <c r="D91" s="67">
        <v>6900</v>
      </c>
      <c r="E91" s="68">
        <v>1</v>
      </c>
      <c r="F91" s="67">
        <f>+D91*E91</f>
        <v>6900</v>
      </c>
      <c r="H91" s="34"/>
      <c r="J91" s="11"/>
    </row>
    <row r="92" spans="2:10" hidden="1" x14ac:dyDescent="0.2">
      <c r="B92" s="193" t="s">
        <v>51</v>
      </c>
      <c r="C92" s="193"/>
      <c r="D92" s="193"/>
      <c r="E92" s="193"/>
      <c r="F92" s="70">
        <f>+F91</f>
        <v>6900</v>
      </c>
      <c r="H92" s="34"/>
      <c r="J92" s="11"/>
    </row>
    <row r="93" spans="2:10" hidden="1" x14ac:dyDescent="0.2">
      <c r="B93" s="18"/>
      <c r="C93" s="18"/>
      <c r="D93" s="18"/>
      <c r="E93" s="18"/>
      <c r="F93" s="18"/>
      <c r="H93" s="34"/>
      <c r="J93" s="11"/>
    </row>
    <row r="94" spans="2:10" hidden="1" x14ac:dyDescent="0.2">
      <c r="B94" s="207" t="s">
        <v>59</v>
      </c>
      <c r="C94" s="207"/>
      <c r="D94" s="207"/>
      <c r="E94" s="207"/>
      <c r="F94" s="207"/>
      <c r="H94" s="34"/>
      <c r="J94" s="11"/>
    </row>
    <row r="95" spans="2:10" ht="14" hidden="1" x14ac:dyDescent="0.2">
      <c r="B95" s="63" t="s">
        <v>14</v>
      </c>
      <c r="C95" s="63" t="s">
        <v>32</v>
      </c>
      <c r="D95" s="63" t="s">
        <v>42</v>
      </c>
      <c r="E95" s="64" t="s">
        <v>25</v>
      </c>
      <c r="F95" s="65" t="s">
        <v>43</v>
      </c>
      <c r="H95" s="34"/>
      <c r="J95" s="11"/>
    </row>
    <row r="96" spans="2:10" ht="14" hidden="1" x14ac:dyDescent="0.2">
      <c r="B96" s="66" t="s">
        <v>56</v>
      </c>
      <c r="C96" s="23" t="s">
        <v>26</v>
      </c>
      <c r="D96" s="67">
        <v>8900</v>
      </c>
      <c r="E96" s="68">
        <v>1</v>
      </c>
      <c r="F96" s="67">
        <f>+D96*E96</f>
        <v>8900</v>
      </c>
      <c r="H96" s="34"/>
      <c r="J96" s="11"/>
    </row>
    <row r="97" spans="2:10" hidden="1" x14ac:dyDescent="0.2">
      <c r="B97" s="193" t="s">
        <v>53</v>
      </c>
      <c r="C97" s="193"/>
      <c r="D97" s="193"/>
      <c r="E97" s="193"/>
      <c r="F97" s="70">
        <f>+F96</f>
        <v>8900</v>
      </c>
      <c r="H97" s="34"/>
      <c r="J97" s="11"/>
    </row>
    <row r="98" spans="2:10" hidden="1" x14ac:dyDescent="0.2">
      <c r="H98" s="34"/>
      <c r="J98" s="11"/>
    </row>
    <row r="99" spans="2:10" hidden="1" x14ac:dyDescent="0.2">
      <c r="C99" s="194" t="s">
        <v>54</v>
      </c>
      <c r="D99" s="194"/>
      <c r="E99" s="194"/>
      <c r="F99" s="73">
        <f>+F92</f>
        <v>6900</v>
      </c>
      <c r="H99" s="34"/>
      <c r="J99" s="11"/>
    </row>
    <row r="100" spans="2:10" hidden="1" x14ac:dyDescent="0.2">
      <c r="H100" s="34"/>
      <c r="J100" s="11"/>
    </row>
    <row r="101" spans="2:10" hidden="1" x14ac:dyDescent="0.2">
      <c r="H101" s="34"/>
      <c r="J101" s="11"/>
    </row>
    <row r="102" spans="2:10" ht="14" hidden="1" x14ac:dyDescent="0.2">
      <c r="B102" s="18" t="s">
        <v>60</v>
      </c>
      <c r="C102" s="204" t="s">
        <v>61</v>
      </c>
      <c r="D102" s="204"/>
      <c r="E102" s="204"/>
      <c r="F102" s="204"/>
      <c r="H102" s="34"/>
      <c r="J102" s="11"/>
    </row>
    <row r="103" spans="2:10" hidden="1" x14ac:dyDescent="0.2">
      <c r="B103" s="18"/>
      <c r="C103" s="62"/>
      <c r="D103" s="62"/>
      <c r="E103" s="62"/>
      <c r="F103" s="62"/>
      <c r="H103" s="34"/>
      <c r="J103" s="11"/>
    </row>
    <row r="104" spans="2:10" hidden="1" x14ac:dyDescent="0.2">
      <c r="B104" s="205" t="s">
        <v>62</v>
      </c>
      <c r="C104" s="205"/>
      <c r="D104" s="205"/>
      <c r="E104" s="205"/>
      <c r="F104" s="205"/>
      <c r="H104" s="34"/>
      <c r="J104" s="11"/>
    </row>
    <row r="105" spans="2:10" ht="14" hidden="1" x14ac:dyDescent="0.2">
      <c r="B105" s="63" t="s">
        <v>14</v>
      </c>
      <c r="C105" s="63" t="s">
        <v>32</v>
      </c>
      <c r="D105" s="63" t="s">
        <v>42</v>
      </c>
      <c r="E105" s="64" t="s">
        <v>25</v>
      </c>
      <c r="F105" s="65" t="s">
        <v>43</v>
      </c>
      <c r="H105" s="34"/>
      <c r="J105" s="11"/>
    </row>
    <row r="106" spans="2:10" ht="14" hidden="1" x14ac:dyDescent="0.2">
      <c r="B106" s="66" t="s">
        <v>63</v>
      </c>
      <c r="C106" s="23" t="s">
        <v>64</v>
      </c>
      <c r="D106" s="67">
        <f>97900/15</f>
        <v>6526.666666666667</v>
      </c>
      <c r="E106" s="68">
        <v>1</v>
      </c>
      <c r="F106" s="67">
        <f>+D106*E106</f>
        <v>6526.666666666667</v>
      </c>
      <c r="H106" s="34"/>
      <c r="J106" s="11"/>
    </row>
    <row r="107" spans="2:10" hidden="1" x14ac:dyDescent="0.2">
      <c r="B107" s="193" t="s">
        <v>47</v>
      </c>
      <c r="C107" s="193"/>
      <c r="D107" s="193"/>
      <c r="E107" s="193"/>
      <c r="F107" s="70">
        <f>+F106</f>
        <v>6526.666666666667</v>
      </c>
      <c r="H107" s="34"/>
      <c r="J107" s="11"/>
    </row>
    <row r="108" spans="2:10" hidden="1" x14ac:dyDescent="0.2">
      <c r="B108" s="18"/>
      <c r="C108" s="18"/>
      <c r="D108" s="18"/>
      <c r="E108" s="18"/>
      <c r="F108" s="18"/>
      <c r="H108" s="34"/>
      <c r="J108" s="11"/>
    </row>
    <row r="109" spans="2:10" hidden="1" x14ac:dyDescent="0.2">
      <c r="B109" s="206" t="s">
        <v>65</v>
      </c>
      <c r="C109" s="206"/>
      <c r="D109" s="206"/>
      <c r="E109" s="206"/>
      <c r="F109" s="206"/>
      <c r="H109" s="34"/>
      <c r="J109" s="11"/>
    </row>
    <row r="110" spans="2:10" ht="14" hidden="1" x14ac:dyDescent="0.2">
      <c r="B110" s="63" t="s">
        <v>14</v>
      </c>
      <c r="C110" s="63" t="s">
        <v>32</v>
      </c>
      <c r="D110" s="63" t="s">
        <v>42</v>
      </c>
      <c r="E110" s="64" t="s">
        <v>25</v>
      </c>
      <c r="F110" s="65" t="s">
        <v>43</v>
      </c>
      <c r="H110" s="34"/>
      <c r="J110" s="11"/>
    </row>
    <row r="111" spans="2:10" ht="14" hidden="1" x14ac:dyDescent="0.2">
      <c r="B111" s="66" t="s">
        <v>66</v>
      </c>
      <c r="C111" s="23" t="s">
        <v>64</v>
      </c>
      <c r="D111" s="67">
        <f>167790/15</f>
        <v>11186</v>
      </c>
      <c r="E111" s="68">
        <v>1</v>
      </c>
      <c r="F111" s="67">
        <f>+D111*E111</f>
        <v>11186</v>
      </c>
      <c r="H111" s="34"/>
      <c r="J111" s="11"/>
    </row>
    <row r="112" spans="2:10" hidden="1" x14ac:dyDescent="0.2">
      <c r="B112" s="193" t="s">
        <v>51</v>
      </c>
      <c r="C112" s="193"/>
      <c r="D112" s="193"/>
      <c r="E112" s="193"/>
      <c r="F112" s="70">
        <f>+F111</f>
        <v>11186</v>
      </c>
      <c r="H112" s="34"/>
      <c r="J112" s="11"/>
    </row>
    <row r="113" spans="2:10" hidden="1" x14ac:dyDescent="0.2">
      <c r="B113" s="18"/>
      <c r="C113" s="18"/>
      <c r="D113" s="18"/>
      <c r="E113" s="18"/>
      <c r="F113" s="18"/>
      <c r="H113" s="34"/>
      <c r="J113" s="11"/>
    </row>
    <row r="114" spans="2:10" hidden="1" x14ac:dyDescent="0.2">
      <c r="B114" s="207" t="s">
        <v>67</v>
      </c>
      <c r="C114" s="207"/>
      <c r="D114" s="207"/>
      <c r="E114" s="207"/>
      <c r="F114" s="207"/>
      <c r="H114" s="34"/>
      <c r="J114" s="11"/>
    </row>
    <row r="115" spans="2:10" ht="14" hidden="1" x14ac:dyDescent="0.2">
      <c r="B115" s="63" t="s">
        <v>14</v>
      </c>
      <c r="C115" s="63" t="s">
        <v>32</v>
      </c>
      <c r="D115" s="63" t="s">
        <v>42</v>
      </c>
      <c r="E115" s="64" t="s">
        <v>25</v>
      </c>
      <c r="F115" s="65" t="s">
        <v>43</v>
      </c>
      <c r="H115" s="34"/>
      <c r="J115" s="11"/>
    </row>
    <row r="116" spans="2:10" ht="14" hidden="1" x14ac:dyDescent="0.2">
      <c r="B116" s="66" t="s">
        <v>68</v>
      </c>
      <c r="C116" s="23" t="s">
        <v>64</v>
      </c>
      <c r="D116" s="67">
        <f>54999/5</f>
        <v>10999.8</v>
      </c>
      <c r="E116" s="68">
        <v>1</v>
      </c>
      <c r="F116" s="67">
        <f>+D116*E116</f>
        <v>10999.8</v>
      </c>
      <c r="H116" s="34"/>
      <c r="J116" s="11"/>
    </row>
    <row r="117" spans="2:10" hidden="1" x14ac:dyDescent="0.2">
      <c r="B117" s="193" t="s">
        <v>53</v>
      </c>
      <c r="C117" s="193"/>
      <c r="D117" s="193"/>
      <c r="E117" s="193"/>
      <c r="F117" s="70">
        <f>+F116</f>
        <v>10999.8</v>
      </c>
      <c r="H117" s="34"/>
      <c r="J117" s="11"/>
    </row>
    <row r="118" spans="2:10" hidden="1" x14ac:dyDescent="0.2">
      <c r="H118" s="34"/>
      <c r="J118" s="11"/>
    </row>
    <row r="119" spans="2:10" hidden="1" x14ac:dyDescent="0.2">
      <c r="C119" s="194" t="s">
        <v>54</v>
      </c>
      <c r="D119" s="194"/>
      <c r="E119" s="194"/>
      <c r="F119" s="73">
        <f>+F107</f>
        <v>6526.666666666667</v>
      </c>
      <c r="H119" s="34"/>
      <c r="J119" s="11"/>
    </row>
    <row r="120" spans="2:10" hidden="1" x14ac:dyDescent="0.2">
      <c r="H120" s="34"/>
      <c r="J120" s="11"/>
    </row>
    <row r="121" spans="2:10" hidden="1" x14ac:dyDescent="0.2">
      <c r="B121" s="18"/>
      <c r="C121" s="18"/>
      <c r="D121" s="18"/>
      <c r="E121" s="18"/>
      <c r="F121" s="18"/>
      <c r="H121" s="34"/>
      <c r="J121" s="11"/>
    </row>
    <row r="122" spans="2:10" ht="14" hidden="1" x14ac:dyDescent="0.2">
      <c r="B122" s="18" t="s">
        <v>69</v>
      </c>
      <c r="C122" s="204" t="s">
        <v>70</v>
      </c>
      <c r="D122" s="204"/>
      <c r="E122" s="204"/>
      <c r="F122" s="204"/>
      <c r="H122" s="34"/>
      <c r="J122" s="11"/>
    </row>
    <row r="123" spans="2:10" hidden="1" x14ac:dyDescent="0.2">
      <c r="B123" s="18"/>
      <c r="C123" s="62"/>
      <c r="D123" s="62"/>
      <c r="E123" s="62"/>
      <c r="F123" s="62"/>
      <c r="H123" s="34"/>
      <c r="J123" s="11"/>
    </row>
    <row r="124" spans="2:10" hidden="1" x14ac:dyDescent="0.2">
      <c r="B124" s="205" t="s">
        <v>71</v>
      </c>
      <c r="C124" s="205"/>
      <c r="D124" s="205"/>
      <c r="E124" s="205"/>
      <c r="F124" s="205"/>
      <c r="H124" s="34"/>
      <c r="J124" s="11"/>
    </row>
    <row r="125" spans="2:10" ht="14" hidden="1" x14ac:dyDescent="0.2">
      <c r="B125" s="63" t="s">
        <v>14</v>
      </c>
      <c r="C125" s="63" t="s">
        <v>32</v>
      </c>
      <c r="D125" s="63" t="s">
        <v>42</v>
      </c>
      <c r="E125" s="64" t="s">
        <v>25</v>
      </c>
      <c r="F125" s="65" t="s">
        <v>43</v>
      </c>
      <c r="H125" s="34"/>
      <c r="J125" s="11"/>
    </row>
    <row r="126" spans="2:10" ht="14" hidden="1" x14ac:dyDescent="0.2">
      <c r="B126" s="66" t="s">
        <v>70</v>
      </c>
      <c r="C126" s="23" t="s">
        <v>72</v>
      </c>
      <c r="D126" s="67">
        <v>295000</v>
      </c>
      <c r="E126" s="68">
        <v>1</v>
      </c>
      <c r="F126" s="67">
        <f>+D126*E126</f>
        <v>295000</v>
      </c>
      <c r="H126" s="34"/>
      <c r="J126" s="11"/>
    </row>
    <row r="127" spans="2:10" hidden="1" x14ac:dyDescent="0.2">
      <c r="B127" s="193" t="s">
        <v>47</v>
      </c>
      <c r="C127" s="193"/>
      <c r="D127" s="193"/>
      <c r="E127" s="193"/>
      <c r="F127" s="70">
        <f>+F126</f>
        <v>295000</v>
      </c>
      <c r="H127" s="34"/>
      <c r="J127" s="11"/>
    </row>
    <row r="128" spans="2:10" hidden="1" x14ac:dyDescent="0.2">
      <c r="B128" s="18"/>
      <c r="C128" s="18"/>
      <c r="D128" s="18"/>
      <c r="E128" s="18"/>
      <c r="F128" s="18"/>
      <c r="H128" s="34"/>
      <c r="J128" s="11"/>
    </row>
    <row r="129" spans="2:10" hidden="1" x14ac:dyDescent="0.2">
      <c r="B129" s="206" t="s">
        <v>73</v>
      </c>
      <c r="C129" s="206"/>
      <c r="D129" s="206"/>
      <c r="E129" s="206"/>
      <c r="F129" s="206"/>
      <c r="H129" s="34"/>
      <c r="J129" s="11"/>
    </row>
    <row r="130" spans="2:10" ht="14" hidden="1" x14ac:dyDescent="0.2">
      <c r="B130" s="63" t="s">
        <v>14</v>
      </c>
      <c r="C130" s="63" t="s">
        <v>32</v>
      </c>
      <c r="D130" s="63" t="s">
        <v>42</v>
      </c>
      <c r="E130" s="64" t="s">
        <v>25</v>
      </c>
      <c r="F130" s="65" t="s">
        <v>43</v>
      </c>
      <c r="H130" s="34"/>
      <c r="J130" s="11"/>
    </row>
    <row r="131" spans="2:10" ht="14" hidden="1" x14ac:dyDescent="0.2">
      <c r="B131" s="66" t="s">
        <v>70</v>
      </c>
      <c r="C131" s="23" t="s">
        <v>72</v>
      </c>
      <c r="D131" s="67">
        <f>17100000/60</f>
        <v>285000</v>
      </c>
      <c r="E131" s="68">
        <v>1</v>
      </c>
      <c r="F131" s="67">
        <f>+D131*E131</f>
        <v>285000</v>
      </c>
      <c r="H131" s="34"/>
      <c r="J131" s="11"/>
    </row>
    <row r="132" spans="2:10" hidden="1" x14ac:dyDescent="0.2">
      <c r="B132" s="193" t="s">
        <v>51</v>
      </c>
      <c r="C132" s="193"/>
      <c r="D132" s="193"/>
      <c r="E132" s="193"/>
      <c r="F132" s="70">
        <f>+F131</f>
        <v>285000</v>
      </c>
      <c r="H132" s="34"/>
      <c r="J132" s="11"/>
    </row>
    <row r="133" spans="2:10" hidden="1" x14ac:dyDescent="0.2">
      <c r="B133" s="18"/>
      <c r="C133" s="18"/>
      <c r="D133" s="18"/>
      <c r="E133" s="18"/>
      <c r="F133" s="18"/>
      <c r="H133" s="34"/>
      <c r="J133" s="11"/>
    </row>
    <row r="134" spans="2:10" hidden="1" x14ac:dyDescent="0.2">
      <c r="B134" s="207" t="s">
        <v>74</v>
      </c>
      <c r="C134" s="207"/>
      <c r="D134" s="207"/>
      <c r="E134" s="207"/>
      <c r="F134" s="207"/>
      <c r="H134" s="34"/>
      <c r="J134" s="11"/>
    </row>
    <row r="135" spans="2:10" ht="14" hidden="1" x14ac:dyDescent="0.2">
      <c r="B135" s="63" t="s">
        <v>14</v>
      </c>
      <c r="C135" s="63" t="s">
        <v>32</v>
      </c>
      <c r="D135" s="63" t="s">
        <v>42</v>
      </c>
      <c r="E135" s="64" t="s">
        <v>25</v>
      </c>
      <c r="F135" s="65" t="s">
        <v>43</v>
      </c>
      <c r="H135" s="34"/>
      <c r="J135" s="11"/>
    </row>
    <row r="136" spans="2:10" ht="14" hidden="1" x14ac:dyDescent="0.2">
      <c r="B136" s="66" t="s">
        <v>70</v>
      </c>
      <c r="C136" s="23" t="s">
        <v>72</v>
      </c>
      <c r="D136" s="67">
        <v>350000</v>
      </c>
      <c r="E136" s="68">
        <v>1</v>
      </c>
      <c r="F136" s="67">
        <f>+D136*E136</f>
        <v>350000</v>
      </c>
      <c r="H136" s="34"/>
      <c r="J136" s="11"/>
    </row>
    <row r="137" spans="2:10" hidden="1" x14ac:dyDescent="0.2">
      <c r="B137" s="193" t="s">
        <v>53</v>
      </c>
      <c r="C137" s="193"/>
      <c r="D137" s="193"/>
      <c r="E137" s="193"/>
      <c r="F137" s="70">
        <f>+F136</f>
        <v>350000</v>
      </c>
      <c r="H137" s="34"/>
      <c r="J137" s="11"/>
    </row>
    <row r="138" spans="2:10" hidden="1" x14ac:dyDescent="0.2">
      <c r="H138" s="34"/>
      <c r="J138" s="11"/>
    </row>
    <row r="139" spans="2:10" hidden="1" x14ac:dyDescent="0.2">
      <c r="C139" s="194" t="s">
        <v>54</v>
      </c>
      <c r="D139" s="194"/>
      <c r="E139" s="194"/>
      <c r="F139" s="73">
        <f>+F131</f>
        <v>285000</v>
      </c>
      <c r="H139" s="34"/>
      <c r="J139" s="11"/>
    </row>
    <row r="140" spans="2:10" hidden="1" x14ac:dyDescent="0.2">
      <c r="H140" s="34"/>
      <c r="J140" s="11"/>
    </row>
    <row r="141" spans="2:10" hidden="1" x14ac:dyDescent="0.2">
      <c r="H141" s="34"/>
      <c r="J141" s="11"/>
    </row>
    <row r="142" spans="2:10" ht="14" hidden="1" x14ac:dyDescent="0.2">
      <c r="B142" s="18" t="s">
        <v>75</v>
      </c>
      <c r="C142" s="204" t="s">
        <v>76</v>
      </c>
      <c r="D142" s="204"/>
      <c r="E142" s="204"/>
      <c r="F142" s="204"/>
      <c r="H142" s="34"/>
      <c r="J142" s="11"/>
    </row>
    <row r="143" spans="2:10" hidden="1" x14ac:dyDescent="0.2">
      <c r="B143" s="18"/>
      <c r="C143" s="62"/>
      <c r="D143" s="62"/>
      <c r="E143" s="62"/>
      <c r="F143" s="62"/>
      <c r="H143" s="34"/>
      <c r="J143" s="11"/>
    </row>
    <row r="144" spans="2:10" hidden="1" x14ac:dyDescent="0.2">
      <c r="B144" s="205" t="s">
        <v>71</v>
      </c>
      <c r="C144" s="205"/>
      <c r="D144" s="205"/>
      <c r="E144" s="205"/>
      <c r="F144" s="205"/>
      <c r="H144" s="34"/>
      <c r="J144" s="11"/>
    </row>
    <row r="145" spans="2:10" ht="14" hidden="1" x14ac:dyDescent="0.2">
      <c r="B145" s="63" t="s">
        <v>14</v>
      </c>
      <c r="C145" s="63" t="s">
        <v>32</v>
      </c>
      <c r="D145" s="63" t="s">
        <v>42</v>
      </c>
      <c r="E145" s="64" t="s">
        <v>25</v>
      </c>
      <c r="F145" s="65" t="s">
        <v>43</v>
      </c>
      <c r="H145" s="34"/>
      <c r="J145" s="11"/>
    </row>
    <row r="146" spans="2:10" ht="14" hidden="1" x14ac:dyDescent="0.2">
      <c r="B146" s="66" t="s">
        <v>77</v>
      </c>
      <c r="C146" s="23" t="s">
        <v>72</v>
      </c>
      <c r="D146" s="67">
        <v>220000</v>
      </c>
      <c r="E146" s="68">
        <v>1</v>
      </c>
      <c r="F146" s="67">
        <f>+D146*E146</f>
        <v>220000</v>
      </c>
      <c r="H146" s="34"/>
      <c r="J146" s="11"/>
    </row>
    <row r="147" spans="2:10" hidden="1" x14ac:dyDescent="0.2">
      <c r="B147" s="193" t="s">
        <v>47</v>
      </c>
      <c r="C147" s="193"/>
      <c r="D147" s="193"/>
      <c r="E147" s="193"/>
      <c r="F147" s="70">
        <f>+F146</f>
        <v>220000</v>
      </c>
      <c r="H147" s="34"/>
      <c r="J147" s="11"/>
    </row>
    <row r="148" spans="2:10" hidden="1" x14ac:dyDescent="0.2">
      <c r="B148" s="18"/>
      <c r="C148" s="18"/>
      <c r="D148" s="18"/>
      <c r="E148" s="18"/>
      <c r="F148" s="18"/>
      <c r="H148" s="34"/>
      <c r="J148" s="11"/>
    </row>
    <row r="149" spans="2:10" hidden="1" x14ac:dyDescent="0.2">
      <c r="B149" s="206" t="s">
        <v>73</v>
      </c>
      <c r="C149" s="206"/>
      <c r="D149" s="206"/>
      <c r="E149" s="206"/>
      <c r="F149" s="206"/>
      <c r="H149" s="34"/>
      <c r="J149" s="11"/>
    </row>
    <row r="150" spans="2:10" ht="14" hidden="1" x14ac:dyDescent="0.2">
      <c r="B150" s="63" t="s">
        <v>14</v>
      </c>
      <c r="C150" s="63" t="s">
        <v>32</v>
      </c>
      <c r="D150" s="63" t="s">
        <v>42</v>
      </c>
      <c r="E150" s="64" t="s">
        <v>25</v>
      </c>
      <c r="F150" s="65" t="s">
        <v>43</v>
      </c>
      <c r="H150" s="34"/>
      <c r="J150" s="11"/>
    </row>
    <row r="151" spans="2:10" ht="14" hidden="1" x14ac:dyDescent="0.2">
      <c r="B151" s="66" t="s">
        <v>77</v>
      </c>
      <c r="C151" s="23" t="s">
        <v>72</v>
      </c>
      <c r="D151" s="67">
        <f>12000000/60</f>
        <v>200000</v>
      </c>
      <c r="E151" s="68">
        <v>1</v>
      </c>
      <c r="F151" s="67">
        <f>+D151*E151</f>
        <v>200000</v>
      </c>
      <c r="H151" s="34"/>
      <c r="J151" s="11"/>
    </row>
    <row r="152" spans="2:10" hidden="1" x14ac:dyDescent="0.2">
      <c r="B152" s="193" t="s">
        <v>51</v>
      </c>
      <c r="C152" s="193"/>
      <c r="D152" s="193"/>
      <c r="E152" s="193"/>
      <c r="F152" s="70">
        <f>+F151</f>
        <v>200000</v>
      </c>
      <c r="H152" s="34"/>
      <c r="J152" s="11"/>
    </row>
    <row r="153" spans="2:10" hidden="1" x14ac:dyDescent="0.2">
      <c r="B153" s="18"/>
      <c r="C153" s="18"/>
      <c r="D153" s="18"/>
      <c r="E153" s="18"/>
      <c r="F153" s="18"/>
      <c r="H153" s="34"/>
      <c r="J153" s="11"/>
    </row>
    <row r="154" spans="2:10" hidden="1" x14ac:dyDescent="0.2">
      <c r="B154" s="207" t="s">
        <v>74</v>
      </c>
      <c r="C154" s="207"/>
      <c r="D154" s="207"/>
      <c r="E154" s="207"/>
      <c r="F154" s="207"/>
      <c r="H154" s="34"/>
      <c r="J154" s="11"/>
    </row>
    <row r="155" spans="2:10" ht="14" hidden="1" x14ac:dyDescent="0.2">
      <c r="B155" s="63" t="s">
        <v>14</v>
      </c>
      <c r="C155" s="63" t="s">
        <v>32</v>
      </c>
      <c r="D155" s="63" t="s">
        <v>42</v>
      </c>
      <c r="E155" s="64" t="s">
        <v>25</v>
      </c>
      <c r="F155" s="65" t="s">
        <v>43</v>
      </c>
      <c r="H155" s="34"/>
      <c r="J155" s="11"/>
    </row>
    <row r="156" spans="2:10" ht="14" hidden="1" x14ac:dyDescent="0.2">
      <c r="B156" s="66" t="s">
        <v>77</v>
      </c>
      <c r="C156" s="23" t="s">
        <v>72</v>
      </c>
      <c r="D156" s="67">
        <v>250000</v>
      </c>
      <c r="E156" s="68">
        <v>1</v>
      </c>
      <c r="F156" s="67">
        <f>+D156*E156</f>
        <v>250000</v>
      </c>
      <c r="H156" s="34"/>
      <c r="J156" s="11"/>
    </row>
    <row r="157" spans="2:10" hidden="1" x14ac:dyDescent="0.2">
      <c r="B157" s="193" t="s">
        <v>53</v>
      </c>
      <c r="C157" s="193"/>
      <c r="D157" s="193"/>
      <c r="E157" s="193"/>
      <c r="F157" s="70">
        <f>+F156</f>
        <v>250000</v>
      </c>
      <c r="H157" s="34"/>
      <c r="J157" s="11"/>
    </row>
    <row r="158" spans="2:10" hidden="1" x14ac:dyDescent="0.2">
      <c r="H158" s="34"/>
      <c r="J158" s="11"/>
    </row>
    <row r="159" spans="2:10" hidden="1" x14ac:dyDescent="0.2">
      <c r="C159" s="194" t="s">
        <v>54</v>
      </c>
      <c r="D159" s="194"/>
      <c r="E159" s="194"/>
      <c r="F159" s="73">
        <f>+F151</f>
        <v>200000</v>
      </c>
      <c r="H159" s="34"/>
      <c r="J159" s="11"/>
    </row>
    <row r="160" spans="2:10" hidden="1" x14ac:dyDescent="0.2">
      <c r="H160" s="34"/>
      <c r="J160" s="11"/>
    </row>
    <row r="161" spans="2:10" hidden="1" x14ac:dyDescent="0.2">
      <c r="H161" s="34"/>
      <c r="J161" s="11"/>
    </row>
    <row r="162" spans="2:10" ht="14" hidden="1" x14ac:dyDescent="0.2">
      <c r="B162" s="18" t="s">
        <v>78</v>
      </c>
      <c r="C162" s="204" t="s">
        <v>79</v>
      </c>
      <c r="D162" s="204"/>
      <c r="E162" s="204"/>
      <c r="F162" s="204"/>
      <c r="H162" s="34"/>
      <c r="J162" s="11"/>
    </row>
    <row r="163" spans="2:10" hidden="1" x14ac:dyDescent="0.2">
      <c r="B163" s="18"/>
      <c r="C163" s="62"/>
      <c r="D163" s="62"/>
      <c r="E163" s="62"/>
      <c r="F163" s="62"/>
      <c r="H163" s="34"/>
      <c r="J163" s="11"/>
    </row>
    <row r="164" spans="2:10" hidden="1" x14ac:dyDescent="0.2">
      <c r="B164" s="205" t="s">
        <v>71</v>
      </c>
      <c r="C164" s="205"/>
      <c r="D164" s="205"/>
      <c r="E164" s="205"/>
      <c r="F164" s="205"/>
      <c r="H164" s="34"/>
      <c r="J164" s="11"/>
    </row>
    <row r="165" spans="2:10" ht="14" hidden="1" x14ac:dyDescent="0.2">
      <c r="B165" s="63" t="s">
        <v>14</v>
      </c>
      <c r="C165" s="63" t="s">
        <v>32</v>
      </c>
      <c r="D165" s="63" t="s">
        <v>42</v>
      </c>
      <c r="E165" s="64" t="s">
        <v>25</v>
      </c>
      <c r="F165" s="65" t="s">
        <v>43</v>
      </c>
      <c r="H165" s="34"/>
      <c r="J165" s="11"/>
    </row>
    <row r="166" spans="2:10" ht="14" hidden="1" x14ac:dyDescent="0.2">
      <c r="B166" s="66" t="s">
        <v>79</v>
      </c>
      <c r="C166" s="23" t="s">
        <v>72</v>
      </c>
      <c r="D166" s="67">
        <v>150000</v>
      </c>
      <c r="E166" s="68">
        <v>1</v>
      </c>
      <c r="F166" s="67">
        <f>+D166*E166</f>
        <v>150000</v>
      </c>
      <c r="H166" s="34"/>
      <c r="J166" s="11"/>
    </row>
    <row r="167" spans="2:10" hidden="1" x14ac:dyDescent="0.2">
      <c r="B167" s="193" t="s">
        <v>47</v>
      </c>
      <c r="C167" s="193"/>
      <c r="D167" s="193"/>
      <c r="E167" s="193"/>
      <c r="F167" s="70">
        <f>+F166</f>
        <v>150000</v>
      </c>
      <c r="H167" s="34"/>
      <c r="J167" s="11"/>
    </row>
    <row r="168" spans="2:10" hidden="1" x14ac:dyDescent="0.2">
      <c r="B168" s="18"/>
      <c r="C168" s="18"/>
      <c r="D168" s="18"/>
      <c r="E168" s="18"/>
      <c r="F168" s="18"/>
      <c r="H168" s="34"/>
      <c r="J168" s="11"/>
    </row>
    <row r="169" spans="2:10" hidden="1" x14ac:dyDescent="0.2">
      <c r="B169" s="206" t="s">
        <v>73</v>
      </c>
      <c r="C169" s="206"/>
      <c r="D169" s="206"/>
      <c r="E169" s="206"/>
      <c r="F169" s="206"/>
      <c r="H169" s="34"/>
      <c r="J169" s="11"/>
    </row>
    <row r="170" spans="2:10" ht="14" hidden="1" x14ac:dyDescent="0.2">
      <c r="B170" s="63" t="s">
        <v>14</v>
      </c>
      <c r="C170" s="63" t="s">
        <v>32</v>
      </c>
      <c r="D170" s="63" t="s">
        <v>42</v>
      </c>
      <c r="E170" s="64" t="s">
        <v>25</v>
      </c>
      <c r="F170" s="65" t="s">
        <v>43</v>
      </c>
      <c r="H170" s="34"/>
      <c r="J170" s="11"/>
    </row>
    <row r="171" spans="2:10" ht="14" hidden="1" x14ac:dyDescent="0.2">
      <c r="B171" s="66" t="s">
        <v>79</v>
      </c>
      <c r="C171" s="23" t="s">
        <v>72</v>
      </c>
      <c r="D171" s="67">
        <f>5280000/60</f>
        <v>88000</v>
      </c>
      <c r="E171" s="68">
        <v>1</v>
      </c>
      <c r="F171" s="67">
        <f>+D171*E171</f>
        <v>88000</v>
      </c>
      <c r="H171" s="34"/>
      <c r="J171" s="11"/>
    </row>
    <row r="172" spans="2:10" hidden="1" x14ac:dyDescent="0.2">
      <c r="B172" s="193" t="s">
        <v>51</v>
      </c>
      <c r="C172" s="193"/>
      <c r="D172" s="193"/>
      <c r="E172" s="193"/>
      <c r="F172" s="70">
        <f>+F171</f>
        <v>88000</v>
      </c>
      <c r="H172" s="34"/>
      <c r="J172" s="11"/>
    </row>
    <row r="173" spans="2:10" hidden="1" x14ac:dyDescent="0.2">
      <c r="B173" s="18"/>
      <c r="C173" s="18"/>
      <c r="D173" s="18"/>
      <c r="E173" s="18"/>
      <c r="F173" s="18"/>
      <c r="H173" s="34"/>
      <c r="J173" s="11"/>
    </row>
    <row r="174" spans="2:10" hidden="1" x14ac:dyDescent="0.2">
      <c r="B174" s="207" t="s">
        <v>74</v>
      </c>
      <c r="C174" s="207"/>
      <c r="D174" s="207"/>
      <c r="E174" s="207"/>
      <c r="F174" s="207"/>
      <c r="H174" s="34"/>
      <c r="J174" s="11"/>
    </row>
    <row r="175" spans="2:10" ht="14" hidden="1" x14ac:dyDescent="0.2">
      <c r="B175" s="63" t="s">
        <v>14</v>
      </c>
      <c r="C175" s="63" t="s">
        <v>32</v>
      </c>
      <c r="D175" s="63" t="s">
        <v>42</v>
      </c>
      <c r="E175" s="64" t="s">
        <v>25</v>
      </c>
      <c r="F175" s="65" t="s">
        <v>43</v>
      </c>
      <c r="H175" s="34"/>
      <c r="J175" s="11"/>
    </row>
    <row r="176" spans="2:10" ht="14" hidden="1" x14ac:dyDescent="0.2">
      <c r="B176" s="66" t="s">
        <v>79</v>
      </c>
      <c r="C176" s="23" t="s">
        <v>72</v>
      </c>
      <c r="D176" s="67">
        <v>185000</v>
      </c>
      <c r="E176" s="68">
        <v>1</v>
      </c>
      <c r="F176" s="67">
        <f>+D176*E176</f>
        <v>185000</v>
      </c>
      <c r="H176" s="34"/>
      <c r="J176" s="11"/>
    </row>
    <row r="177" spans="2:10" hidden="1" x14ac:dyDescent="0.2">
      <c r="B177" s="193" t="s">
        <v>53</v>
      </c>
      <c r="C177" s="193"/>
      <c r="D177" s="193"/>
      <c r="E177" s="193"/>
      <c r="F177" s="70">
        <f>+F176</f>
        <v>185000</v>
      </c>
      <c r="H177" s="34"/>
      <c r="J177" s="11"/>
    </row>
    <row r="178" spans="2:10" hidden="1" x14ac:dyDescent="0.2">
      <c r="H178" s="34"/>
      <c r="J178" s="11"/>
    </row>
    <row r="179" spans="2:10" hidden="1" x14ac:dyDescent="0.2">
      <c r="C179" s="194" t="s">
        <v>54</v>
      </c>
      <c r="D179" s="194"/>
      <c r="E179" s="194"/>
      <c r="F179" s="73">
        <f>+F171</f>
        <v>88000</v>
      </c>
      <c r="H179" s="34"/>
      <c r="J179" s="11"/>
    </row>
    <row r="180" spans="2:10" hidden="1" x14ac:dyDescent="0.2">
      <c r="H180" s="34"/>
      <c r="J180" s="11"/>
    </row>
    <row r="181" spans="2:10" hidden="1" x14ac:dyDescent="0.2"/>
    <row r="182" spans="2:10" hidden="1" x14ac:dyDescent="0.2"/>
  </sheetData>
  <mergeCells count="66">
    <mergeCell ref="C7:F7"/>
    <mergeCell ref="C2:F2"/>
    <mergeCell ref="C3:F3"/>
    <mergeCell ref="C4:F4"/>
    <mergeCell ref="C5:F5"/>
    <mergeCell ref="C6:F6"/>
    <mergeCell ref="B62:E62"/>
    <mergeCell ref="D15:E15"/>
    <mergeCell ref="D21:E21"/>
    <mergeCell ref="D33:E33"/>
    <mergeCell ref="D45:E45"/>
    <mergeCell ref="C47:E47"/>
    <mergeCell ref="D49:F49"/>
    <mergeCell ref="D50:F50"/>
    <mergeCell ref="D51:F51"/>
    <mergeCell ref="B54:F54"/>
    <mergeCell ref="C56:F56"/>
    <mergeCell ref="B58:F58"/>
    <mergeCell ref="B89:F89"/>
    <mergeCell ref="D63:E63"/>
    <mergeCell ref="B65:F65"/>
    <mergeCell ref="B69:E69"/>
    <mergeCell ref="D70:E70"/>
    <mergeCell ref="B72:F72"/>
    <mergeCell ref="B76:E76"/>
    <mergeCell ref="D77:E77"/>
    <mergeCell ref="C79:E79"/>
    <mergeCell ref="C82:F82"/>
    <mergeCell ref="B84:F84"/>
    <mergeCell ref="B87:E87"/>
    <mergeCell ref="C119:E119"/>
    <mergeCell ref="B92:E92"/>
    <mergeCell ref="B94:F94"/>
    <mergeCell ref="B97:E97"/>
    <mergeCell ref="C99:E99"/>
    <mergeCell ref="C102:F102"/>
    <mergeCell ref="B104:F104"/>
    <mergeCell ref="B107:E107"/>
    <mergeCell ref="B109:F109"/>
    <mergeCell ref="B112:E112"/>
    <mergeCell ref="B114:F114"/>
    <mergeCell ref="B117:E117"/>
    <mergeCell ref="B149:F149"/>
    <mergeCell ref="C122:F122"/>
    <mergeCell ref="B124:F124"/>
    <mergeCell ref="B127:E127"/>
    <mergeCell ref="B129:F129"/>
    <mergeCell ref="B132:E132"/>
    <mergeCell ref="B134:F134"/>
    <mergeCell ref="B137:E137"/>
    <mergeCell ref="C139:E139"/>
    <mergeCell ref="C142:F142"/>
    <mergeCell ref="B144:F144"/>
    <mergeCell ref="B147:E147"/>
    <mergeCell ref="C179:E179"/>
    <mergeCell ref="B152:E152"/>
    <mergeCell ref="B154:F154"/>
    <mergeCell ref="B157:E157"/>
    <mergeCell ref="C159:E159"/>
    <mergeCell ref="C162:F162"/>
    <mergeCell ref="B164:F164"/>
    <mergeCell ref="B167:E167"/>
    <mergeCell ref="B169:F169"/>
    <mergeCell ref="B172:E172"/>
    <mergeCell ref="B174:F174"/>
    <mergeCell ref="B177:E177"/>
  </mergeCells>
  <printOptions horizontalCentered="1" verticalCentered="1"/>
  <pageMargins left="0.39370078740157483" right="0.39370078740157483" top="0.39370078740157483" bottom="0.39370078740157483" header="0" footer="0"/>
  <pageSetup scale="65" orientation="portrait" r:id="rId1"/>
  <rowBreaks count="3" manualBreakCount="3">
    <brk id="52" max="21" man="1"/>
    <brk id="100" max="21" man="1"/>
    <brk id="160" max="21"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BC14B0-ECA5-407A-BDB3-9D9CE19B0EB9}">
  <sheetPr codeName="Hoja6"/>
  <dimension ref="A1:S184"/>
  <sheetViews>
    <sheetView view="pageBreakPreview" zoomScaleNormal="100" zoomScaleSheetLayoutView="100" workbookViewId="0">
      <selection activeCell="F48" sqref="F48"/>
    </sheetView>
  </sheetViews>
  <sheetFormatPr baseColWidth="10" defaultColWidth="8.6640625" defaultRowHeight="13" x14ac:dyDescent="0.2"/>
  <cols>
    <col min="1" max="1" width="2.6640625" style="11" customWidth="1"/>
    <col min="2" max="2" width="49.33203125" style="11" customWidth="1"/>
    <col min="3" max="3" width="16.1640625" style="10" customWidth="1"/>
    <col min="4" max="4" width="12.5" style="60" bestFit="1" customWidth="1"/>
    <col min="5" max="5" width="13.33203125" style="61" customWidth="1"/>
    <col min="6" max="6" width="15.6640625" style="60" bestFit="1" customWidth="1"/>
    <col min="7" max="7" width="2.6640625" style="11" customWidth="1"/>
    <col min="8" max="8" width="19" style="10" hidden="1" customWidth="1"/>
    <col min="9" max="9" width="12.5" style="11" hidden="1" customWidth="1"/>
    <col min="10" max="10" width="12.5" style="12" hidden="1" customWidth="1"/>
    <col min="11" max="11" width="12" style="11" hidden="1" customWidth="1"/>
    <col min="12" max="12" width="9" style="11" hidden="1" customWidth="1"/>
    <col min="13" max="13" width="12" style="11" hidden="1" customWidth="1"/>
    <col min="14" max="18" width="0" style="11" hidden="1" customWidth="1"/>
    <col min="19" max="19" width="12.5" style="11" hidden="1" customWidth="1"/>
    <col min="20" max="16384" width="8.6640625" style="11"/>
  </cols>
  <sheetData>
    <row r="1" spans="1:9" ht="14" thickBot="1" x14ac:dyDescent="0.25">
      <c r="A1" s="4"/>
      <c r="B1" s="5"/>
      <c r="C1" s="6"/>
      <c r="D1" s="7"/>
      <c r="E1" s="8"/>
      <c r="F1" s="7"/>
      <c r="G1" s="9"/>
    </row>
    <row r="2" spans="1:9" ht="14" x14ac:dyDescent="0.2">
      <c r="A2" s="13"/>
      <c r="B2" s="74" t="s">
        <v>80</v>
      </c>
      <c r="C2" s="195" t="e">
        <f>+#REF!</f>
        <v>#REF!</v>
      </c>
      <c r="D2" s="196"/>
      <c r="E2" s="196"/>
      <c r="F2" s="197"/>
      <c r="G2" s="14"/>
    </row>
    <row r="3" spans="1:9" ht="14" x14ac:dyDescent="0.2">
      <c r="A3" s="15"/>
      <c r="B3" s="75" t="s">
        <v>17</v>
      </c>
      <c r="C3" s="198" t="e">
        <f>+#REF!</f>
        <v>#REF!</v>
      </c>
      <c r="D3" s="199"/>
      <c r="E3" s="199"/>
      <c r="F3" s="200"/>
      <c r="G3" s="16"/>
    </row>
    <row r="4" spans="1:9" ht="14" x14ac:dyDescent="0.2">
      <c r="A4" s="15"/>
      <c r="B4" s="75" t="s">
        <v>85</v>
      </c>
      <c r="C4" s="198" t="s">
        <v>106</v>
      </c>
      <c r="D4" s="199"/>
      <c r="E4" s="199"/>
      <c r="F4" s="200"/>
      <c r="G4" s="16"/>
    </row>
    <row r="5" spans="1:9" ht="14" x14ac:dyDescent="0.2">
      <c r="A5" s="15"/>
      <c r="B5" s="75" t="s">
        <v>18</v>
      </c>
      <c r="C5" s="198" t="e">
        <f>+VLOOKUP('1.4'!C4:F4,#REF!,2,FALSE)</f>
        <v>#REF!</v>
      </c>
      <c r="D5" s="199"/>
      <c r="E5" s="199"/>
      <c r="F5" s="200"/>
      <c r="G5" s="16"/>
    </row>
    <row r="6" spans="1:9" ht="14" x14ac:dyDescent="0.2">
      <c r="A6" s="15"/>
      <c r="B6" s="76" t="s">
        <v>19</v>
      </c>
      <c r="C6" s="198" t="e">
        <f>+VLOOKUP('1.4'!C4:F4,#REF!,4,FALSE)</f>
        <v>#REF!</v>
      </c>
      <c r="D6" s="199"/>
      <c r="E6" s="199"/>
      <c r="F6" s="200"/>
      <c r="G6" s="16"/>
    </row>
    <row r="7" spans="1:9" ht="13.5" customHeight="1" thickBot="1" x14ac:dyDescent="0.25">
      <c r="A7" s="15"/>
      <c r="B7" s="77" t="s">
        <v>20</v>
      </c>
      <c r="C7" s="201" t="e">
        <f>+VLOOKUP('1.4'!C4:F4,#REF!,3,FALSE)</f>
        <v>#REF!</v>
      </c>
      <c r="D7" s="202"/>
      <c r="E7" s="202"/>
      <c r="F7" s="203"/>
      <c r="G7" s="16"/>
    </row>
    <row r="8" spans="1:9" ht="7.25" customHeight="1" x14ac:dyDescent="0.2">
      <c r="A8" s="13"/>
      <c r="B8" s="17"/>
      <c r="C8" s="18"/>
      <c r="D8" s="19"/>
      <c r="E8" s="20"/>
      <c r="F8" s="19"/>
      <c r="G8" s="14"/>
    </row>
    <row r="9" spans="1:9" ht="14" x14ac:dyDescent="0.2">
      <c r="A9" s="13"/>
      <c r="B9" s="17" t="s">
        <v>81</v>
      </c>
      <c r="C9" s="18"/>
      <c r="D9" s="19"/>
      <c r="E9" s="21"/>
      <c r="F9" s="19"/>
      <c r="G9" s="14"/>
      <c r="H9" s="18"/>
    </row>
    <row r="10" spans="1:9" ht="5" customHeight="1" x14ac:dyDescent="0.2">
      <c r="A10" s="13"/>
      <c r="B10" s="17"/>
      <c r="C10" s="18"/>
      <c r="D10" s="19"/>
      <c r="E10" s="21"/>
      <c r="F10" s="19"/>
      <c r="G10" s="14"/>
    </row>
    <row r="11" spans="1:9" ht="14" x14ac:dyDescent="0.2">
      <c r="A11" s="15"/>
      <c r="B11" s="78" t="s">
        <v>21</v>
      </c>
      <c r="C11" s="78" t="s">
        <v>22</v>
      </c>
      <c r="D11" s="79" t="s">
        <v>23</v>
      </c>
      <c r="E11" s="80" t="s">
        <v>19</v>
      </c>
      <c r="F11" s="79" t="s">
        <v>24</v>
      </c>
      <c r="G11" s="16"/>
      <c r="H11" s="18" t="s">
        <v>25</v>
      </c>
      <c r="I11" s="18" t="s">
        <v>22</v>
      </c>
    </row>
    <row r="12" spans="1:9" ht="14" x14ac:dyDescent="0.2">
      <c r="A12" s="15"/>
      <c r="B12" s="22" t="s">
        <v>86</v>
      </c>
      <c r="C12" s="23" t="s">
        <v>99</v>
      </c>
      <c r="D12" s="24">
        <f>800000/7</f>
        <v>114285.71428571429</v>
      </c>
      <c r="E12" s="25">
        <f>0.92*0.1</f>
        <v>9.2000000000000012E-2</v>
      </c>
      <c r="F12" s="26">
        <f>+E12*D12</f>
        <v>10514.285714285716</v>
      </c>
      <c r="G12" s="16"/>
      <c r="H12" s="10">
        <v>11.316000000000001</v>
      </c>
      <c r="I12" s="10" t="s">
        <v>26</v>
      </c>
    </row>
    <row r="13" spans="1:9" ht="14" x14ac:dyDescent="0.2">
      <c r="A13" s="15"/>
      <c r="B13" s="22" t="s">
        <v>114</v>
      </c>
      <c r="C13" s="23" t="s">
        <v>111</v>
      </c>
      <c r="D13" s="24">
        <f>+D12</f>
        <v>114285.71428571429</v>
      </c>
      <c r="E13" s="25">
        <f>0.92*0.1</f>
        <v>9.2000000000000012E-2</v>
      </c>
      <c r="F13" s="26">
        <f t="shared" ref="F13:F15" si="0">+E13*D13</f>
        <v>10514.285714285716</v>
      </c>
      <c r="G13" s="16"/>
      <c r="I13" s="10"/>
    </row>
    <row r="14" spans="1:9" ht="14" x14ac:dyDescent="0.2">
      <c r="A14" s="15"/>
      <c r="B14" s="22" t="s">
        <v>115</v>
      </c>
      <c r="C14" s="23" t="s">
        <v>101</v>
      </c>
      <c r="D14" s="24">
        <v>35000</v>
      </c>
      <c r="E14" s="25">
        <f>+(230*0.1)/50</f>
        <v>0.46</v>
      </c>
      <c r="F14" s="26">
        <f t="shared" si="0"/>
        <v>16100</v>
      </c>
      <c r="G14" s="16"/>
      <c r="I14" s="10"/>
    </row>
    <row r="15" spans="1:9" ht="14" x14ac:dyDescent="0.2">
      <c r="A15" s="15"/>
      <c r="B15" s="22" t="s">
        <v>108</v>
      </c>
      <c r="C15" s="23" t="s">
        <v>99</v>
      </c>
      <c r="D15" s="24">
        <f>+'1.3'!D13</f>
        <v>4000</v>
      </c>
      <c r="E15" s="25">
        <v>0.14799999999999999</v>
      </c>
      <c r="F15" s="26">
        <f t="shared" si="0"/>
        <v>592</v>
      </c>
      <c r="G15" s="16"/>
      <c r="I15" s="10"/>
    </row>
    <row r="16" spans="1:9" ht="14" x14ac:dyDescent="0.2">
      <c r="A16" s="15"/>
      <c r="B16" s="22" t="s">
        <v>116</v>
      </c>
      <c r="C16" s="23" t="s">
        <v>117</v>
      </c>
      <c r="D16" s="24">
        <v>0.05</v>
      </c>
      <c r="E16" s="25"/>
      <c r="F16" s="26">
        <f>+SUM(F12:F15)*(D16)</f>
        <v>1886.0285714285719</v>
      </c>
      <c r="G16" s="16"/>
      <c r="I16" s="10"/>
    </row>
    <row r="17" spans="1:19" x14ac:dyDescent="0.2">
      <c r="A17" s="15"/>
      <c r="B17" s="27"/>
      <c r="C17" s="28"/>
      <c r="D17" s="211" t="s">
        <v>28</v>
      </c>
      <c r="E17" s="211"/>
      <c r="F17" s="29">
        <f>+SUM(F12:F16)</f>
        <v>39606.600000000006</v>
      </c>
      <c r="G17" s="16"/>
      <c r="I17" s="10"/>
    </row>
    <row r="18" spans="1:19" s="34" customFormat="1" ht="14" x14ac:dyDescent="0.2">
      <c r="A18" s="13"/>
      <c r="B18" s="17" t="s">
        <v>82</v>
      </c>
      <c r="C18" s="30"/>
      <c r="D18" s="31"/>
      <c r="E18" s="32"/>
      <c r="F18" s="31"/>
      <c r="G18" s="14"/>
      <c r="H18" s="33"/>
      <c r="J18" s="35"/>
    </row>
    <row r="19" spans="1:19" s="34" customFormat="1" ht="5" customHeight="1" x14ac:dyDescent="0.2">
      <c r="A19" s="13"/>
      <c r="B19" s="17"/>
      <c r="C19" s="18"/>
      <c r="D19" s="19"/>
      <c r="E19" s="21"/>
      <c r="F19" s="19"/>
      <c r="G19" s="14"/>
      <c r="H19" s="33"/>
      <c r="J19" s="35"/>
    </row>
    <row r="20" spans="1:19" s="34" customFormat="1" ht="14" x14ac:dyDescent="0.2">
      <c r="A20" s="15"/>
      <c r="B20" s="36" t="s">
        <v>21</v>
      </c>
      <c r="C20" s="36" t="s">
        <v>22</v>
      </c>
      <c r="D20" s="37" t="s">
        <v>23</v>
      </c>
      <c r="E20" s="38" t="s">
        <v>19</v>
      </c>
      <c r="F20" s="37" t="s">
        <v>24</v>
      </c>
      <c r="G20" s="16"/>
      <c r="H20" s="18" t="s">
        <v>25</v>
      </c>
      <c r="I20" s="18" t="s">
        <v>22</v>
      </c>
      <c r="J20" s="35"/>
    </row>
    <row r="21" spans="1:19" s="34" customFormat="1" ht="14" x14ac:dyDescent="0.2">
      <c r="A21" s="15"/>
      <c r="B21" s="39" t="s">
        <v>118</v>
      </c>
      <c r="C21" s="40" t="s">
        <v>96</v>
      </c>
      <c r="D21" s="41">
        <v>60000</v>
      </c>
      <c r="E21" s="42" t="e">
        <f>3/C6</f>
        <v>#REF!</v>
      </c>
      <c r="F21" s="41" t="e">
        <f>+D21*E21</f>
        <v>#REF!</v>
      </c>
      <c r="G21" s="16"/>
      <c r="H21" s="10" t="s">
        <v>29</v>
      </c>
      <c r="I21" s="10" t="str">
        <f>+C21</f>
        <v>Día</v>
      </c>
      <c r="J21" s="35"/>
    </row>
    <row r="22" spans="1:19" s="34" customFormat="1" x14ac:dyDescent="0.2">
      <c r="A22" s="15"/>
      <c r="B22" s="39"/>
      <c r="C22" s="40"/>
      <c r="D22" s="41"/>
      <c r="E22" s="42"/>
      <c r="F22" s="41"/>
      <c r="G22" s="16"/>
      <c r="H22" s="10">
        <v>0</v>
      </c>
      <c r="I22" s="10">
        <f t="shared" ref="I22" si="1">+C22</f>
        <v>0</v>
      </c>
      <c r="J22" s="35"/>
      <c r="S22" s="34">
        <f>1.2 *2.4</f>
        <v>2.88</v>
      </c>
    </row>
    <row r="23" spans="1:19" x14ac:dyDescent="0.2">
      <c r="A23" s="13"/>
      <c r="C23" s="18"/>
      <c r="D23" s="212" t="s">
        <v>30</v>
      </c>
      <c r="E23" s="212"/>
      <c r="F23" s="19" t="e">
        <f>SUM(F21:F22)</f>
        <v>#REF!</v>
      </c>
      <c r="G23" s="14"/>
      <c r="S23" s="11" t="e">
        <f>+#REF!-#REF!</f>
        <v>#REF!</v>
      </c>
    </row>
    <row r="24" spans="1:19" ht="7.25" customHeight="1" x14ac:dyDescent="0.2">
      <c r="A24" s="13"/>
      <c r="B24" s="17"/>
      <c r="C24" s="18"/>
      <c r="D24" s="19"/>
      <c r="E24" s="20"/>
      <c r="F24" s="19"/>
      <c r="G24" s="14"/>
    </row>
    <row r="25" spans="1:19" ht="14" x14ac:dyDescent="0.2">
      <c r="A25" s="13"/>
      <c r="B25" s="17" t="s">
        <v>83</v>
      </c>
      <c r="C25" s="18"/>
      <c r="D25" s="19"/>
      <c r="E25" s="21"/>
      <c r="F25" s="19"/>
      <c r="G25" s="14"/>
    </row>
    <row r="26" spans="1:19" ht="5" customHeight="1" x14ac:dyDescent="0.2">
      <c r="A26" s="13"/>
      <c r="B26" s="17"/>
      <c r="C26" s="18"/>
      <c r="D26" s="19"/>
      <c r="E26" s="21"/>
      <c r="F26" s="19"/>
      <c r="G26" s="14"/>
    </row>
    <row r="27" spans="1:19" ht="19.5" customHeight="1" x14ac:dyDescent="0.2">
      <c r="A27" s="15"/>
      <c r="B27" s="36" t="s">
        <v>21</v>
      </c>
      <c r="C27" s="36" t="s">
        <v>22</v>
      </c>
      <c r="D27" s="37" t="s">
        <v>23</v>
      </c>
      <c r="E27" s="37" t="s">
        <v>97</v>
      </c>
      <c r="F27" s="37" t="s">
        <v>24</v>
      </c>
      <c r="G27" s="16"/>
      <c r="H27" s="18" t="s">
        <v>31</v>
      </c>
      <c r="I27" s="18" t="s">
        <v>32</v>
      </c>
    </row>
    <row r="28" spans="1:19" ht="14" x14ac:dyDescent="0.2">
      <c r="A28" s="15"/>
      <c r="B28" s="39" t="s">
        <v>93</v>
      </c>
      <c r="C28" s="40" t="s">
        <v>96</v>
      </c>
      <c r="D28" s="41">
        <f>800000/6</f>
        <v>133333.33333333334</v>
      </c>
      <c r="E28" s="44" t="e">
        <f>3/$C$6</f>
        <v>#REF!</v>
      </c>
      <c r="F28" s="41" t="e">
        <f>+D28*E28</f>
        <v>#REF!</v>
      </c>
      <c r="G28" s="16"/>
      <c r="H28" s="45" t="e">
        <v>#REF!</v>
      </c>
      <c r="I28" s="10" t="str">
        <f>+C28</f>
        <v>Día</v>
      </c>
      <c r="J28" s="12" t="e">
        <f>+F28*H28</f>
        <v>#REF!</v>
      </c>
    </row>
    <row r="29" spans="1:19" ht="14" x14ac:dyDescent="0.2">
      <c r="A29" s="15"/>
      <c r="B29" s="46" t="s">
        <v>94</v>
      </c>
      <c r="C29" s="40" t="s">
        <v>96</v>
      </c>
      <c r="D29" s="41">
        <f>600000/6</f>
        <v>100000</v>
      </c>
      <c r="E29" s="44" t="e">
        <f t="shared" ref="E29:E30" si="2">3/$C$6</f>
        <v>#REF!</v>
      </c>
      <c r="F29" s="41" t="e">
        <f t="shared" ref="F29:F30" si="3">+D29*E29</f>
        <v>#REF!</v>
      </c>
      <c r="G29" s="16"/>
      <c r="H29" s="45" t="e">
        <v>#REF!</v>
      </c>
      <c r="I29" s="10" t="str">
        <f>+C29</f>
        <v>Día</v>
      </c>
      <c r="J29" s="12" t="e">
        <f>+F29*H29</f>
        <v>#REF!</v>
      </c>
    </row>
    <row r="30" spans="1:19" ht="14" x14ac:dyDescent="0.2">
      <c r="A30" s="15"/>
      <c r="B30" s="39" t="s">
        <v>95</v>
      </c>
      <c r="C30" s="40" t="s">
        <v>96</v>
      </c>
      <c r="D30" s="41">
        <f>400000/6</f>
        <v>66666.666666666672</v>
      </c>
      <c r="E30" s="44" t="e">
        <f t="shared" si="2"/>
        <v>#REF!</v>
      </c>
      <c r="F30" s="41" t="e">
        <f t="shared" si="3"/>
        <v>#REF!</v>
      </c>
      <c r="G30" s="16"/>
      <c r="J30" s="12" t="e">
        <f>SUM(J28:J29)</f>
        <v>#REF!</v>
      </c>
    </row>
    <row r="31" spans="1:19" hidden="1" x14ac:dyDescent="0.2">
      <c r="A31" s="15"/>
      <c r="B31" s="39"/>
      <c r="C31" s="40"/>
      <c r="D31" s="41"/>
      <c r="E31" s="44"/>
      <c r="F31" s="41">
        <f t="shared" ref="F31:F34" si="4">ROUND(D31*E31,0)</f>
        <v>0</v>
      </c>
      <c r="G31" s="16"/>
    </row>
    <row r="32" spans="1:19" hidden="1" x14ac:dyDescent="0.2">
      <c r="A32" s="15"/>
      <c r="B32" s="39"/>
      <c r="C32" s="40"/>
      <c r="D32" s="41"/>
      <c r="E32" s="44"/>
      <c r="F32" s="41">
        <f t="shared" si="4"/>
        <v>0</v>
      </c>
      <c r="G32" s="16"/>
    </row>
    <row r="33" spans="1:8" hidden="1" x14ac:dyDescent="0.2">
      <c r="A33" s="15"/>
      <c r="B33" s="39"/>
      <c r="C33" s="40"/>
      <c r="D33" s="41"/>
      <c r="E33" s="44"/>
      <c r="F33" s="41">
        <f t="shared" si="4"/>
        <v>0</v>
      </c>
      <c r="G33" s="16"/>
    </row>
    <row r="34" spans="1:8" hidden="1" x14ac:dyDescent="0.2">
      <c r="A34" s="15"/>
      <c r="B34" s="39"/>
      <c r="C34" s="40"/>
      <c r="D34" s="41"/>
      <c r="E34" s="44"/>
      <c r="F34" s="41">
        <f t="shared" si="4"/>
        <v>0</v>
      </c>
      <c r="G34" s="16"/>
    </row>
    <row r="35" spans="1:8" x14ac:dyDescent="0.2">
      <c r="A35" s="13"/>
      <c r="C35" s="47"/>
      <c r="D35" s="213" t="s">
        <v>33</v>
      </c>
      <c r="E35" s="213"/>
      <c r="F35" s="19" t="e">
        <f>SUM(F28:F34)</f>
        <v>#REF!</v>
      </c>
      <c r="G35" s="14"/>
    </row>
    <row r="36" spans="1:8" ht="7.25" customHeight="1" x14ac:dyDescent="0.2">
      <c r="A36" s="13"/>
      <c r="B36" s="17"/>
      <c r="C36" s="18"/>
      <c r="D36" s="19"/>
      <c r="E36" s="20"/>
      <c r="F36" s="19"/>
      <c r="G36" s="14"/>
    </row>
    <row r="37" spans="1:8" ht="14" x14ac:dyDescent="0.2">
      <c r="A37" s="13"/>
      <c r="B37" s="17" t="s">
        <v>84</v>
      </c>
      <c r="C37" s="18"/>
      <c r="D37" s="19"/>
      <c r="E37" s="21"/>
      <c r="F37" s="19"/>
      <c r="G37" s="14"/>
    </row>
    <row r="38" spans="1:8" ht="5" customHeight="1" x14ac:dyDescent="0.2">
      <c r="A38" s="13"/>
      <c r="B38" s="17"/>
      <c r="C38" s="18"/>
      <c r="D38" s="19"/>
      <c r="E38" s="21"/>
      <c r="F38" s="19"/>
      <c r="G38" s="14"/>
    </row>
    <row r="39" spans="1:8" ht="14" x14ac:dyDescent="0.2">
      <c r="A39" s="15"/>
      <c r="B39" s="36" t="s">
        <v>21</v>
      </c>
      <c r="C39" s="36" t="s">
        <v>22</v>
      </c>
      <c r="D39" s="37" t="s">
        <v>23</v>
      </c>
      <c r="E39" s="38" t="s">
        <v>19</v>
      </c>
      <c r="F39" s="37" t="s">
        <v>24</v>
      </c>
      <c r="G39" s="16"/>
      <c r="H39" s="18" t="s">
        <v>34</v>
      </c>
    </row>
    <row r="40" spans="1:8" ht="14" x14ac:dyDescent="0.2">
      <c r="A40" s="15"/>
      <c r="B40" s="39" t="s">
        <v>112</v>
      </c>
      <c r="C40" s="40" t="s">
        <v>26</v>
      </c>
      <c r="D40" s="41">
        <v>35000</v>
      </c>
      <c r="E40" s="42" t="e">
        <f>+D40*2/C6</f>
        <v>#REF!</v>
      </c>
      <c r="F40" s="41" t="e">
        <f>+E40</f>
        <v>#REF!</v>
      </c>
      <c r="G40" s="16"/>
      <c r="H40" s="49" t="e">
        <v>#REF!</v>
      </c>
    </row>
    <row r="41" spans="1:8" x14ac:dyDescent="0.2">
      <c r="A41" s="15"/>
      <c r="B41" s="39"/>
      <c r="C41" s="40"/>
      <c r="D41" s="41"/>
      <c r="E41" s="48"/>
      <c r="F41" s="41"/>
      <c r="G41" s="16"/>
      <c r="H41" s="49">
        <v>0</v>
      </c>
    </row>
    <row r="42" spans="1:8" x14ac:dyDescent="0.2">
      <c r="A42" s="15"/>
      <c r="B42" s="39"/>
      <c r="C42" s="40"/>
      <c r="D42" s="41"/>
      <c r="E42" s="44"/>
      <c r="F42" s="41"/>
      <c r="G42" s="16"/>
      <c r="H42" s="50"/>
    </row>
    <row r="43" spans="1:8" hidden="1" x14ac:dyDescent="0.2">
      <c r="A43" s="15"/>
      <c r="B43" s="39"/>
      <c r="C43" s="40"/>
      <c r="D43" s="41"/>
      <c r="E43" s="44"/>
      <c r="F43" s="41"/>
      <c r="G43" s="16"/>
    </row>
    <row r="44" spans="1:8" hidden="1" x14ac:dyDescent="0.2">
      <c r="A44" s="15"/>
      <c r="B44" s="39"/>
      <c r="C44" s="40"/>
      <c r="D44" s="41"/>
      <c r="E44" s="44"/>
      <c r="F44" s="41"/>
      <c r="G44" s="16"/>
    </row>
    <row r="45" spans="1:8" hidden="1" x14ac:dyDescent="0.2">
      <c r="A45" s="15"/>
      <c r="B45" s="39"/>
      <c r="C45" s="40"/>
      <c r="D45" s="41"/>
      <c r="E45" s="44"/>
      <c r="F45" s="41"/>
      <c r="G45" s="16"/>
    </row>
    <row r="46" spans="1:8" x14ac:dyDescent="0.2">
      <c r="A46" s="15"/>
      <c r="B46" s="39"/>
      <c r="C46" s="40"/>
      <c r="D46" s="41"/>
      <c r="E46" s="44"/>
      <c r="F46" s="41"/>
      <c r="G46" s="16"/>
    </row>
    <row r="47" spans="1:8" x14ac:dyDescent="0.2">
      <c r="A47" s="13"/>
      <c r="C47" s="51"/>
      <c r="D47" s="212" t="s">
        <v>35</v>
      </c>
      <c r="E47" s="212"/>
      <c r="F47" s="19" t="e">
        <f>SUM(F40:F46)</f>
        <v>#REF!</v>
      </c>
      <c r="G47" s="14"/>
      <c r="H47" s="52"/>
    </row>
    <row r="48" spans="1:8" ht="7.25" customHeight="1" x14ac:dyDescent="0.2">
      <c r="A48" s="13"/>
      <c r="B48" s="17"/>
      <c r="C48" s="18"/>
      <c r="D48" s="19"/>
      <c r="E48" s="20"/>
      <c r="F48" s="19"/>
      <c r="G48" s="14"/>
    </row>
    <row r="49" spans="1:10" x14ac:dyDescent="0.2">
      <c r="A49" s="15"/>
      <c r="C49" s="214" t="s">
        <v>36</v>
      </c>
      <c r="D49" s="214"/>
      <c r="E49" s="214"/>
      <c r="F49" s="53" t="e">
        <f>+ROUND(F47+F35+F23++F17,0)</f>
        <v>#REF!</v>
      </c>
      <c r="G49" s="16"/>
    </row>
    <row r="50" spans="1:10" x14ac:dyDescent="0.2">
      <c r="A50" s="15"/>
      <c r="B50" s="18"/>
      <c r="C50" s="18"/>
      <c r="D50" s="18"/>
      <c r="E50" s="18"/>
      <c r="F50" s="18"/>
      <c r="G50" s="16"/>
    </row>
    <row r="51" spans="1:10" x14ac:dyDescent="0.2">
      <c r="A51" s="15"/>
      <c r="B51" s="18"/>
      <c r="C51" s="18"/>
      <c r="D51" s="210"/>
      <c r="E51" s="210"/>
      <c r="F51" s="210"/>
      <c r="G51" s="16"/>
    </row>
    <row r="52" spans="1:10" ht="14" customHeight="1" x14ac:dyDescent="0.2">
      <c r="A52" s="15"/>
      <c r="B52" s="18"/>
      <c r="C52" s="18"/>
      <c r="D52" s="210"/>
      <c r="E52" s="210"/>
      <c r="F52" s="210"/>
      <c r="G52" s="16"/>
    </row>
    <row r="53" spans="1:10" x14ac:dyDescent="0.2">
      <c r="A53" s="15"/>
      <c r="B53" s="18"/>
      <c r="C53" s="18"/>
      <c r="D53" s="210"/>
      <c r="E53" s="210"/>
      <c r="F53" s="210"/>
      <c r="G53" s="16"/>
    </row>
    <row r="54" spans="1:10" ht="14" thickBot="1" x14ac:dyDescent="0.25">
      <c r="A54" s="54"/>
      <c r="B54" s="55"/>
      <c r="C54" s="56"/>
      <c r="D54" s="57"/>
      <c r="E54" s="58"/>
      <c r="F54" s="57"/>
      <c r="G54" s="59"/>
    </row>
    <row r="55" spans="1:10" hidden="1" x14ac:dyDescent="0.2">
      <c r="H55" s="34"/>
      <c r="J55" s="11"/>
    </row>
    <row r="56" spans="1:10" hidden="1" x14ac:dyDescent="0.2">
      <c r="B56" s="210" t="s">
        <v>39</v>
      </c>
      <c r="C56" s="210"/>
      <c r="D56" s="210"/>
      <c r="E56" s="210"/>
      <c r="F56" s="210"/>
      <c r="H56" s="34"/>
      <c r="J56" s="11"/>
    </row>
    <row r="57" spans="1:10" hidden="1" x14ac:dyDescent="0.2">
      <c r="B57" s="18"/>
      <c r="C57" s="18"/>
      <c r="D57" s="18"/>
      <c r="E57" s="18"/>
      <c r="F57" s="18"/>
      <c r="H57" s="34"/>
      <c r="J57" s="11"/>
    </row>
    <row r="58" spans="1:10" ht="14" hidden="1" x14ac:dyDescent="0.2">
      <c r="B58" s="18" t="s">
        <v>40</v>
      </c>
      <c r="C58" s="204" t="str">
        <f>+B62</f>
        <v>Lámina HR 3,00 1,20 x 2,40 m</v>
      </c>
      <c r="D58" s="204"/>
      <c r="E58" s="204"/>
      <c r="F58" s="204"/>
      <c r="H58" s="34"/>
      <c r="J58" s="11"/>
    </row>
    <row r="59" spans="1:10" hidden="1" x14ac:dyDescent="0.2">
      <c r="B59" s="18"/>
      <c r="C59" s="62"/>
      <c r="D59" s="62"/>
      <c r="E59" s="62"/>
      <c r="F59" s="62"/>
      <c r="H59" s="34"/>
      <c r="J59" s="11"/>
    </row>
    <row r="60" spans="1:10" hidden="1" x14ac:dyDescent="0.2">
      <c r="B60" s="205" t="s">
        <v>41</v>
      </c>
      <c r="C60" s="205"/>
      <c r="D60" s="205"/>
      <c r="E60" s="205"/>
      <c r="F60" s="205"/>
      <c r="H60" s="34"/>
      <c r="J60" s="11"/>
    </row>
    <row r="61" spans="1:10" ht="14" hidden="1" x14ac:dyDescent="0.2">
      <c r="B61" s="63" t="s">
        <v>14</v>
      </c>
      <c r="C61" s="63" t="s">
        <v>32</v>
      </c>
      <c r="D61" s="63" t="s">
        <v>42</v>
      </c>
      <c r="E61" s="64" t="s">
        <v>25</v>
      </c>
      <c r="F61" s="65" t="s">
        <v>43</v>
      </c>
      <c r="H61" s="34"/>
      <c r="J61" s="11"/>
    </row>
    <row r="62" spans="1:10" ht="14" hidden="1" x14ac:dyDescent="0.2">
      <c r="B62" s="66" t="s">
        <v>44</v>
      </c>
      <c r="C62" s="23" t="s">
        <v>45</v>
      </c>
      <c r="D62" s="67">
        <v>196710</v>
      </c>
      <c r="E62" s="68">
        <v>1</v>
      </c>
      <c r="F62" s="67">
        <f>+D62*E62</f>
        <v>196710</v>
      </c>
      <c r="H62" s="34"/>
      <c r="J62" s="11"/>
    </row>
    <row r="63" spans="1:10" ht="14" hidden="1" x14ac:dyDescent="0.2">
      <c r="B63" s="66" t="s">
        <v>46</v>
      </c>
      <c r="C63" s="23"/>
      <c r="D63" s="67"/>
      <c r="E63" s="69">
        <v>0.19</v>
      </c>
      <c r="F63" s="67">
        <f>+F62*E63</f>
        <v>37374.9</v>
      </c>
      <c r="H63" s="34"/>
      <c r="J63" s="11"/>
    </row>
    <row r="64" spans="1:10" hidden="1" x14ac:dyDescent="0.2">
      <c r="B64" s="193" t="s">
        <v>47</v>
      </c>
      <c r="C64" s="193"/>
      <c r="D64" s="193"/>
      <c r="E64" s="193"/>
      <c r="F64" s="70">
        <f>+F62+F63</f>
        <v>234084.9</v>
      </c>
      <c r="H64" s="34"/>
      <c r="J64" s="11"/>
    </row>
    <row r="65" spans="2:10" ht="14.5" hidden="1" customHeight="1" x14ac:dyDescent="0.2">
      <c r="B65" s="71" t="s">
        <v>48</v>
      </c>
      <c r="C65" s="72">
        <f>1.2*2.4</f>
        <v>2.88</v>
      </c>
      <c r="D65" s="208" t="s">
        <v>49</v>
      </c>
      <c r="E65" s="209"/>
      <c r="F65" s="70">
        <f>+F64/C65</f>
        <v>81279.479166666672</v>
      </c>
      <c r="H65" s="34"/>
      <c r="J65" s="11"/>
    </row>
    <row r="66" spans="2:10" hidden="1" x14ac:dyDescent="0.2">
      <c r="B66" s="18"/>
      <c r="C66" s="18"/>
      <c r="D66" s="18"/>
      <c r="E66" s="18"/>
      <c r="F66" s="18"/>
      <c r="H66" s="34"/>
      <c r="J66" s="11"/>
    </row>
    <row r="67" spans="2:10" hidden="1" x14ac:dyDescent="0.2">
      <c r="B67" s="206" t="s">
        <v>50</v>
      </c>
      <c r="C67" s="206"/>
      <c r="D67" s="206"/>
      <c r="E67" s="206"/>
      <c r="F67" s="206"/>
      <c r="H67" s="34"/>
      <c r="J67" s="11"/>
    </row>
    <row r="68" spans="2:10" ht="14" hidden="1" x14ac:dyDescent="0.2">
      <c r="B68" s="63" t="s">
        <v>14</v>
      </c>
      <c r="C68" s="63" t="s">
        <v>32</v>
      </c>
      <c r="D68" s="63" t="s">
        <v>42</v>
      </c>
      <c r="E68" s="64" t="s">
        <v>25</v>
      </c>
      <c r="F68" s="65" t="s">
        <v>43</v>
      </c>
      <c r="H68" s="34"/>
      <c r="J68" s="11"/>
    </row>
    <row r="69" spans="2:10" ht="14" hidden="1" x14ac:dyDescent="0.2">
      <c r="B69" s="66" t="s">
        <v>44</v>
      </c>
      <c r="C69" s="23" t="s">
        <v>45</v>
      </c>
      <c r="D69" s="67">
        <v>176800</v>
      </c>
      <c r="E69" s="68">
        <v>1</v>
      </c>
      <c r="F69" s="67">
        <f>+D69*E69</f>
        <v>176800</v>
      </c>
      <c r="H69" s="34"/>
      <c r="J69" s="11"/>
    </row>
    <row r="70" spans="2:10" ht="14" hidden="1" x14ac:dyDescent="0.2">
      <c r="B70" s="66" t="s">
        <v>46</v>
      </c>
      <c r="C70" s="23"/>
      <c r="D70" s="67"/>
      <c r="E70" s="69">
        <v>0.19</v>
      </c>
      <c r="F70" s="67">
        <f>+F69*E70</f>
        <v>33592</v>
      </c>
      <c r="H70" s="34"/>
      <c r="J70" s="11"/>
    </row>
    <row r="71" spans="2:10" hidden="1" x14ac:dyDescent="0.2">
      <c r="B71" s="193" t="s">
        <v>51</v>
      </c>
      <c r="C71" s="193"/>
      <c r="D71" s="193"/>
      <c r="E71" s="193"/>
      <c r="F71" s="70">
        <f>+F69+F70</f>
        <v>210392</v>
      </c>
      <c r="H71" s="34"/>
      <c r="J71" s="11"/>
    </row>
    <row r="72" spans="2:10" ht="14" hidden="1" x14ac:dyDescent="0.2">
      <c r="B72" s="71" t="s">
        <v>48</v>
      </c>
      <c r="C72" s="72">
        <f>1.2*2.4</f>
        <v>2.88</v>
      </c>
      <c r="D72" s="208" t="s">
        <v>49</v>
      </c>
      <c r="E72" s="209"/>
      <c r="F72" s="70">
        <f>+F71/C72</f>
        <v>73052.777777777781</v>
      </c>
      <c r="H72" s="34"/>
      <c r="J72" s="11"/>
    </row>
    <row r="73" spans="2:10" hidden="1" x14ac:dyDescent="0.2">
      <c r="B73" s="18"/>
      <c r="C73" s="18"/>
      <c r="D73" s="18"/>
      <c r="E73" s="18"/>
      <c r="F73" s="18"/>
      <c r="H73" s="34"/>
      <c r="J73" s="11"/>
    </row>
    <row r="74" spans="2:10" hidden="1" x14ac:dyDescent="0.2">
      <c r="B74" s="207" t="s">
        <v>52</v>
      </c>
      <c r="C74" s="207"/>
      <c r="D74" s="207"/>
      <c r="E74" s="207"/>
      <c r="F74" s="207"/>
      <c r="H74" s="34"/>
      <c r="J74" s="11"/>
    </row>
    <row r="75" spans="2:10" ht="14" hidden="1" x14ac:dyDescent="0.2">
      <c r="B75" s="63" t="s">
        <v>14</v>
      </c>
      <c r="C75" s="63" t="s">
        <v>32</v>
      </c>
      <c r="D75" s="63" t="s">
        <v>42</v>
      </c>
      <c r="E75" s="64" t="s">
        <v>25</v>
      </c>
      <c r="F75" s="65" t="s">
        <v>43</v>
      </c>
      <c r="H75" s="34"/>
      <c r="J75" s="11"/>
    </row>
    <row r="76" spans="2:10" ht="14" hidden="1" x14ac:dyDescent="0.2">
      <c r="B76" s="66" t="s">
        <v>44</v>
      </c>
      <c r="C76" s="23" t="s">
        <v>45</v>
      </c>
      <c r="D76" s="67">
        <v>220326</v>
      </c>
      <c r="E76" s="68">
        <v>1</v>
      </c>
      <c r="F76" s="67">
        <f>+D76*E76</f>
        <v>220326</v>
      </c>
      <c r="H76" s="34"/>
      <c r="J76" s="11"/>
    </row>
    <row r="77" spans="2:10" ht="14" hidden="1" x14ac:dyDescent="0.2">
      <c r="B77" s="66" t="s">
        <v>46</v>
      </c>
      <c r="C77" s="23"/>
      <c r="D77" s="67"/>
      <c r="E77" s="69">
        <v>0.19</v>
      </c>
      <c r="F77" s="67">
        <f>+F76*E77</f>
        <v>41861.94</v>
      </c>
      <c r="H77" s="34"/>
      <c r="J77" s="11"/>
    </row>
    <row r="78" spans="2:10" hidden="1" x14ac:dyDescent="0.2">
      <c r="B78" s="193" t="s">
        <v>53</v>
      </c>
      <c r="C78" s="193"/>
      <c r="D78" s="193"/>
      <c r="E78" s="193"/>
      <c r="F78" s="70">
        <f>+F76+F77</f>
        <v>262187.94</v>
      </c>
      <c r="H78" s="34"/>
      <c r="J78" s="11"/>
    </row>
    <row r="79" spans="2:10" ht="14" hidden="1" x14ac:dyDescent="0.2">
      <c r="B79" s="71" t="s">
        <v>48</v>
      </c>
      <c r="C79" s="72">
        <f>1.2*2.4</f>
        <v>2.88</v>
      </c>
      <c r="D79" s="208" t="s">
        <v>49</v>
      </c>
      <c r="E79" s="209"/>
      <c r="F79" s="70">
        <f>+F78/C79</f>
        <v>91037.479166666672</v>
      </c>
      <c r="H79" s="34"/>
      <c r="J79" s="11"/>
    </row>
    <row r="80" spans="2:10" hidden="1" x14ac:dyDescent="0.2">
      <c r="H80" s="34"/>
      <c r="J80" s="11"/>
    </row>
    <row r="81" spans="2:10" hidden="1" x14ac:dyDescent="0.2">
      <c r="C81" s="194" t="s">
        <v>54</v>
      </c>
      <c r="D81" s="194"/>
      <c r="E81" s="194"/>
      <c r="F81" s="73">
        <f>+F72</f>
        <v>73052.777777777781</v>
      </c>
      <c r="H81" s="34"/>
      <c r="J81" s="11"/>
    </row>
    <row r="82" spans="2:10" hidden="1" x14ac:dyDescent="0.2">
      <c r="H82" s="34"/>
      <c r="J82" s="11"/>
    </row>
    <row r="83" spans="2:10" hidden="1" x14ac:dyDescent="0.2">
      <c r="B83" s="18"/>
      <c r="C83" s="18"/>
      <c r="D83" s="18"/>
      <c r="E83" s="18"/>
      <c r="F83" s="18"/>
      <c r="H83" s="34"/>
      <c r="J83" s="11"/>
    </row>
    <row r="84" spans="2:10" ht="14" hidden="1" x14ac:dyDescent="0.2">
      <c r="B84" s="18" t="s">
        <v>55</v>
      </c>
      <c r="C84" s="204" t="s">
        <v>56</v>
      </c>
      <c r="D84" s="204"/>
      <c r="E84" s="204"/>
      <c r="F84" s="204"/>
      <c r="H84" s="34"/>
      <c r="J84" s="11"/>
    </row>
    <row r="85" spans="2:10" hidden="1" x14ac:dyDescent="0.2">
      <c r="B85" s="18"/>
      <c r="C85" s="62"/>
      <c r="D85" s="62"/>
      <c r="E85" s="62"/>
      <c r="F85" s="62"/>
      <c r="H85" s="34"/>
      <c r="J85" s="11"/>
    </row>
    <row r="86" spans="2:10" hidden="1" x14ac:dyDescent="0.2">
      <c r="B86" s="205" t="s">
        <v>57</v>
      </c>
      <c r="C86" s="205"/>
      <c r="D86" s="205"/>
      <c r="E86" s="205"/>
      <c r="F86" s="205"/>
      <c r="H86" s="34"/>
      <c r="J86" s="11"/>
    </row>
    <row r="87" spans="2:10" ht="14" hidden="1" x14ac:dyDescent="0.2">
      <c r="B87" s="63" t="s">
        <v>14</v>
      </c>
      <c r="C87" s="63" t="s">
        <v>32</v>
      </c>
      <c r="D87" s="63" t="s">
        <v>42</v>
      </c>
      <c r="E87" s="64" t="s">
        <v>25</v>
      </c>
      <c r="F87" s="65" t="s">
        <v>43</v>
      </c>
      <c r="H87" s="34"/>
      <c r="J87" s="11"/>
    </row>
    <row r="88" spans="2:10" ht="14" hidden="1" x14ac:dyDescent="0.2">
      <c r="B88" s="66" t="s">
        <v>56</v>
      </c>
      <c r="C88" s="23" t="s">
        <v>26</v>
      </c>
      <c r="D88" s="67">
        <v>7950</v>
      </c>
      <c r="E88" s="68">
        <v>1</v>
      </c>
      <c r="F88" s="67">
        <f>+D88*E88</f>
        <v>7950</v>
      </c>
      <c r="H88" s="34"/>
      <c r="J88" s="11"/>
    </row>
    <row r="89" spans="2:10" hidden="1" x14ac:dyDescent="0.2">
      <c r="B89" s="193" t="s">
        <v>47</v>
      </c>
      <c r="C89" s="193"/>
      <c r="D89" s="193"/>
      <c r="E89" s="193"/>
      <c r="F89" s="70">
        <f>+F88</f>
        <v>7950</v>
      </c>
      <c r="H89" s="34"/>
      <c r="J89" s="11"/>
    </row>
    <row r="90" spans="2:10" hidden="1" x14ac:dyDescent="0.2">
      <c r="B90" s="18"/>
      <c r="C90" s="18"/>
      <c r="D90" s="18"/>
      <c r="E90" s="18"/>
      <c r="F90" s="18"/>
      <c r="H90" s="34"/>
      <c r="J90" s="11"/>
    </row>
    <row r="91" spans="2:10" hidden="1" x14ac:dyDescent="0.2">
      <c r="B91" s="206" t="s">
        <v>58</v>
      </c>
      <c r="C91" s="206"/>
      <c r="D91" s="206"/>
      <c r="E91" s="206"/>
      <c r="F91" s="206"/>
      <c r="H91" s="34"/>
      <c r="J91" s="11"/>
    </row>
    <row r="92" spans="2:10" ht="14" hidden="1" x14ac:dyDescent="0.2">
      <c r="B92" s="63" t="s">
        <v>14</v>
      </c>
      <c r="C92" s="63" t="s">
        <v>32</v>
      </c>
      <c r="D92" s="63" t="s">
        <v>42</v>
      </c>
      <c r="E92" s="64" t="s">
        <v>25</v>
      </c>
      <c r="F92" s="65" t="s">
        <v>43</v>
      </c>
      <c r="H92" s="34"/>
      <c r="J92" s="11"/>
    </row>
    <row r="93" spans="2:10" ht="14" hidden="1" x14ac:dyDescent="0.2">
      <c r="B93" s="66" t="s">
        <v>56</v>
      </c>
      <c r="C93" s="23" t="s">
        <v>26</v>
      </c>
      <c r="D93" s="67">
        <v>6900</v>
      </c>
      <c r="E93" s="68">
        <v>1</v>
      </c>
      <c r="F93" s="67">
        <f>+D93*E93</f>
        <v>6900</v>
      </c>
      <c r="H93" s="34"/>
      <c r="J93" s="11"/>
    </row>
    <row r="94" spans="2:10" hidden="1" x14ac:dyDescent="0.2">
      <c r="B94" s="193" t="s">
        <v>51</v>
      </c>
      <c r="C94" s="193"/>
      <c r="D94" s="193"/>
      <c r="E94" s="193"/>
      <c r="F94" s="70">
        <f>+F93</f>
        <v>6900</v>
      </c>
      <c r="H94" s="34"/>
      <c r="J94" s="11"/>
    </row>
    <row r="95" spans="2:10" hidden="1" x14ac:dyDescent="0.2">
      <c r="B95" s="18"/>
      <c r="C95" s="18"/>
      <c r="D95" s="18"/>
      <c r="E95" s="18"/>
      <c r="F95" s="18"/>
      <c r="H95" s="34"/>
      <c r="J95" s="11"/>
    </row>
    <row r="96" spans="2:10" hidden="1" x14ac:dyDescent="0.2">
      <c r="B96" s="207" t="s">
        <v>59</v>
      </c>
      <c r="C96" s="207"/>
      <c r="D96" s="207"/>
      <c r="E96" s="207"/>
      <c r="F96" s="207"/>
      <c r="H96" s="34"/>
      <c r="J96" s="11"/>
    </row>
    <row r="97" spans="2:10" ht="14" hidden="1" x14ac:dyDescent="0.2">
      <c r="B97" s="63" t="s">
        <v>14</v>
      </c>
      <c r="C97" s="63" t="s">
        <v>32</v>
      </c>
      <c r="D97" s="63" t="s">
        <v>42</v>
      </c>
      <c r="E97" s="64" t="s">
        <v>25</v>
      </c>
      <c r="F97" s="65" t="s">
        <v>43</v>
      </c>
      <c r="H97" s="34"/>
      <c r="J97" s="11"/>
    </row>
    <row r="98" spans="2:10" ht="14" hidden="1" x14ac:dyDescent="0.2">
      <c r="B98" s="66" t="s">
        <v>56</v>
      </c>
      <c r="C98" s="23" t="s">
        <v>26</v>
      </c>
      <c r="D98" s="67">
        <v>8900</v>
      </c>
      <c r="E98" s="68">
        <v>1</v>
      </c>
      <c r="F98" s="67">
        <f>+D98*E98</f>
        <v>8900</v>
      </c>
      <c r="H98" s="34"/>
      <c r="J98" s="11"/>
    </row>
    <row r="99" spans="2:10" hidden="1" x14ac:dyDescent="0.2">
      <c r="B99" s="193" t="s">
        <v>53</v>
      </c>
      <c r="C99" s="193"/>
      <c r="D99" s="193"/>
      <c r="E99" s="193"/>
      <c r="F99" s="70">
        <f>+F98</f>
        <v>8900</v>
      </c>
      <c r="H99" s="34"/>
      <c r="J99" s="11"/>
    </row>
    <row r="100" spans="2:10" hidden="1" x14ac:dyDescent="0.2">
      <c r="H100" s="34"/>
      <c r="J100" s="11"/>
    </row>
    <row r="101" spans="2:10" hidden="1" x14ac:dyDescent="0.2">
      <c r="C101" s="194" t="s">
        <v>54</v>
      </c>
      <c r="D101" s="194"/>
      <c r="E101" s="194"/>
      <c r="F101" s="73">
        <f>+F94</f>
        <v>6900</v>
      </c>
      <c r="H101" s="34"/>
      <c r="J101" s="11"/>
    </row>
    <row r="102" spans="2:10" hidden="1" x14ac:dyDescent="0.2">
      <c r="H102" s="34"/>
      <c r="J102" s="11"/>
    </row>
    <row r="103" spans="2:10" hidden="1" x14ac:dyDescent="0.2">
      <c r="H103" s="34"/>
      <c r="J103" s="11"/>
    </row>
    <row r="104" spans="2:10" ht="14" hidden="1" x14ac:dyDescent="0.2">
      <c r="B104" s="18" t="s">
        <v>60</v>
      </c>
      <c r="C104" s="204" t="s">
        <v>61</v>
      </c>
      <c r="D104" s="204"/>
      <c r="E104" s="204"/>
      <c r="F104" s="204"/>
      <c r="H104" s="34"/>
      <c r="J104" s="11"/>
    </row>
    <row r="105" spans="2:10" hidden="1" x14ac:dyDescent="0.2">
      <c r="B105" s="18"/>
      <c r="C105" s="62"/>
      <c r="D105" s="62"/>
      <c r="E105" s="62"/>
      <c r="F105" s="62"/>
      <c r="H105" s="34"/>
      <c r="J105" s="11"/>
    </row>
    <row r="106" spans="2:10" hidden="1" x14ac:dyDescent="0.2">
      <c r="B106" s="205" t="s">
        <v>62</v>
      </c>
      <c r="C106" s="205"/>
      <c r="D106" s="205"/>
      <c r="E106" s="205"/>
      <c r="F106" s="205"/>
      <c r="H106" s="34"/>
      <c r="J106" s="11"/>
    </row>
    <row r="107" spans="2:10" ht="14" hidden="1" x14ac:dyDescent="0.2">
      <c r="B107" s="63" t="s">
        <v>14</v>
      </c>
      <c r="C107" s="63" t="s">
        <v>32</v>
      </c>
      <c r="D107" s="63" t="s">
        <v>42</v>
      </c>
      <c r="E107" s="64" t="s">
        <v>25</v>
      </c>
      <c r="F107" s="65" t="s">
        <v>43</v>
      </c>
      <c r="H107" s="34"/>
      <c r="J107" s="11"/>
    </row>
    <row r="108" spans="2:10" ht="14" hidden="1" x14ac:dyDescent="0.2">
      <c r="B108" s="66" t="s">
        <v>63</v>
      </c>
      <c r="C108" s="23" t="s">
        <v>64</v>
      </c>
      <c r="D108" s="67">
        <f>97900/15</f>
        <v>6526.666666666667</v>
      </c>
      <c r="E108" s="68">
        <v>1</v>
      </c>
      <c r="F108" s="67">
        <f>+D108*E108</f>
        <v>6526.666666666667</v>
      </c>
      <c r="H108" s="34"/>
      <c r="J108" s="11"/>
    </row>
    <row r="109" spans="2:10" hidden="1" x14ac:dyDescent="0.2">
      <c r="B109" s="193" t="s">
        <v>47</v>
      </c>
      <c r="C109" s="193"/>
      <c r="D109" s="193"/>
      <c r="E109" s="193"/>
      <c r="F109" s="70">
        <f>+F108</f>
        <v>6526.666666666667</v>
      </c>
      <c r="H109" s="34"/>
      <c r="J109" s="11"/>
    </row>
    <row r="110" spans="2:10" hidden="1" x14ac:dyDescent="0.2">
      <c r="B110" s="18"/>
      <c r="C110" s="18"/>
      <c r="D110" s="18"/>
      <c r="E110" s="18"/>
      <c r="F110" s="18"/>
      <c r="H110" s="34"/>
      <c r="J110" s="11"/>
    </row>
    <row r="111" spans="2:10" hidden="1" x14ac:dyDescent="0.2">
      <c r="B111" s="206" t="s">
        <v>65</v>
      </c>
      <c r="C111" s="206"/>
      <c r="D111" s="206"/>
      <c r="E111" s="206"/>
      <c r="F111" s="206"/>
      <c r="H111" s="34"/>
      <c r="J111" s="11"/>
    </row>
    <row r="112" spans="2:10" ht="14" hidden="1" x14ac:dyDescent="0.2">
      <c r="B112" s="63" t="s">
        <v>14</v>
      </c>
      <c r="C112" s="63" t="s">
        <v>32</v>
      </c>
      <c r="D112" s="63" t="s">
        <v>42</v>
      </c>
      <c r="E112" s="64" t="s">
        <v>25</v>
      </c>
      <c r="F112" s="65" t="s">
        <v>43</v>
      </c>
      <c r="H112" s="34"/>
      <c r="J112" s="11"/>
    </row>
    <row r="113" spans="2:10" ht="14" hidden="1" x14ac:dyDescent="0.2">
      <c r="B113" s="66" t="s">
        <v>66</v>
      </c>
      <c r="C113" s="23" t="s">
        <v>64</v>
      </c>
      <c r="D113" s="67">
        <f>167790/15</f>
        <v>11186</v>
      </c>
      <c r="E113" s="68">
        <v>1</v>
      </c>
      <c r="F113" s="67">
        <f>+D113*E113</f>
        <v>11186</v>
      </c>
      <c r="H113" s="34"/>
      <c r="J113" s="11"/>
    </row>
    <row r="114" spans="2:10" hidden="1" x14ac:dyDescent="0.2">
      <c r="B114" s="193" t="s">
        <v>51</v>
      </c>
      <c r="C114" s="193"/>
      <c r="D114" s="193"/>
      <c r="E114" s="193"/>
      <c r="F114" s="70">
        <f>+F113</f>
        <v>11186</v>
      </c>
      <c r="H114" s="34"/>
      <c r="J114" s="11"/>
    </row>
    <row r="115" spans="2:10" hidden="1" x14ac:dyDescent="0.2">
      <c r="B115" s="18"/>
      <c r="C115" s="18"/>
      <c r="D115" s="18"/>
      <c r="E115" s="18"/>
      <c r="F115" s="18"/>
      <c r="H115" s="34"/>
      <c r="J115" s="11"/>
    </row>
    <row r="116" spans="2:10" hidden="1" x14ac:dyDescent="0.2">
      <c r="B116" s="207" t="s">
        <v>67</v>
      </c>
      <c r="C116" s="207"/>
      <c r="D116" s="207"/>
      <c r="E116" s="207"/>
      <c r="F116" s="207"/>
      <c r="H116" s="34"/>
      <c r="J116" s="11"/>
    </row>
    <row r="117" spans="2:10" ht="14" hidden="1" x14ac:dyDescent="0.2">
      <c r="B117" s="63" t="s">
        <v>14</v>
      </c>
      <c r="C117" s="63" t="s">
        <v>32</v>
      </c>
      <c r="D117" s="63" t="s">
        <v>42</v>
      </c>
      <c r="E117" s="64" t="s">
        <v>25</v>
      </c>
      <c r="F117" s="65" t="s">
        <v>43</v>
      </c>
      <c r="H117" s="34"/>
      <c r="J117" s="11"/>
    </row>
    <row r="118" spans="2:10" ht="14" hidden="1" x14ac:dyDescent="0.2">
      <c r="B118" s="66" t="s">
        <v>68</v>
      </c>
      <c r="C118" s="23" t="s">
        <v>64</v>
      </c>
      <c r="D118" s="67">
        <f>54999/5</f>
        <v>10999.8</v>
      </c>
      <c r="E118" s="68">
        <v>1</v>
      </c>
      <c r="F118" s="67">
        <f>+D118*E118</f>
        <v>10999.8</v>
      </c>
      <c r="H118" s="34"/>
      <c r="J118" s="11"/>
    </row>
    <row r="119" spans="2:10" hidden="1" x14ac:dyDescent="0.2">
      <c r="B119" s="193" t="s">
        <v>53</v>
      </c>
      <c r="C119" s="193"/>
      <c r="D119" s="193"/>
      <c r="E119" s="193"/>
      <c r="F119" s="70">
        <f>+F118</f>
        <v>10999.8</v>
      </c>
      <c r="H119" s="34"/>
      <c r="J119" s="11"/>
    </row>
    <row r="120" spans="2:10" hidden="1" x14ac:dyDescent="0.2">
      <c r="H120" s="34"/>
      <c r="J120" s="11"/>
    </row>
    <row r="121" spans="2:10" hidden="1" x14ac:dyDescent="0.2">
      <c r="C121" s="194" t="s">
        <v>54</v>
      </c>
      <c r="D121" s="194"/>
      <c r="E121" s="194"/>
      <c r="F121" s="73">
        <f>+F109</f>
        <v>6526.666666666667</v>
      </c>
      <c r="H121" s="34"/>
      <c r="J121" s="11"/>
    </row>
    <row r="122" spans="2:10" hidden="1" x14ac:dyDescent="0.2">
      <c r="H122" s="34"/>
      <c r="J122" s="11"/>
    </row>
    <row r="123" spans="2:10" hidden="1" x14ac:dyDescent="0.2">
      <c r="B123" s="18"/>
      <c r="C123" s="18"/>
      <c r="D123" s="18"/>
      <c r="E123" s="18"/>
      <c r="F123" s="18"/>
      <c r="H123" s="34"/>
      <c r="J123" s="11"/>
    </row>
    <row r="124" spans="2:10" ht="14" hidden="1" x14ac:dyDescent="0.2">
      <c r="B124" s="18" t="s">
        <v>69</v>
      </c>
      <c r="C124" s="204" t="s">
        <v>70</v>
      </c>
      <c r="D124" s="204"/>
      <c r="E124" s="204"/>
      <c r="F124" s="204"/>
      <c r="H124" s="34"/>
      <c r="J124" s="11"/>
    </row>
    <row r="125" spans="2:10" hidden="1" x14ac:dyDescent="0.2">
      <c r="B125" s="18"/>
      <c r="C125" s="62"/>
      <c r="D125" s="62"/>
      <c r="E125" s="62"/>
      <c r="F125" s="62"/>
      <c r="H125" s="34"/>
      <c r="J125" s="11"/>
    </row>
    <row r="126" spans="2:10" hidden="1" x14ac:dyDescent="0.2">
      <c r="B126" s="205" t="s">
        <v>71</v>
      </c>
      <c r="C126" s="205"/>
      <c r="D126" s="205"/>
      <c r="E126" s="205"/>
      <c r="F126" s="205"/>
      <c r="H126" s="34"/>
      <c r="J126" s="11"/>
    </row>
    <row r="127" spans="2:10" ht="14" hidden="1" x14ac:dyDescent="0.2">
      <c r="B127" s="63" t="s">
        <v>14</v>
      </c>
      <c r="C127" s="63" t="s">
        <v>32</v>
      </c>
      <c r="D127" s="63" t="s">
        <v>42</v>
      </c>
      <c r="E127" s="64" t="s">
        <v>25</v>
      </c>
      <c r="F127" s="65" t="s">
        <v>43</v>
      </c>
      <c r="H127" s="34"/>
      <c r="J127" s="11"/>
    </row>
    <row r="128" spans="2:10" ht="14" hidden="1" x14ac:dyDescent="0.2">
      <c r="B128" s="66" t="s">
        <v>70</v>
      </c>
      <c r="C128" s="23" t="s">
        <v>72</v>
      </c>
      <c r="D128" s="67">
        <v>295000</v>
      </c>
      <c r="E128" s="68">
        <v>1</v>
      </c>
      <c r="F128" s="67">
        <f>+D128*E128</f>
        <v>295000</v>
      </c>
      <c r="H128" s="34"/>
      <c r="J128" s="11"/>
    </row>
    <row r="129" spans="2:10" hidden="1" x14ac:dyDescent="0.2">
      <c r="B129" s="193" t="s">
        <v>47</v>
      </c>
      <c r="C129" s="193"/>
      <c r="D129" s="193"/>
      <c r="E129" s="193"/>
      <c r="F129" s="70">
        <f>+F128</f>
        <v>295000</v>
      </c>
      <c r="H129" s="34"/>
      <c r="J129" s="11"/>
    </row>
    <row r="130" spans="2:10" hidden="1" x14ac:dyDescent="0.2">
      <c r="B130" s="18"/>
      <c r="C130" s="18"/>
      <c r="D130" s="18"/>
      <c r="E130" s="18"/>
      <c r="F130" s="18"/>
      <c r="H130" s="34"/>
      <c r="J130" s="11"/>
    </row>
    <row r="131" spans="2:10" hidden="1" x14ac:dyDescent="0.2">
      <c r="B131" s="206" t="s">
        <v>73</v>
      </c>
      <c r="C131" s="206"/>
      <c r="D131" s="206"/>
      <c r="E131" s="206"/>
      <c r="F131" s="206"/>
      <c r="H131" s="34"/>
      <c r="J131" s="11"/>
    </row>
    <row r="132" spans="2:10" ht="14" hidden="1" x14ac:dyDescent="0.2">
      <c r="B132" s="63" t="s">
        <v>14</v>
      </c>
      <c r="C132" s="63" t="s">
        <v>32</v>
      </c>
      <c r="D132" s="63" t="s">
        <v>42</v>
      </c>
      <c r="E132" s="64" t="s">
        <v>25</v>
      </c>
      <c r="F132" s="65" t="s">
        <v>43</v>
      </c>
      <c r="H132" s="34"/>
      <c r="J132" s="11"/>
    </row>
    <row r="133" spans="2:10" ht="14" hidden="1" x14ac:dyDescent="0.2">
      <c r="B133" s="66" t="s">
        <v>70</v>
      </c>
      <c r="C133" s="23" t="s">
        <v>72</v>
      </c>
      <c r="D133" s="67">
        <f>17100000/60</f>
        <v>285000</v>
      </c>
      <c r="E133" s="68">
        <v>1</v>
      </c>
      <c r="F133" s="67">
        <f>+D133*E133</f>
        <v>285000</v>
      </c>
      <c r="H133" s="34"/>
      <c r="J133" s="11"/>
    </row>
    <row r="134" spans="2:10" hidden="1" x14ac:dyDescent="0.2">
      <c r="B134" s="193" t="s">
        <v>51</v>
      </c>
      <c r="C134" s="193"/>
      <c r="D134" s="193"/>
      <c r="E134" s="193"/>
      <c r="F134" s="70">
        <f>+F133</f>
        <v>285000</v>
      </c>
      <c r="H134" s="34"/>
      <c r="J134" s="11"/>
    </row>
    <row r="135" spans="2:10" hidden="1" x14ac:dyDescent="0.2">
      <c r="B135" s="18"/>
      <c r="C135" s="18"/>
      <c r="D135" s="18"/>
      <c r="E135" s="18"/>
      <c r="F135" s="18"/>
      <c r="H135" s="34"/>
      <c r="J135" s="11"/>
    </row>
    <row r="136" spans="2:10" hidden="1" x14ac:dyDescent="0.2">
      <c r="B136" s="207" t="s">
        <v>74</v>
      </c>
      <c r="C136" s="207"/>
      <c r="D136" s="207"/>
      <c r="E136" s="207"/>
      <c r="F136" s="207"/>
      <c r="H136" s="34"/>
      <c r="J136" s="11"/>
    </row>
    <row r="137" spans="2:10" ht="14" hidden="1" x14ac:dyDescent="0.2">
      <c r="B137" s="63" t="s">
        <v>14</v>
      </c>
      <c r="C137" s="63" t="s">
        <v>32</v>
      </c>
      <c r="D137" s="63" t="s">
        <v>42</v>
      </c>
      <c r="E137" s="64" t="s">
        <v>25</v>
      </c>
      <c r="F137" s="65" t="s">
        <v>43</v>
      </c>
      <c r="H137" s="34"/>
      <c r="J137" s="11"/>
    </row>
    <row r="138" spans="2:10" ht="14" hidden="1" x14ac:dyDescent="0.2">
      <c r="B138" s="66" t="s">
        <v>70</v>
      </c>
      <c r="C138" s="23" t="s">
        <v>72</v>
      </c>
      <c r="D138" s="67">
        <v>350000</v>
      </c>
      <c r="E138" s="68">
        <v>1</v>
      </c>
      <c r="F138" s="67">
        <f>+D138*E138</f>
        <v>350000</v>
      </c>
      <c r="H138" s="34"/>
      <c r="J138" s="11"/>
    </row>
    <row r="139" spans="2:10" hidden="1" x14ac:dyDescent="0.2">
      <c r="B139" s="193" t="s">
        <v>53</v>
      </c>
      <c r="C139" s="193"/>
      <c r="D139" s="193"/>
      <c r="E139" s="193"/>
      <c r="F139" s="70">
        <f>+F138</f>
        <v>350000</v>
      </c>
      <c r="H139" s="34"/>
      <c r="J139" s="11"/>
    </row>
    <row r="140" spans="2:10" hidden="1" x14ac:dyDescent="0.2">
      <c r="H140" s="34"/>
      <c r="J140" s="11"/>
    </row>
    <row r="141" spans="2:10" hidden="1" x14ac:dyDescent="0.2">
      <c r="C141" s="194" t="s">
        <v>54</v>
      </c>
      <c r="D141" s="194"/>
      <c r="E141" s="194"/>
      <c r="F141" s="73">
        <f>+F133</f>
        <v>285000</v>
      </c>
      <c r="H141" s="34"/>
      <c r="J141" s="11"/>
    </row>
    <row r="142" spans="2:10" hidden="1" x14ac:dyDescent="0.2">
      <c r="H142" s="34"/>
      <c r="J142" s="11"/>
    </row>
    <row r="143" spans="2:10" hidden="1" x14ac:dyDescent="0.2">
      <c r="H143" s="34"/>
      <c r="J143" s="11"/>
    </row>
    <row r="144" spans="2:10" ht="14" hidden="1" x14ac:dyDescent="0.2">
      <c r="B144" s="18" t="s">
        <v>75</v>
      </c>
      <c r="C144" s="204" t="s">
        <v>76</v>
      </c>
      <c r="D144" s="204"/>
      <c r="E144" s="204"/>
      <c r="F144" s="204"/>
      <c r="H144" s="34"/>
      <c r="J144" s="11"/>
    </row>
    <row r="145" spans="2:10" hidden="1" x14ac:dyDescent="0.2">
      <c r="B145" s="18"/>
      <c r="C145" s="62"/>
      <c r="D145" s="62"/>
      <c r="E145" s="62"/>
      <c r="F145" s="62"/>
      <c r="H145" s="34"/>
      <c r="J145" s="11"/>
    </row>
    <row r="146" spans="2:10" hidden="1" x14ac:dyDescent="0.2">
      <c r="B146" s="205" t="s">
        <v>71</v>
      </c>
      <c r="C146" s="205"/>
      <c r="D146" s="205"/>
      <c r="E146" s="205"/>
      <c r="F146" s="205"/>
      <c r="H146" s="34"/>
      <c r="J146" s="11"/>
    </row>
    <row r="147" spans="2:10" ht="14" hidden="1" x14ac:dyDescent="0.2">
      <c r="B147" s="63" t="s">
        <v>14</v>
      </c>
      <c r="C147" s="63" t="s">
        <v>32</v>
      </c>
      <c r="D147" s="63" t="s">
        <v>42</v>
      </c>
      <c r="E147" s="64" t="s">
        <v>25</v>
      </c>
      <c r="F147" s="65" t="s">
        <v>43</v>
      </c>
      <c r="H147" s="34"/>
      <c r="J147" s="11"/>
    </row>
    <row r="148" spans="2:10" ht="14" hidden="1" x14ac:dyDescent="0.2">
      <c r="B148" s="66" t="s">
        <v>77</v>
      </c>
      <c r="C148" s="23" t="s">
        <v>72</v>
      </c>
      <c r="D148" s="67">
        <v>220000</v>
      </c>
      <c r="E148" s="68">
        <v>1</v>
      </c>
      <c r="F148" s="67">
        <f>+D148*E148</f>
        <v>220000</v>
      </c>
      <c r="H148" s="34"/>
      <c r="J148" s="11"/>
    </row>
    <row r="149" spans="2:10" hidden="1" x14ac:dyDescent="0.2">
      <c r="B149" s="193" t="s">
        <v>47</v>
      </c>
      <c r="C149" s="193"/>
      <c r="D149" s="193"/>
      <c r="E149" s="193"/>
      <c r="F149" s="70">
        <f>+F148</f>
        <v>220000</v>
      </c>
      <c r="H149" s="34"/>
      <c r="J149" s="11"/>
    </row>
    <row r="150" spans="2:10" hidden="1" x14ac:dyDescent="0.2">
      <c r="B150" s="18"/>
      <c r="C150" s="18"/>
      <c r="D150" s="18"/>
      <c r="E150" s="18"/>
      <c r="F150" s="18"/>
      <c r="H150" s="34"/>
      <c r="J150" s="11"/>
    </row>
    <row r="151" spans="2:10" hidden="1" x14ac:dyDescent="0.2">
      <c r="B151" s="206" t="s">
        <v>73</v>
      </c>
      <c r="C151" s="206"/>
      <c r="D151" s="206"/>
      <c r="E151" s="206"/>
      <c r="F151" s="206"/>
      <c r="H151" s="34"/>
      <c r="J151" s="11"/>
    </row>
    <row r="152" spans="2:10" ht="14" hidden="1" x14ac:dyDescent="0.2">
      <c r="B152" s="63" t="s">
        <v>14</v>
      </c>
      <c r="C152" s="63" t="s">
        <v>32</v>
      </c>
      <c r="D152" s="63" t="s">
        <v>42</v>
      </c>
      <c r="E152" s="64" t="s">
        <v>25</v>
      </c>
      <c r="F152" s="65" t="s">
        <v>43</v>
      </c>
      <c r="H152" s="34"/>
      <c r="J152" s="11"/>
    </row>
    <row r="153" spans="2:10" ht="14" hidden="1" x14ac:dyDescent="0.2">
      <c r="B153" s="66" t="s">
        <v>77</v>
      </c>
      <c r="C153" s="23" t="s">
        <v>72</v>
      </c>
      <c r="D153" s="67">
        <f>12000000/60</f>
        <v>200000</v>
      </c>
      <c r="E153" s="68">
        <v>1</v>
      </c>
      <c r="F153" s="67">
        <f>+D153*E153</f>
        <v>200000</v>
      </c>
      <c r="H153" s="34"/>
      <c r="J153" s="11"/>
    </row>
    <row r="154" spans="2:10" hidden="1" x14ac:dyDescent="0.2">
      <c r="B154" s="193" t="s">
        <v>51</v>
      </c>
      <c r="C154" s="193"/>
      <c r="D154" s="193"/>
      <c r="E154" s="193"/>
      <c r="F154" s="70">
        <f>+F153</f>
        <v>200000</v>
      </c>
      <c r="H154" s="34"/>
      <c r="J154" s="11"/>
    </row>
    <row r="155" spans="2:10" hidden="1" x14ac:dyDescent="0.2">
      <c r="B155" s="18"/>
      <c r="C155" s="18"/>
      <c r="D155" s="18"/>
      <c r="E155" s="18"/>
      <c r="F155" s="18"/>
      <c r="H155" s="34"/>
      <c r="J155" s="11"/>
    </row>
    <row r="156" spans="2:10" hidden="1" x14ac:dyDescent="0.2">
      <c r="B156" s="207" t="s">
        <v>74</v>
      </c>
      <c r="C156" s="207"/>
      <c r="D156" s="207"/>
      <c r="E156" s="207"/>
      <c r="F156" s="207"/>
      <c r="H156" s="34"/>
      <c r="J156" s="11"/>
    </row>
    <row r="157" spans="2:10" ht="14" hidden="1" x14ac:dyDescent="0.2">
      <c r="B157" s="63" t="s">
        <v>14</v>
      </c>
      <c r="C157" s="63" t="s">
        <v>32</v>
      </c>
      <c r="D157" s="63" t="s">
        <v>42</v>
      </c>
      <c r="E157" s="64" t="s">
        <v>25</v>
      </c>
      <c r="F157" s="65" t="s">
        <v>43</v>
      </c>
      <c r="H157" s="34"/>
      <c r="J157" s="11"/>
    </row>
    <row r="158" spans="2:10" ht="14" hidden="1" x14ac:dyDescent="0.2">
      <c r="B158" s="66" t="s">
        <v>77</v>
      </c>
      <c r="C158" s="23" t="s">
        <v>72</v>
      </c>
      <c r="D158" s="67">
        <v>250000</v>
      </c>
      <c r="E158" s="68">
        <v>1</v>
      </c>
      <c r="F158" s="67">
        <f>+D158*E158</f>
        <v>250000</v>
      </c>
      <c r="H158" s="34"/>
      <c r="J158" s="11"/>
    </row>
    <row r="159" spans="2:10" hidden="1" x14ac:dyDescent="0.2">
      <c r="B159" s="193" t="s">
        <v>53</v>
      </c>
      <c r="C159" s="193"/>
      <c r="D159" s="193"/>
      <c r="E159" s="193"/>
      <c r="F159" s="70">
        <f>+F158</f>
        <v>250000</v>
      </c>
      <c r="H159" s="34"/>
      <c r="J159" s="11"/>
    </row>
    <row r="160" spans="2:10" hidden="1" x14ac:dyDescent="0.2">
      <c r="H160" s="34"/>
      <c r="J160" s="11"/>
    </row>
    <row r="161" spans="2:10" hidden="1" x14ac:dyDescent="0.2">
      <c r="C161" s="194" t="s">
        <v>54</v>
      </c>
      <c r="D161" s="194"/>
      <c r="E161" s="194"/>
      <c r="F161" s="73">
        <f>+F153</f>
        <v>200000</v>
      </c>
      <c r="H161" s="34"/>
      <c r="J161" s="11"/>
    </row>
    <row r="162" spans="2:10" hidden="1" x14ac:dyDescent="0.2">
      <c r="H162" s="34"/>
      <c r="J162" s="11"/>
    </row>
    <row r="163" spans="2:10" hidden="1" x14ac:dyDescent="0.2">
      <c r="H163" s="34"/>
      <c r="J163" s="11"/>
    </row>
    <row r="164" spans="2:10" ht="14" hidden="1" x14ac:dyDescent="0.2">
      <c r="B164" s="18" t="s">
        <v>78</v>
      </c>
      <c r="C164" s="204" t="s">
        <v>79</v>
      </c>
      <c r="D164" s="204"/>
      <c r="E164" s="204"/>
      <c r="F164" s="204"/>
      <c r="H164" s="34"/>
      <c r="J164" s="11"/>
    </row>
    <row r="165" spans="2:10" hidden="1" x14ac:dyDescent="0.2">
      <c r="B165" s="18"/>
      <c r="C165" s="62"/>
      <c r="D165" s="62"/>
      <c r="E165" s="62"/>
      <c r="F165" s="62"/>
      <c r="H165" s="34"/>
      <c r="J165" s="11"/>
    </row>
    <row r="166" spans="2:10" hidden="1" x14ac:dyDescent="0.2">
      <c r="B166" s="205" t="s">
        <v>71</v>
      </c>
      <c r="C166" s="205"/>
      <c r="D166" s="205"/>
      <c r="E166" s="205"/>
      <c r="F166" s="205"/>
      <c r="H166" s="34"/>
      <c r="J166" s="11"/>
    </row>
    <row r="167" spans="2:10" ht="14" hidden="1" x14ac:dyDescent="0.2">
      <c r="B167" s="63" t="s">
        <v>14</v>
      </c>
      <c r="C167" s="63" t="s">
        <v>32</v>
      </c>
      <c r="D167" s="63" t="s">
        <v>42</v>
      </c>
      <c r="E167" s="64" t="s">
        <v>25</v>
      </c>
      <c r="F167" s="65" t="s">
        <v>43</v>
      </c>
      <c r="H167" s="34"/>
      <c r="J167" s="11"/>
    </row>
    <row r="168" spans="2:10" ht="14" hidden="1" x14ac:dyDescent="0.2">
      <c r="B168" s="66" t="s">
        <v>79</v>
      </c>
      <c r="C168" s="23" t="s">
        <v>72</v>
      </c>
      <c r="D168" s="67">
        <v>150000</v>
      </c>
      <c r="E168" s="68">
        <v>1</v>
      </c>
      <c r="F168" s="67">
        <f>+D168*E168</f>
        <v>150000</v>
      </c>
      <c r="H168" s="34"/>
      <c r="J168" s="11"/>
    </row>
    <row r="169" spans="2:10" hidden="1" x14ac:dyDescent="0.2">
      <c r="B169" s="193" t="s">
        <v>47</v>
      </c>
      <c r="C169" s="193"/>
      <c r="D169" s="193"/>
      <c r="E169" s="193"/>
      <c r="F169" s="70">
        <f>+F168</f>
        <v>150000</v>
      </c>
      <c r="H169" s="34"/>
      <c r="J169" s="11"/>
    </row>
    <row r="170" spans="2:10" hidden="1" x14ac:dyDescent="0.2">
      <c r="B170" s="18"/>
      <c r="C170" s="18"/>
      <c r="D170" s="18"/>
      <c r="E170" s="18"/>
      <c r="F170" s="18"/>
      <c r="H170" s="34"/>
      <c r="J170" s="11"/>
    </row>
    <row r="171" spans="2:10" hidden="1" x14ac:dyDescent="0.2">
      <c r="B171" s="206" t="s">
        <v>73</v>
      </c>
      <c r="C171" s="206"/>
      <c r="D171" s="206"/>
      <c r="E171" s="206"/>
      <c r="F171" s="206"/>
      <c r="H171" s="34"/>
      <c r="J171" s="11"/>
    </row>
    <row r="172" spans="2:10" ht="14" hidden="1" x14ac:dyDescent="0.2">
      <c r="B172" s="63" t="s">
        <v>14</v>
      </c>
      <c r="C172" s="63" t="s">
        <v>32</v>
      </c>
      <c r="D172" s="63" t="s">
        <v>42</v>
      </c>
      <c r="E172" s="64" t="s">
        <v>25</v>
      </c>
      <c r="F172" s="65" t="s">
        <v>43</v>
      </c>
      <c r="H172" s="34"/>
      <c r="J172" s="11"/>
    </row>
    <row r="173" spans="2:10" ht="14" hidden="1" x14ac:dyDescent="0.2">
      <c r="B173" s="66" t="s">
        <v>79</v>
      </c>
      <c r="C173" s="23" t="s">
        <v>72</v>
      </c>
      <c r="D173" s="67">
        <f>5280000/60</f>
        <v>88000</v>
      </c>
      <c r="E173" s="68">
        <v>1</v>
      </c>
      <c r="F173" s="67">
        <f>+D173*E173</f>
        <v>88000</v>
      </c>
      <c r="H173" s="34"/>
      <c r="J173" s="11"/>
    </row>
    <row r="174" spans="2:10" hidden="1" x14ac:dyDescent="0.2">
      <c r="B174" s="193" t="s">
        <v>51</v>
      </c>
      <c r="C174" s="193"/>
      <c r="D174" s="193"/>
      <c r="E174" s="193"/>
      <c r="F174" s="70">
        <f>+F173</f>
        <v>88000</v>
      </c>
      <c r="H174" s="34"/>
      <c r="J174" s="11"/>
    </row>
    <row r="175" spans="2:10" hidden="1" x14ac:dyDescent="0.2">
      <c r="B175" s="18"/>
      <c r="C175" s="18"/>
      <c r="D175" s="18"/>
      <c r="E175" s="18"/>
      <c r="F175" s="18"/>
      <c r="H175" s="34"/>
      <c r="J175" s="11"/>
    </row>
    <row r="176" spans="2:10" hidden="1" x14ac:dyDescent="0.2">
      <c r="B176" s="207" t="s">
        <v>74</v>
      </c>
      <c r="C176" s="207"/>
      <c r="D176" s="207"/>
      <c r="E176" s="207"/>
      <c r="F176" s="207"/>
      <c r="H176" s="34"/>
      <c r="J176" s="11"/>
    </row>
    <row r="177" spans="2:10" ht="14" hidden="1" x14ac:dyDescent="0.2">
      <c r="B177" s="63" t="s">
        <v>14</v>
      </c>
      <c r="C177" s="63" t="s">
        <v>32</v>
      </c>
      <c r="D177" s="63" t="s">
        <v>42</v>
      </c>
      <c r="E177" s="64" t="s">
        <v>25</v>
      </c>
      <c r="F177" s="65" t="s">
        <v>43</v>
      </c>
      <c r="H177" s="34"/>
      <c r="J177" s="11"/>
    </row>
    <row r="178" spans="2:10" ht="14" hidden="1" x14ac:dyDescent="0.2">
      <c r="B178" s="66" t="s">
        <v>79</v>
      </c>
      <c r="C178" s="23" t="s">
        <v>72</v>
      </c>
      <c r="D178" s="67">
        <v>185000</v>
      </c>
      <c r="E178" s="68">
        <v>1</v>
      </c>
      <c r="F178" s="67">
        <f>+D178*E178</f>
        <v>185000</v>
      </c>
      <c r="H178" s="34"/>
      <c r="J178" s="11"/>
    </row>
    <row r="179" spans="2:10" hidden="1" x14ac:dyDescent="0.2">
      <c r="B179" s="193" t="s">
        <v>53</v>
      </c>
      <c r="C179" s="193"/>
      <c r="D179" s="193"/>
      <c r="E179" s="193"/>
      <c r="F179" s="70">
        <f>+F178</f>
        <v>185000</v>
      </c>
      <c r="H179" s="34"/>
      <c r="J179" s="11"/>
    </row>
    <row r="180" spans="2:10" hidden="1" x14ac:dyDescent="0.2">
      <c r="H180" s="34"/>
      <c r="J180" s="11"/>
    </row>
    <row r="181" spans="2:10" hidden="1" x14ac:dyDescent="0.2">
      <c r="C181" s="194" t="s">
        <v>54</v>
      </c>
      <c r="D181" s="194"/>
      <c r="E181" s="194"/>
      <c r="F181" s="73">
        <f>+F173</f>
        <v>88000</v>
      </c>
      <c r="H181" s="34"/>
      <c r="J181" s="11"/>
    </row>
    <row r="182" spans="2:10" hidden="1" x14ac:dyDescent="0.2">
      <c r="H182" s="34"/>
      <c r="J182" s="11"/>
    </row>
    <row r="183" spans="2:10" hidden="1" x14ac:dyDescent="0.2"/>
    <row r="184" spans="2:10" hidden="1" x14ac:dyDescent="0.2"/>
  </sheetData>
  <mergeCells count="66">
    <mergeCell ref="C7:F7"/>
    <mergeCell ref="C2:F2"/>
    <mergeCell ref="C3:F3"/>
    <mergeCell ref="C4:F4"/>
    <mergeCell ref="C5:F5"/>
    <mergeCell ref="C6:F6"/>
    <mergeCell ref="B64:E64"/>
    <mergeCell ref="D17:E17"/>
    <mergeCell ref="D23:E23"/>
    <mergeCell ref="D35:E35"/>
    <mergeCell ref="D47:E47"/>
    <mergeCell ref="C49:E49"/>
    <mergeCell ref="D51:F51"/>
    <mergeCell ref="D52:F52"/>
    <mergeCell ref="D53:F53"/>
    <mergeCell ref="B56:F56"/>
    <mergeCell ref="C58:F58"/>
    <mergeCell ref="B60:F60"/>
    <mergeCell ref="B91:F91"/>
    <mergeCell ref="D65:E65"/>
    <mergeCell ref="B67:F67"/>
    <mergeCell ref="B71:E71"/>
    <mergeCell ref="D72:E72"/>
    <mergeCell ref="B74:F74"/>
    <mergeCell ref="B78:E78"/>
    <mergeCell ref="D79:E79"/>
    <mergeCell ref="C81:E81"/>
    <mergeCell ref="C84:F84"/>
    <mergeCell ref="B86:F86"/>
    <mergeCell ref="B89:E89"/>
    <mergeCell ref="C121:E121"/>
    <mergeCell ref="B94:E94"/>
    <mergeCell ref="B96:F96"/>
    <mergeCell ref="B99:E99"/>
    <mergeCell ref="C101:E101"/>
    <mergeCell ref="C104:F104"/>
    <mergeCell ref="B106:F106"/>
    <mergeCell ref="B109:E109"/>
    <mergeCell ref="B111:F111"/>
    <mergeCell ref="B114:E114"/>
    <mergeCell ref="B116:F116"/>
    <mergeCell ref="B119:E119"/>
    <mergeCell ref="B151:F151"/>
    <mergeCell ref="C124:F124"/>
    <mergeCell ref="B126:F126"/>
    <mergeCell ref="B129:E129"/>
    <mergeCell ref="B131:F131"/>
    <mergeCell ref="B134:E134"/>
    <mergeCell ref="B136:F136"/>
    <mergeCell ref="B139:E139"/>
    <mergeCell ref="C141:E141"/>
    <mergeCell ref="C144:F144"/>
    <mergeCell ref="B146:F146"/>
    <mergeCell ref="B149:E149"/>
    <mergeCell ref="C181:E181"/>
    <mergeCell ref="B154:E154"/>
    <mergeCell ref="B156:F156"/>
    <mergeCell ref="B159:E159"/>
    <mergeCell ref="C161:E161"/>
    <mergeCell ref="C164:F164"/>
    <mergeCell ref="B166:F166"/>
    <mergeCell ref="B169:E169"/>
    <mergeCell ref="B171:F171"/>
    <mergeCell ref="B174:E174"/>
    <mergeCell ref="B176:F176"/>
    <mergeCell ref="B179:E179"/>
  </mergeCells>
  <printOptions horizontalCentered="1" verticalCentered="1"/>
  <pageMargins left="0.39370078740157483" right="0.39370078740157483" top="0.39370078740157483" bottom="0.39370078740157483" header="0" footer="0"/>
  <pageSetup scale="65" orientation="portrait" r:id="rId1"/>
  <rowBreaks count="3" manualBreakCount="3">
    <brk id="54" max="21" man="1"/>
    <brk id="102" max="21" man="1"/>
    <brk id="162" max="21"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C22ACD-5D4E-4816-A1F1-580F397EE12A}">
  <sheetPr codeName="Hoja4"/>
  <dimension ref="A1:S191"/>
  <sheetViews>
    <sheetView view="pageBreakPreview" zoomScaleNormal="100" zoomScaleSheetLayoutView="100" workbookViewId="0">
      <selection activeCell="F48" sqref="F48"/>
    </sheetView>
  </sheetViews>
  <sheetFormatPr baseColWidth="10" defaultColWidth="8.6640625" defaultRowHeight="13" x14ac:dyDescent="0.2"/>
  <cols>
    <col min="1" max="1" width="2.6640625" style="11" customWidth="1"/>
    <col min="2" max="2" width="49.33203125" style="11" customWidth="1"/>
    <col min="3" max="3" width="16.1640625" style="10" customWidth="1"/>
    <col min="4" max="4" width="12.5" style="60" bestFit="1" customWidth="1"/>
    <col min="5" max="5" width="11.6640625" style="61" bestFit="1" customWidth="1"/>
    <col min="6" max="6" width="15.6640625" style="60" bestFit="1" customWidth="1"/>
    <col min="7" max="7" width="2.6640625" style="11" customWidth="1"/>
    <col min="8" max="8" width="19" style="10" hidden="1" customWidth="1"/>
    <col min="9" max="9" width="12.5" style="11" hidden="1" customWidth="1"/>
    <col min="10" max="10" width="12.5" style="12" hidden="1" customWidth="1"/>
    <col min="11" max="11" width="12" style="11" hidden="1" customWidth="1"/>
    <col min="12" max="12" width="9" style="11" hidden="1" customWidth="1"/>
    <col min="13" max="13" width="12" style="11" hidden="1" customWidth="1"/>
    <col min="14" max="18" width="0" style="11" hidden="1" customWidth="1"/>
    <col min="19" max="19" width="12.5" style="11" hidden="1" customWidth="1"/>
    <col min="20" max="16384" width="8.6640625" style="11"/>
  </cols>
  <sheetData>
    <row r="1" spans="1:9" ht="14" thickBot="1" x14ac:dyDescent="0.25">
      <c r="A1" s="4"/>
      <c r="B1" s="5"/>
      <c r="C1" s="6"/>
      <c r="D1" s="7"/>
      <c r="E1" s="8"/>
      <c r="F1" s="7"/>
      <c r="G1" s="9"/>
    </row>
    <row r="2" spans="1:9" ht="14" x14ac:dyDescent="0.2">
      <c r="A2" s="13"/>
      <c r="B2" s="74" t="s">
        <v>80</v>
      </c>
      <c r="C2" s="195" t="e">
        <f>+#REF!</f>
        <v>#REF!</v>
      </c>
      <c r="D2" s="196"/>
      <c r="E2" s="196"/>
      <c r="F2" s="197"/>
      <c r="G2" s="14"/>
    </row>
    <row r="3" spans="1:9" ht="14" x14ac:dyDescent="0.2">
      <c r="A3" s="15"/>
      <c r="B3" s="75" t="s">
        <v>17</v>
      </c>
      <c r="C3" s="198" t="e">
        <f>+#REF!</f>
        <v>#REF!</v>
      </c>
      <c r="D3" s="199"/>
      <c r="E3" s="199"/>
      <c r="F3" s="200"/>
      <c r="G3" s="16"/>
    </row>
    <row r="4" spans="1:9" ht="14" x14ac:dyDescent="0.2">
      <c r="A4" s="15"/>
      <c r="B4" s="75" t="s">
        <v>85</v>
      </c>
      <c r="C4" s="198" t="s">
        <v>10</v>
      </c>
      <c r="D4" s="199"/>
      <c r="E4" s="199"/>
      <c r="F4" s="200"/>
      <c r="G4" s="16"/>
    </row>
    <row r="5" spans="1:9" ht="26.25" customHeight="1" x14ac:dyDescent="0.2">
      <c r="A5" s="15"/>
      <c r="B5" s="75" t="s">
        <v>18</v>
      </c>
      <c r="C5" s="198" t="e">
        <f>+VLOOKUP('2.1'!C4:F4,#REF!,2,FALSE)</f>
        <v>#REF!</v>
      </c>
      <c r="D5" s="199"/>
      <c r="E5" s="199"/>
      <c r="F5" s="200"/>
      <c r="G5" s="16"/>
    </row>
    <row r="6" spans="1:9" ht="14" x14ac:dyDescent="0.2">
      <c r="A6" s="15"/>
      <c r="B6" s="76" t="s">
        <v>19</v>
      </c>
      <c r="C6" s="198" t="e">
        <f>+VLOOKUP('2.1'!C4:F4,#REF!,4,FALSE)</f>
        <v>#REF!</v>
      </c>
      <c r="D6" s="199"/>
      <c r="E6" s="199"/>
      <c r="F6" s="200"/>
      <c r="G6" s="16"/>
    </row>
    <row r="7" spans="1:9" ht="13.5" customHeight="1" thickBot="1" x14ac:dyDescent="0.25">
      <c r="A7" s="15"/>
      <c r="B7" s="77" t="s">
        <v>20</v>
      </c>
      <c r="C7" s="201" t="e">
        <f>+VLOOKUP('2.1'!C4:F4,#REF!,3,FALSE)</f>
        <v>#REF!</v>
      </c>
      <c r="D7" s="202"/>
      <c r="E7" s="202"/>
      <c r="F7" s="203"/>
      <c r="G7" s="16"/>
    </row>
    <row r="8" spans="1:9" ht="7.25" customHeight="1" x14ac:dyDescent="0.2">
      <c r="A8" s="13"/>
      <c r="B8" s="17"/>
      <c r="C8" s="18"/>
      <c r="D8" s="19"/>
      <c r="E8" s="20"/>
      <c r="F8" s="19"/>
      <c r="G8" s="14"/>
    </row>
    <row r="9" spans="1:9" ht="14" x14ac:dyDescent="0.2">
      <c r="A9" s="13"/>
      <c r="B9" s="17" t="s">
        <v>81</v>
      </c>
      <c r="C9" s="18"/>
      <c r="D9" s="19"/>
      <c r="E9" s="21"/>
      <c r="F9" s="19"/>
      <c r="G9" s="14"/>
      <c r="H9" s="18"/>
    </row>
    <row r="10" spans="1:9" ht="5" customHeight="1" x14ac:dyDescent="0.2">
      <c r="A10" s="13"/>
      <c r="B10" s="17"/>
      <c r="C10" s="18"/>
      <c r="D10" s="19"/>
      <c r="E10" s="21"/>
      <c r="F10" s="19"/>
      <c r="G10" s="14"/>
    </row>
    <row r="11" spans="1:9" ht="14" x14ac:dyDescent="0.2">
      <c r="A11" s="15"/>
      <c r="B11" s="78" t="s">
        <v>21</v>
      </c>
      <c r="C11" s="78" t="s">
        <v>22</v>
      </c>
      <c r="D11" s="79" t="s">
        <v>23</v>
      </c>
      <c r="E11" s="80" t="s">
        <v>19</v>
      </c>
      <c r="F11" s="79" t="s">
        <v>24</v>
      </c>
      <c r="G11" s="16"/>
      <c r="H11" s="18" t="s">
        <v>25</v>
      </c>
      <c r="I11" s="18" t="s">
        <v>22</v>
      </c>
    </row>
    <row r="12" spans="1:9" ht="14" x14ac:dyDescent="0.2">
      <c r="A12" s="15"/>
      <c r="B12" s="22" t="s">
        <v>104</v>
      </c>
      <c r="C12" s="23" t="s">
        <v>26</v>
      </c>
      <c r="D12" s="24">
        <v>1500</v>
      </c>
      <c r="E12" s="25">
        <v>12</v>
      </c>
      <c r="F12" s="26">
        <f>ROUND(D12*E12,0)</f>
        <v>18000</v>
      </c>
      <c r="G12" s="16"/>
      <c r="H12" s="10">
        <v>1476</v>
      </c>
      <c r="I12" s="10" t="s">
        <v>26</v>
      </c>
    </row>
    <row r="13" spans="1:9" ht="14" x14ac:dyDescent="0.2">
      <c r="A13" s="15"/>
      <c r="B13" s="22" t="s">
        <v>98</v>
      </c>
      <c r="C13" s="23" t="s">
        <v>99</v>
      </c>
      <c r="D13" s="24">
        <f>800000/7</f>
        <v>114285.71428571429</v>
      </c>
      <c r="E13" s="25">
        <v>0.02</v>
      </c>
      <c r="F13" s="26"/>
      <c r="G13" s="16"/>
      <c r="I13" s="10"/>
    </row>
    <row r="14" spans="1:9" ht="14" x14ac:dyDescent="0.2">
      <c r="A14" s="15"/>
      <c r="B14" s="22" t="s">
        <v>100</v>
      </c>
      <c r="C14" s="23" t="s">
        <v>101</v>
      </c>
      <c r="D14" s="24">
        <v>31000</v>
      </c>
      <c r="E14" s="25">
        <f>+E13</f>
        <v>0.02</v>
      </c>
      <c r="F14" s="26"/>
      <c r="G14" s="16"/>
      <c r="I14" s="10"/>
    </row>
    <row r="15" spans="1:9" ht="14" x14ac:dyDescent="0.2">
      <c r="A15" s="15"/>
      <c r="B15" s="22" t="s">
        <v>102</v>
      </c>
      <c r="C15" s="23" t="s">
        <v>103</v>
      </c>
      <c r="D15" s="24">
        <v>50000</v>
      </c>
      <c r="E15" s="25"/>
      <c r="F15" s="26"/>
      <c r="G15" s="16"/>
      <c r="I15" s="10"/>
    </row>
    <row r="16" spans="1:9" x14ac:dyDescent="0.2">
      <c r="A16" s="15"/>
      <c r="B16" s="27"/>
      <c r="C16" s="28"/>
      <c r="D16" s="211" t="s">
        <v>28</v>
      </c>
      <c r="E16" s="211"/>
      <c r="F16" s="29">
        <f>+SUM(F12:F15)</f>
        <v>18000</v>
      </c>
      <c r="G16" s="16"/>
      <c r="I16" s="10"/>
    </row>
    <row r="17" spans="1:19" s="34" customFormat="1" ht="14" x14ac:dyDescent="0.2">
      <c r="A17" s="13"/>
      <c r="B17" s="17" t="s">
        <v>82</v>
      </c>
      <c r="C17" s="30"/>
      <c r="D17" s="31"/>
      <c r="E17" s="32"/>
      <c r="F17" s="31"/>
      <c r="G17" s="14"/>
      <c r="H17" s="33"/>
      <c r="J17" s="35"/>
    </row>
    <row r="18" spans="1:19" s="34" customFormat="1" ht="5" customHeight="1" x14ac:dyDescent="0.2">
      <c r="A18" s="13"/>
      <c r="B18" s="17"/>
      <c r="C18" s="18"/>
      <c r="D18" s="19"/>
      <c r="E18" s="21"/>
      <c r="F18" s="19"/>
      <c r="G18" s="14"/>
      <c r="H18" s="33"/>
      <c r="J18" s="35"/>
    </row>
    <row r="19" spans="1:19" s="34" customFormat="1" ht="14" x14ac:dyDescent="0.2">
      <c r="A19" s="15"/>
      <c r="B19" s="36" t="s">
        <v>21</v>
      </c>
      <c r="C19" s="36" t="s">
        <v>22</v>
      </c>
      <c r="D19" s="37" t="s">
        <v>23</v>
      </c>
      <c r="E19" s="38" t="s">
        <v>19</v>
      </c>
      <c r="F19" s="37" t="s">
        <v>24</v>
      </c>
      <c r="G19" s="16"/>
      <c r="H19" s="18" t="s">
        <v>25</v>
      </c>
      <c r="I19" s="18" t="s">
        <v>22</v>
      </c>
      <c r="J19" s="35"/>
    </row>
    <row r="20" spans="1:19" s="34" customFormat="1" ht="14" x14ac:dyDescent="0.2">
      <c r="A20" s="15"/>
      <c r="B20" s="39" t="s">
        <v>105</v>
      </c>
      <c r="C20" s="40">
        <v>2</v>
      </c>
      <c r="D20" s="41"/>
      <c r="E20" s="42"/>
      <c r="F20" s="41"/>
      <c r="G20" s="16"/>
      <c r="H20" s="10" t="s">
        <v>29</v>
      </c>
      <c r="I20" s="10">
        <f>+C20</f>
        <v>2</v>
      </c>
      <c r="J20" s="35"/>
    </row>
    <row r="21" spans="1:19" s="34" customFormat="1" x14ac:dyDescent="0.2">
      <c r="A21" s="15"/>
      <c r="B21" s="39"/>
      <c r="C21" s="40"/>
      <c r="D21" s="41"/>
      <c r="E21" s="42"/>
      <c r="F21" s="41"/>
      <c r="G21" s="16"/>
      <c r="H21" s="10">
        <v>0</v>
      </c>
      <c r="I21" s="10">
        <f t="shared" ref="I21:I27" si="0">+C21</f>
        <v>0</v>
      </c>
      <c r="J21" s="35"/>
      <c r="S21" s="34">
        <f>1.2 *2.4</f>
        <v>2.88</v>
      </c>
    </row>
    <row r="22" spans="1:19" s="34" customFormat="1" x14ac:dyDescent="0.2">
      <c r="A22" s="15"/>
      <c r="B22" s="39"/>
      <c r="C22" s="40"/>
      <c r="D22" s="41"/>
      <c r="E22" s="42"/>
      <c r="F22" s="41"/>
      <c r="G22" s="16"/>
      <c r="H22" s="10"/>
      <c r="I22" s="10"/>
      <c r="J22" s="35"/>
    </row>
    <row r="23" spans="1:19" s="34" customFormat="1" x14ac:dyDescent="0.2">
      <c r="A23" s="15"/>
      <c r="B23" s="39"/>
      <c r="C23" s="40"/>
      <c r="D23" s="41"/>
      <c r="E23" s="42"/>
      <c r="F23" s="41"/>
      <c r="G23" s="16"/>
      <c r="H23" s="10"/>
      <c r="I23" s="10"/>
      <c r="J23" s="35"/>
    </row>
    <row r="24" spans="1:19" s="34" customFormat="1" x14ac:dyDescent="0.2">
      <c r="A24" s="15"/>
      <c r="B24" s="39"/>
      <c r="C24" s="40"/>
      <c r="D24" s="41"/>
      <c r="E24" s="42"/>
      <c r="F24" s="41"/>
      <c r="G24" s="16"/>
      <c r="H24" s="10"/>
      <c r="I24" s="10"/>
      <c r="J24" s="35"/>
    </row>
    <row r="25" spans="1:19" s="34" customFormat="1" x14ac:dyDescent="0.2">
      <c r="A25" s="15"/>
      <c r="B25" s="39"/>
      <c r="C25" s="40"/>
      <c r="D25" s="41"/>
      <c r="E25" s="42"/>
      <c r="F25" s="41"/>
      <c r="G25" s="16"/>
      <c r="H25" s="10"/>
      <c r="I25" s="10"/>
      <c r="J25" s="35"/>
    </row>
    <row r="26" spans="1:19" s="34" customFormat="1" x14ac:dyDescent="0.2">
      <c r="A26" s="15"/>
      <c r="B26" s="39"/>
      <c r="C26" s="40"/>
      <c r="D26" s="41"/>
      <c r="E26" s="42"/>
      <c r="F26" s="41"/>
      <c r="G26" s="16"/>
      <c r="H26" s="10"/>
      <c r="I26" s="10"/>
      <c r="J26" s="35"/>
    </row>
    <row r="27" spans="1:19" x14ac:dyDescent="0.2">
      <c r="A27" s="15"/>
      <c r="B27" s="39"/>
      <c r="C27" s="40"/>
      <c r="D27" s="41"/>
      <c r="E27" s="43"/>
      <c r="F27" s="41"/>
      <c r="G27" s="16"/>
      <c r="H27" s="10">
        <v>0</v>
      </c>
      <c r="I27" s="10">
        <f t="shared" si="0"/>
        <v>0</v>
      </c>
      <c r="R27" s="11">
        <v>21.5</v>
      </c>
      <c r="S27" s="11">
        <v>100</v>
      </c>
    </row>
    <row r="28" spans="1:19" x14ac:dyDescent="0.2">
      <c r="A28" s="13"/>
      <c r="C28" s="18"/>
      <c r="D28" s="212" t="s">
        <v>30</v>
      </c>
      <c r="E28" s="212"/>
      <c r="F28" s="19">
        <f>SUM(F20:F27)</f>
        <v>0</v>
      </c>
      <c r="G28" s="14"/>
      <c r="S28" s="11" t="e">
        <f>+#REF!-#REF!</f>
        <v>#REF!</v>
      </c>
    </row>
    <row r="29" spans="1:19" ht="7.25" customHeight="1" x14ac:dyDescent="0.2">
      <c r="A29" s="13"/>
      <c r="B29" s="17"/>
      <c r="C29" s="18"/>
      <c r="D29" s="19"/>
      <c r="E29" s="20"/>
      <c r="F29" s="19"/>
      <c r="G29" s="14"/>
    </row>
    <row r="30" spans="1:19" ht="14" x14ac:dyDescent="0.2">
      <c r="A30" s="13"/>
      <c r="B30" s="17" t="s">
        <v>83</v>
      </c>
      <c r="C30" s="18"/>
      <c r="D30" s="19"/>
      <c r="E30" s="21"/>
      <c r="F30" s="19"/>
      <c r="G30" s="14"/>
    </row>
    <row r="31" spans="1:19" ht="5" customHeight="1" x14ac:dyDescent="0.2">
      <c r="A31" s="13"/>
      <c r="B31" s="17"/>
      <c r="C31" s="18"/>
      <c r="D31" s="19"/>
      <c r="E31" s="21"/>
      <c r="F31" s="19"/>
      <c r="G31" s="14"/>
    </row>
    <row r="32" spans="1:19" ht="14" x14ac:dyDescent="0.2">
      <c r="A32" s="15"/>
      <c r="B32" s="36" t="s">
        <v>21</v>
      </c>
      <c r="C32" s="36" t="s">
        <v>22</v>
      </c>
      <c r="D32" s="37" t="s">
        <v>23</v>
      </c>
      <c r="E32" s="38" t="s">
        <v>19</v>
      </c>
      <c r="F32" s="37" t="s">
        <v>24</v>
      </c>
      <c r="G32" s="16"/>
      <c r="H32" s="18" t="s">
        <v>31</v>
      </c>
      <c r="I32" s="18" t="s">
        <v>32</v>
      </c>
    </row>
    <row r="33" spans="1:10" ht="14" x14ac:dyDescent="0.2">
      <c r="A33" s="15"/>
      <c r="B33" s="39" t="s">
        <v>93</v>
      </c>
      <c r="C33" s="40" t="s">
        <v>96</v>
      </c>
      <c r="D33" s="41">
        <f>800000/6</f>
        <v>133333.33333333334</v>
      </c>
      <c r="E33" s="44">
        <v>0.15</v>
      </c>
      <c r="F33" s="41">
        <f>+D33*E33</f>
        <v>20000</v>
      </c>
      <c r="G33" s="16"/>
      <c r="H33" s="45">
        <v>18.45</v>
      </c>
      <c r="I33" s="10" t="str">
        <f>+C33</f>
        <v>Día</v>
      </c>
      <c r="J33" s="12">
        <f>+F33*H33</f>
        <v>369000</v>
      </c>
    </row>
    <row r="34" spans="1:10" ht="14" x14ac:dyDescent="0.2">
      <c r="A34" s="15"/>
      <c r="B34" s="46" t="s">
        <v>94</v>
      </c>
      <c r="C34" s="40" t="s">
        <v>96</v>
      </c>
      <c r="D34" s="41">
        <f>600000/6</f>
        <v>100000</v>
      </c>
      <c r="E34" s="44">
        <v>0.15</v>
      </c>
      <c r="F34" s="41">
        <f t="shared" ref="F34:F35" si="1">+D34*E34</f>
        <v>15000</v>
      </c>
      <c r="G34" s="16"/>
      <c r="H34" s="45">
        <v>18.45</v>
      </c>
      <c r="I34" s="10" t="str">
        <f>+C34</f>
        <v>Día</v>
      </c>
      <c r="J34" s="12">
        <f>+F34*H34</f>
        <v>276750</v>
      </c>
    </row>
    <row r="35" spans="1:10" ht="14" x14ac:dyDescent="0.2">
      <c r="A35" s="15"/>
      <c r="B35" s="39" t="s">
        <v>95</v>
      </c>
      <c r="C35" s="40" t="s">
        <v>96</v>
      </c>
      <c r="D35" s="41">
        <f>400000/6</f>
        <v>66666.666666666672</v>
      </c>
      <c r="E35" s="44">
        <v>0.15</v>
      </c>
      <c r="F35" s="41">
        <f t="shared" si="1"/>
        <v>10000</v>
      </c>
      <c r="G35" s="16"/>
      <c r="J35" s="12">
        <f>SUM(J33:J34)</f>
        <v>645750</v>
      </c>
    </row>
    <row r="36" spans="1:10" hidden="1" x14ac:dyDescent="0.2">
      <c r="A36" s="15"/>
      <c r="B36" s="39"/>
      <c r="C36" s="40"/>
      <c r="D36" s="41"/>
      <c r="E36" s="44">
        <v>0.15</v>
      </c>
      <c r="F36" s="41">
        <f t="shared" ref="F36:F39" si="2">ROUND(D36*E36,0)</f>
        <v>0</v>
      </c>
      <c r="G36" s="16"/>
    </row>
    <row r="37" spans="1:10" hidden="1" x14ac:dyDescent="0.2">
      <c r="A37" s="15"/>
      <c r="B37" s="39"/>
      <c r="C37" s="40"/>
      <c r="D37" s="41"/>
      <c r="E37" s="44">
        <v>0.15</v>
      </c>
      <c r="F37" s="41">
        <f t="shared" si="2"/>
        <v>0</v>
      </c>
      <c r="G37" s="16"/>
    </row>
    <row r="38" spans="1:10" hidden="1" x14ac:dyDescent="0.2">
      <c r="A38" s="15"/>
      <c r="B38" s="39"/>
      <c r="C38" s="40"/>
      <c r="D38" s="41"/>
      <c r="E38" s="44">
        <v>0.15</v>
      </c>
      <c r="F38" s="41">
        <f t="shared" si="2"/>
        <v>0</v>
      </c>
      <c r="G38" s="16"/>
    </row>
    <row r="39" spans="1:10" hidden="1" x14ac:dyDescent="0.2">
      <c r="A39" s="15"/>
      <c r="B39" s="39"/>
      <c r="C39" s="40"/>
      <c r="D39" s="41"/>
      <c r="E39" s="44">
        <v>0.15</v>
      </c>
      <c r="F39" s="41">
        <f t="shared" si="2"/>
        <v>0</v>
      </c>
      <c r="G39" s="16"/>
    </row>
    <row r="40" spans="1:10" x14ac:dyDescent="0.2">
      <c r="A40" s="13"/>
      <c r="C40" s="47"/>
      <c r="D40" s="213" t="s">
        <v>33</v>
      </c>
      <c r="E40" s="213"/>
      <c r="F40" s="19">
        <f>SUM(F33:F39)</f>
        <v>45000</v>
      </c>
      <c r="G40" s="14"/>
    </row>
    <row r="41" spans="1:10" ht="7.25" customHeight="1" x14ac:dyDescent="0.2">
      <c r="A41" s="13"/>
      <c r="B41" s="17"/>
      <c r="C41" s="18"/>
      <c r="D41" s="19"/>
      <c r="E41" s="20"/>
      <c r="F41" s="19"/>
      <c r="G41" s="14"/>
    </row>
    <row r="42" spans="1:10" ht="14" x14ac:dyDescent="0.2">
      <c r="A42" s="13"/>
      <c r="B42" s="17" t="s">
        <v>84</v>
      </c>
      <c r="C42" s="18"/>
      <c r="D42" s="19"/>
      <c r="E42" s="21"/>
      <c r="F42" s="19"/>
      <c r="G42" s="14"/>
    </row>
    <row r="43" spans="1:10" ht="5" customHeight="1" x14ac:dyDescent="0.2">
      <c r="A43" s="13"/>
      <c r="B43" s="17"/>
      <c r="C43" s="18"/>
      <c r="D43" s="19"/>
      <c r="E43" s="21"/>
      <c r="F43" s="19"/>
      <c r="G43" s="14"/>
    </row>
    <row r="44" spans="1:10" ht="14" x14ac:dyDescent="0.2">
      <c r="A44" s="15"/>
      <c r="B44" s="36" t="s">
        <v>21</v>
      </c>
      <c r="C44" s="36" t="s">
        <v>22</v>
      </c>
      <c r="D44" s="37" t="s">
        <v>23</v>
      </c>
      <c r="E44" s="38" t="s">
        <v>19</v>
      </c>
      <c r="F44" s="37" t="s">
        <v>24</v>
      </c>
      <c r="G44" s="16"/>
      <c r="H44" s="18" t="s">
        <v>34</v>
      </c>
    </row>
    <row r="45" spans="1:10" x14ac:dyDescent="0.2">
      <c r="A45" s="15"/>
      <c r="B45" s="39"/>
      <c r="C45" s="40"/>
      <c r="D45" s="41"/>
      <c r="E45" s="48"/>
      <c r="F45" s="41"/>
      <c r="G45" s="16"/>
      <c r="H45" s="49">
        <v>0</v>
      </c>
    </row>
    <row r="46" spans="1:10" x14ac:dyDescent="0.2">
      <c r="A46" s="15"/>
      <c r="B46" s="39"/>
      <c r="C46" s="40"/>
      <c r="D46" s="41"/>
      <c r="E46" s="48"/>
      <c r="F46" s="41"/>
      <c r="G46" s="16"/>
      <c r="H46" s="49">
        <v>0</v>
      </c>
    </row>
    <row r="47" spans="1:10" x14ac:dyDescent="0.2">
      <c r="A47" s="15"/>
      <c r="B47" s="39"/>
      <c r="C47" s="40"/>
      <c r="D47" s="41"/>
      <c r="E47" s="44"/>
      <c r="F47" s="41"/>
      <c r="G47" s="16"/>
      <c r="H47" s="50"/>
    </row>
    <row r="48" spans="1:10" hidden="1" x14ac:dyDescent="0.2">
      <c r="A48" s="15"/>
      <c r="B48" s="39"/>
      <c r="C48" s="40"/>
      <c r="D48" s="41"/>
      <c r="E48" s="44"/>
      <c r="F48" s="41"/>
      <c r="G48" s="16"/>
    </row>
    <row r="49" spans="1:10" hidden="1" x14ac:dyDescent="0.2">
      <c r="A49" s="15"/>
      <c r="B49" s="39"/>
      <c r="C49" s="40"/>
      <c r="D49" s="41"/>
      <c r="E49" s="44"/>
      <c r="F49" s="41"/>
      <c r="G49" s="16"/>
    </row>
    <row r="50" spans="1:10" hidden="1" x14ac:dyDescent="0.2">
      <c r="A50" s="15"/>
      <c r="B50" s="39"/>
      <c r="C50" s="40"/>
      <c r="D50" s="41"/>
      <c r="E50" s="44"/>
      <c r="F50" s="41"/>
      <c r="G50" s="16"/>
    </row>
    <row r="51" spans="1:10" x14ac:dyDescent="0.2">
      <c r="A51" s="15"/>
      <c r="B51" s="39"/>
      <c r="C51" s="40"/>
      <c r="D51" s="41"/>
      <c r="E51" s="44"/>
      <c r="F51" s="41"/>
      <c r="G51" s="16"/>
    </row>
    <row r="52" spans="1:10" x14ac:dyDescent="0.2">
      <c r="A52" s="13"/>
      <c r="C52" s="51"/>
      <c r="D52" s="212" t="s">
        <v>35</v>
      </c>
      <c r="E52" s="212"/>
      <c r="F52" s="19">
        <f>SUM(F45:F51)</f>
        <v>0</v>
      </c>
      <c r="G52" s="14"/>
      <c r="H52" s="52"/>
    </row>
    <row r="53" spans="1:10" ht="7.25" customHeight="1" x14ac:dyDescent="0.2">
      <c r="A53" s="13"/>
      <c r="B53" s="17"/>
      <c r="C53" s="18"/>
      <c r="D53" s="19"/>
      <c r="E53" s="20"/>
      <c r="F53" s="19"/>
      <c r="G53" s="14"/>
    </row>
    <row r="54" spans="1:10" x14ac:dyDescent="0.2">
      <c r="A54" s="15"/>
      <c r="C54" s="214" t="s">
        <v>36</v>
      </c>
      <c r="D54" s="214"/>
      <c r="E54" s="214"/>
      <c r="F54" s="53">
        <f>+F52+F40+F28++F16</f>
        <v>63000</v>
      </c>
      <c r="G54" s="16"/>
    </row>
    <row r="55" spans="1:10" ht="13.5" customHeight="1" x14ac:dyDescent="0.2">
      <c r="A55" s="15"/>
      <c r="B55" s="17"/>
      <c r="C55" s="215" t="s">
        <v>37</v>
      </c>
      <c r="D55" s="216"/>
      <c r="E55" s="217"/>
      <c r="F55" s="53" t="e">
        <f>+C6*F54</f>
        <v>#REF!</v>
      </c>
      <c r="G55" s="16"/>
    </row>
    <row r="56" spans="1:10" x14ac:dyDescent="0.2">
      <c r="A56" s="15"/>
      <c r="B56" s="17"/>
      <c r="C56" s="215" t="s">
        <v>38</v>
      </c>
      <c r="D56" s="216"/>
      <c r="E56" s="217"/>
      <c r="F56" s="53">
        <v>15000000</v>
      </c>
      <c r="G56" s="16"/>
    </row>
    <row r="57" spans="1:10" x14ac:dyDescent="0.2">
      <c r="A57" s="15"/>
      <c r="B57" s="18"/>
      <c r="C57" s="18"/>
      <c r="D57" s="18"/>
      <c r="E57" s="18"/>
      <c r="F57" s="18"/>
      <c r="G57" s="16"/>
    </row>
    <row r="58" spans="1:10" x14ac:dyDescent="0.2">
      <c r="A58" s="15"/>
      <c r="B58" s="18"/>
      <c r="C58" s="18"/>
      <c r="D58" s="210"/>
      <c r="E58" s="210"/>
      <c r="F58" s="210"/>
      <c r="G58" s="16"/>
    </row>
    <row r="59" spans="1:10" ht="14" customHeight="1" x14ac:dyDescent="0.2">
      <c r="A59" s="15"/>
      <c r="B59" s="18"/>
      <c r="C59" s="18"/>
      <c r="D59" s="210"/>
      <c r="E59" s="210"/>
      <c r="F59" s="210"/>
      <c r="G59" s="16"/>
    </row>
    <row r="60" spans="1:10" x14ac:dyDescent="0.2">
      <c r="A60" s="15"/>
      <c r="B60" s="18"/>
      <c r="C60" s="18"/>
      <c r="D60" s="210"/>
      <c r="E60" s="210"/>
      <c r="F60" s="210"/>
      <c r="G60" s="16"/>
    </row>
    <row r="61" spans="1:10" ht="14" thickBot="1" x14ac:dyDescent="0.25">
      <c r="A61" s="54"/>
      <c r="B61" s="55"/>
      <c r="C61" s="56"/>
      <c r="D61" s="57"/>
      <c r="E61" s="58"/>
      <c r="F61" s="57"/>
      <c r="G61" s="59"/>
    </row>
    <row r="62" spans="1:10" hidden="1" x14ac:dyDescent="0.2">
      <c r="H62" s="34"/>
      <c r="J62" s="11"/>
    </row>
    <row r="63" spans="1:10" hidden="1" x14ac:dyDescent="0.2">
      <c r="B63" s="210" t="s">
        <v>39</v>
      </c>
      <c r="C63" s="210"/>
      <c r="D63" s="210"/>
      <c r="E63" s="210"/>
      <c r="F63" s="210"/>
      <c r="H63" s="34"/>
      <c r="J63" s="11"/>
    </row>
    <row r="64" spans="1:10" hidden="1" x14ac:dyDescent="0.2">
      <c r="B64" s="18"/>
      <c r="C64" s="18"/>
      <c r="D64" s="18"/>
      <c r="E64" s="18"/>
      <c r="F64" s="18"/>
      <c r="H64" s="34"/>
      <c r="J64" s="11"/>
    </row>
    <row r="65" spans="2:10" ht="14" hidden="1" x14ac:dyDescent="0.2">
      <c r="B65" s="18" t="s">
        <v>40</v>
      </c>
      <c r="C65" s="204" t="str">
        <f>+B69</f>
        <v>Lámina HR 3,00 1,20 x 2,40 m</v>
      </c>
      <c r="D65" s="204"/>
      <c r="E65" s="204"/>
      <c r="F65" s="204"/>
      <c r="H65" s="34"/>
      <c r="J65" s="11"/>
    </row>
    <row r="66" spans="2:10" hidden="1" x14ac:dyDescent="0.2">
      <c r="B66" s="18"/>
      <c r="C66" s="62"/>
      <c r="D66" s="62"/>
      <c r="E66" s="62"/>
      <c r="F66" s="62"/>
      <c r="H66" s="34"/>
      <c r="J66" s="11"/>
    </row>
    <row r="67" spans="2:10" hidden="1" x14ac:dyDescent="0.2">
      <c r="B67" s="205" t="s">
        <v>41</v>
      </c>
      <c r="C67" s="205"/>
      <c r="D67" s="205"/>
      <c r="E67" s="205"/>
      <c r="F67" s="205"/>
      <c r="H67" s="34"/>
      <c r="J67" s="11"/>
    </row>
    <row r="68" spans="2:10" ht="14" hidden="1" x14ac:dyDescent="0.2">
      <c r="B68" s="63" t="s">
        <v>14</v>
      </c>
      <c r="C68" s="63" t="s">
        <v>32</v>
      </c>
      <c r="D68" s="63" t="s">
        <v>42</v>
      </c>
      <c r="E68" s="64" t="s">
        <v>25</v>
      </c>
      <c r="F68" s="65" t="s">
        <v>43</v>
      </c>
      <c r="H68" s="34"/>
      <c r="J68" s="11"/>
    </row>
    <row r="69" spans="2:10" ht="14" hidden="1" x14ac:dyDescent="0.2">
      <c r="B69" s="66" t="s">
        <v>44</v>
      </c>
      <c r="C69" s="23" t="s">
        <v>45</v>
      </c>
      <c r="D69" s="67">
        <v>196710</v>
      </c>
      <c r="E69" s="68">
        <v>1</v>
      </c>
      <c r="F69" s="67">
        <f>+D69*E69</f>
        <v>196710</v>
      </c>
      <c r="H69" s="34"/>
      <c r="J69" s="11"/>
    </row>
    <row r="70" spans="2:10" ht="14" hidden="1" x14ac:dyDescent="0.2">
      <c r="B70" s="66" t="s">
        <v>46</v>
      </c>
      <c r="C70" s="23"/>
      <c r="D70" s="67"/>
      <c r="E70" s="69">
        <v>0.19</v>
      </c>
      <c r="F70" s="67">
        <f>+F69*E70</f>
        <v>37374.9</v>
      </c>
      <c r="H70" s="34"/>
      <c r="J70" s="11"/>
    </row>
    <row r="71" spans="2:10" hidden="1" x14ac:dyDescent="0.2">
      <c r="B71" s="193" t="s">
        <v>47</v>
      </c>
      <c r="C71" s="193"/>
      <c r="D71" s="193"/>
      <c r="E71" s="193"/>
      <c r="F71" s="70">
        <f>+F69+F70</f>
        <v>234084.9</v>
      </c>
      <c r="H71" s="34"/>
      <c r="J71" s="11"/>
    </row>
    <row r="72" spans="2:10" ht="14.5" hidden="1" customHeight="1" x14ac:dyDescent="0.2">
      <c r="B72" s="71" t="s">
        <v>48</v>
      </c>
      <c r="C72" s="72">
        <f>1.2*2.4</f>
        <v>2.88</v>
      </c>
      <c r="D72" s="208" t="s">
        <v>49</v>
      </c>
      <c r="E72" s="209"/>
      <c r="F72" s="70">
        <f>+F71/C72</f>
        <v>81279.479166666672</v>
      </c>
      <c r="H72" s="34"/>
      <c r="J72" s="11"/>
    </row>
    <row r="73" spans="2:10" hidden="1" x14ac:dyDescent="0.2">
      <c r="B73" s="18"/>
      <c r="C73" s="18"/>
      <c r="D73" s="18"/>
      <c r="E73" s="18"/>
      <c r="F73" s="18"/>
      <c r="H73" s="34"/>
      <c r="J73" s="11"/>
    </row>
    <row r="74" spans="2:10" hidden="1" x14ac:dyDescent="0.2">
      <c r="B74" s="206" t="s">
        <v>50</v>
      </c>
      <c r="C74" s="206"/>
      <c r="D74" s="206"/>
      <c r="E74" s="206"/>
      <c r="F74" s="206"/>
      <c r="H74" s="34"/>
      <c r="J74" s="11"/>
    </row>
    <row r="75" spans="2:10" ht="14" hidden="1" x14ac:dyDescent="0.2">
      <c r="B75" s="63" t="s">
        <v>14</v>
      </c>
      <c r="C75" s="63" t="s">
        <v>32</v>
      </c>
      <c r="D75" s="63" t="s">
        <v>42</v>
      </c>
      <c r="E75" s="64" t="s">
        <v>25</v>
      </c>
      <c r="F75" s="65" t="s">
        <v>43</v>
      </c>
      <c r="H75" s="34"/>
      <c r="J75" s="11"/>
    </row>
    <row r="76" spans="2:10" ht="14" hidden="1" x14ac:dyDescent="0.2">
      <c r="B76" s="66" t="s">
        <v>44</v>
      </c>
      <c r="C76" s="23" t="s">
        <v>45</v>
      </c>
      <c r="D76" s="67">
        <v>176800</v>
      </c>
      <c r="E76" s="68">
        <v>1</v>
      </c>
      <c r="F76" s="67">
        <f>+D76*E76</f>
        <v>176800</v>
      </c>
      <c r="H76" s="34"/>
      <c r="J76" s="11"/>
    </row>
    <row r="77" spans="2:10" ht="14" hidden="1" x14ac:dyDescent="0.2">
      <c r="B77" s="66" t="s">
        <v>46</v>
      </c>
      <c r="C77" s="23"/>
      <c r="D77" s="67"/>
      <c r="E77" s="69">
        <v>0.19</v>
      </c>
      <c r="F77" s="67">
        <f>+F76*E77</f>
        <v>33592</v>
      </c>
      <c r="H77" s="34"/>
      <c r="J77" s="11"/>
    </row>
    <row r="78" spans="2:10" hidden="1" x14ac:dyDescent="0.2">
      <c r="B78" s="193" t="s">
        <v>51</v>
      </c>
      <c r="C78" s="193"/>
      <c r="D78" s="193"/>
      <c r="E78" s="193"/>
      <c r="F78" s="70">
        <f>+F76+F77</f>
        <v>210392</v>
      </c>
      <c r="H78" s="34"/>
      <c r="J78" s="11"/>
    </row>
    <row r="79" spans="2:10" ht="14" hidden="1" x14ac:dyDescent="0.2">
      <c r="B79" s="71" t="s">
        <v>48</v>
      </c>
      <c r="C79" s="72">
        <f>1.2*2.4</f>
        <v>2.88</v>
      </c>
      <c r="D79" s="208" t="s">
        <v>49</v>
      </c>
      <c r="E79" s="209"/>
      <c r="F79" s="70">
        <f>+F78/C79</f>
        <v>73052.777777777781</v>
      </c>
      <c r="H79" s="34"/>
      <c r="J79" s="11"/>
    </row>
    <row r="80" spans="2:10" hidden="1" x14ac:dyDescent="0.2">
      <c r="B80" s="18"/>
      <c r="C80" s="18"/>
      <c r="D80" s="18"/>
      <c r="E80" s="18"/>
      <c r="F80" s="18"/>
      <c r="H80" s="34"/>
      <c r="J80" s="11"/>
    </row>
    <row r="81" spans="2:10" hidden="1" x14ac:dyDescent="0.2">
      <c r="B81" s="207" t="s">
        <v>52</v>
      </c>
      <c r="C81" s="207"/>
      <c r="D81" s="207"/>
      <c r="E81" s="207"/>
      <c r="F81" s="207"/>
      <c r="H81" s="34"/>
      <c r="J81" s="11"/>
    </row>
    <row r="82" spans="2:10" ht="14" hidden="1" x14ac:dyDescent="0.2">
      <c r="B82" s="63" t="s">
        <v>14</v>
      </c>
      <c r="C82" s="63" t="s">
        <v>32</v>
      </c>
      <c r="D82" s="63" t="s">
        <v>42</v>
      </c>
      <c r="E82" s="64" t="s">
        <v>25</v>
      </c>
      <c r="F82" s="65" t="s">
        <v>43</v>
      </c>
      <c r="H82" s="34"/>
      <c r="J82" s="11"/>
    </row>
    <row r="83" spans="2:10" ht="14" hidden="1" x14ac:dyDescent="0.2">
      <c r="B83" s="66" t="s">
        <v>44</v>
      </c>
      <c r="C83" s="23" t="s">
        <v>45</v>
      </c>
      <c r="D83" s="67">
        <v>220326</v>
      </c>
      <c r="E83" s="68">
        <v>1</v>
      </c>
      <c r="F83" s="67">
        <f>+D83*E83</f>
        <v>220326</v>
      </c>
      <c r="H83" s="34"/>
      <c r="J83" s="11"/>
    </row>
    <row r="84" spans="2:10" ht="14" hidden="1" x14ac:dyDescent="0.2">
      <c r="B84" s="66" t="s">
        <v>46</v>
      </c>
      <c r="C84" s="23"/>
      <c r="D84" s="67"/>
      <c r="E84" s="69">
        <v>0.19</v>
      </c>
      <c r="F84" s="67">
        <f>+F83*E84</f>
        <v>41861.94</v>
      </c>
      <c r="H84" s="34"/>
      <c r="J84" s="11"/>
    </row>
    <row r="85" spans="2:10" hidden="1" x14ac:dyDescent="0.2">
      <c r="B85" s="193" t="s">
        <v>53</v>
      </c>
      <c r="C85" s="193"/>
      <c r="D85" s="193"/>
      <c r="E85" s="193"/>
      <c r="F85" s="70">
        <f>+F83+F84</f>
        <v>262187.94</v>
      </c>
      <c r="H85" s="34"/>
      <c r="J85" s="11"/>
    </row>
    <row r="86" spans="2:10" ht="14" hidden="1" x14ac:dyDescent="0.2">
      <c r="B86" s="71" t="s">
        <v>48</v>
      </c>
      <c r="C86" s="72">
        <f>1.2*2.4</f>
        <v>2.88</v>
      </c>
      <c r="D86" s="208" t="s">
        <v>49</v>
      </c>
      <c r="E86" s="209"/>
      <c r="F86" s="70">
        <f>+F85/C86</f>
        <v>91037.479166666672</v>
      </c>
      <c r="H86" s="34"/>
      <c r="J86" s="11"/>
    </row>
    <row r="87" spans="2:10" hidden="1" x14ac:dyDescent="0.2">
      <c r="H87" s="34"/>
      <c r="J87" s="11"/>
    </row>
    <row r="88" spans="2:10" hidden="1" x14ac:dyDescent="0.2">
      <c r="C88" s="194" t="s">
        <v>54</v>
      </c>
      <c r="D88" s="194"/>
      <c r="E88" s="194"/>
      <c r="F88" s="73">
        <f>+F79</f>
        <v>73052.777777777781</v>
      </c>
      <c r="H88" s="34"/>
      <c r="J88" s="11"/>
    </row>
    <row r="89" spans="2:10" hidden="1" x14ac:dyDescent="0.2">
      <c r="H89" s="34"/>
      <c r="J89" s="11"/>
    </row>
    <row r="90" spans="2:10" hidden="1" x14ac:dyDescent="0.2">
      <c r="B90" s="18"/>
      <c r="C90" s="18"/>
      <c r="D90" s="18"/>
      <c r="E90" s="18"/>
      <c r="F90" s="18"/>
      <c r="H90" s="34"/>
      <c r="J90" s="11"/>
    </row>
    <row r="91" spans="2:10" ht="14" hidden="1" x14ac:dyDescent="0.2">
      <c r="B91" s="18" t="s">
        <v>55</v>
      </c>
      <c r="C91" s="204" t="s">
        <v>56</v>
      </c>
      <c r="D91" s="204"/>
      <c r="E91" s="204"/>
      <c r="F91" s="204"/>
      <c r="H91" s="34"/>
      <c r="J91" s="11"/>
    </row>
    <row r="92" spans="2:10" hidden="1" x14ac:dyDescent="0.2">
      <c r="B92" s="18"/>
      <c r="C92" s="62"/>
      <c r="D92" s="62"/>
      <c r="E92" s="62"/>
      <c r="F92" s="62"/>
      <c r="H92" s="34"/>
      <c r="J92" s="11"/>
    </row>
    <row r="93" spans="2:10" hidden="1" x14ac:dyDescent="0.2">
      <c r="B93" s="205" t="s">
        <v>57</v>
      </c>
      <c r="C93" s="205"/>
      <c r="D93" s="205"/>
      <c r="E93" s="205"/>
      <c r="F93" s="205"/>
      <c r="H93" s="34"/>
      <c r="J93" s="11"/>
    </row>
    <row r="94" spans="2:10" ht="14" hidden="1" x14ac:dyDescent="0.2">
      <c r="B94" s="63" t="s">
        <v>14</v>
      </c>
      <c r="C94" s="63" t="s">
        <v>32</v>
      </c>
      <c r="D94" s="63" t="s">
        <v>42</v>
      </c>
      <c r="E94" s="64" t="s">
        <v>25</v>
      </c>
      <c r="F94" s="65" t="s">
        <v>43</v>
      </c>
      <c r="H94" s="34"/>
      <c r="J94" s="11"/>
    </row>
    <row r="95" spans="2:10" ht="14" hidden="1" x14ac:dyDescent="0.2">
      <c r="B95" s="66" t="s">
        <v>56</v>
      </c>
      <c r="C95" s="23" t="s">
        <v>26</v>
      </c>
      <c r="D95" s="67">
        <v>7950</v>
      </c>
      <c r="E95" s="68">
        <v>1</v>
      </c>
      <c r="F95" s="67">
        <f>+D95*E95</f>
        <v>7950</v>
      </c>
      <c r="H95" s="34"/>
      <c r="J95" s="11"/>
    </row>
    <row r="96" spans="2:10" hidden="1" x14ac:dyDescent="0.2">
      <c r="B96" s="193" t="s">
        <v>47</v>
      </c>
      <c r="C96" s="193"/>
      <c r="D96" s="193"/>
      <c r="E96" s="193"/>
      <c r="F96" s="70">
        <f>+F95</f>
        <v>7950</v>
      </c>
      <c r="H96" s="34"/>
      <c r="J96" s="11"/>
    </row>
    <row r="97" spans="2:10" hidden="1" x14ac:dyDescent="0.2">
      <c r="B97" s="18"/>
      <c r="C97" s="18"/>
      <c r="D97" s="18"/>
      <c r="E97" s="18"/>
      <c r="F97" s="18"/>
      <c r="H97" s="34"/>
      <c r="J97" s="11"/>
    </row>
    <row r="98" spans="2:10" hidden="1" x14ac:dyDescent="0.2">
      <c r="B98" s="206" t="s">
        <v>58</v>
      </c>
      <c r="C98" s="206"/>
      <c r="D98" s="206"/>
      <c r="E98" s="206"/>
      <c r="F98" s="206"/>
      <c r="H98" s="34"/>
      <c r="J98" s="11"/>
    </row>
    <row r="99" spans="2:10" ht="14" hidden="1" x14ac:dyDescent="0.2">
      <c r="B99" s="63" t="s">
        <v>14</v>
      </c>
      <c r="C99" s="63" t="s">
        <v>32</v>
      </c>
      <c r="D99" s="63" t="s">
        <v>42</v>
      </c>
      <c r="E99" s="64" t="s">
        <v>25</v>
      </c>
      <c r="F99" s="65" t="s">
        <v>43</v>
      </c>
      <c r="H99" s="34"/>
      <c r="J99" s="11"/>
    </row>
    <row r="100" spans="2:10" ht="14" hidden="1" x14ac:dyDescent="0.2">
      <c r="B100" s="66" t="s">
        <v>56</v>
      </c>
      <c r="C100" s="23" t="s">
        <v>26</v>
      </c>
      <c r="D100" s="67">
        <v>6900</v>
      </c>
      <c r="E100" s="68">
        <v>1</v>
      </c>
      <c r="F100" s="67">
        <f>+D100*E100</f>
        <v>6900</v>
      </c>
      <c r="H100" s="34"/>
      <c r="J100" s="11"/>
    </row>
    <row r="101" spans="2:10" hidden="1" x14ac:dyDescent="0.2">
      <c r="B101" s="193" t="s">
        <v>51</v>
      </c>
      <c r="C101" s="193"/>
      <c r="D101" s="193"/>
      <c r="E101" s="193"/>
      <c r="F101" s="70">
        <f>+F100</f>
        <v>6900</v>
      </c>
      <c r="H101" s="34"/>
      <c r="J101" s="11"/>
    </row>
    <row r="102" spans="2:10" hidden="1" x14ac:dyDescent="0.2">
      <c r="B102" s="18"/>
      <c r="C102" s="18"/>
      <c r="D102" s="18"/>
      <c r="E102" s="18"/>
      <c r="F102" s="18"/>
      <c r="H102" s="34"/>
      <c r="J102" s="11"/>
    </row>
    <row r="103" spans="2:10" hidden="1" x14ac:dyDescent="0.2">
      <c r="B103" s="207" t="s">
        <v>59</v>
      </c>
      <c r="C103" s="207"/>
      <c r="D103" s="207"/>
      <c r="E103" s="207"/>
      <c r="F103" s="207"/>
      <c r="H103" s="34"/>
      <c r="J103" s="11"/>
    </row>
    <row r="104" spans="2:10" ht="14" hidden="1" x14ac:dyDescent="0.2">
      <c r="B104" s="63" t="s">
        <v>14</v>
      </c>
      <c r="C104" s="63" t="s">
        <v>32</v>
      </c>
      <c r="D104" s="63" t="s">
        <v>42</v>
      </c>
      <c r="E104" s="64" t="s">
        <v>25</v>
      </c>
      <c r="F104" s="65" t="s">
        <v>43</v>
      </c>
      <c r="H104" s="34"/>
      <c r="J104" s="11"/>
    </row>
    <row r="105" spans="2:10" ht="14" hidden="1" x14ac:dyDescent="0.2">
      <c r="B105" s="66" t="s">
        <v>56</v>
      </c>
      <c r="C105" s="23" t="s">
        <v>26</v>
      </c>
      <c r="D105" s="67">
        <v>8900</v>
      </c>
      <c r="E105" s="68">
        <v>1</v>
      </c>
      <c r="F105" s="67">
        <f>+D105*E105</f>
        <v>8900</v>
      </c>
      <c r="H105" s="34"/>
      <c r="J105" s="11"/>
    </row>
    <row r="106" spans="2:10" hidden="1" x14ac:dyDescent="0.2">
      <c r="B106" s="193" t="s">
        <v>53</v>
      </c>
      <c r="C106" s="193"/>
      <c r="D106" s="193"/>
      <c r="E106" s="193"/>
      <c r="F106" s="70">
        <f>+F105</f>
        <v>8900</v>
      </c>
      <c r="H106" s="34"/>
      <c r="J106" s="11"/>
    </row>
    <row r="107" spans="2:10" hidden="1" x14ac:dyDescent="0.2">
      <c r="H107" s="34"/>
      <c r="J107" s="11"/>
    </row>
    <row r="108" spans="2:10" hidden="1" x14ac:dyDescent="0.2">
      <c r="C108" s="194" t="s">
        <v>54</v>
      </c>
      <c r="D108" s="194"/>
      <c r="E108" s="194"/>
      <c r="F108" s="73">
        <f>+F101</f>
        <v>6900</v>
      </c>
      <c r="H108" s="34"/>
      <c r="J108" s="11"/>
    </row>
    <row r="109" spans="2:10" hidden="1" x14ac:dyDescent="0.2">
      <c r="H109" s="34"/>
      <c r="J109" s="11"/>
    </row>
    <row r="110" spans="2:10" hidden="1" x14ac:dyDescent="0.2">
      <c r="H110" s="34"/>
      <c r="J110" s="11"/>
    </row>
    <row r="111" spans="2:10" ht="14" hidden="1" x14ac:dyDescent="0.2">
      <c r="B111" s="18" t="s">
        <v>60</v>
      </c>
      <c r="C111" s="204" t="s">
        <v>61</v>
      </c>
      <c r="D111" s="204"/>
      <c r="E111" s="204"/>
      <c r="F111" s="204"/>
      <c r="H111" s="34"/>
      <c r="J111" s="11"/>
    </row>
    <row r="112" spans="2:10" hidden="1" x14ac:dyDescent="0.2">
      <c r="B112" s="18"/>
      <c r="C112" s="62"/>
      <c r="D112" s="62"/>
      <c r="E112" s="62"/>
      <c r="F112" s="62"/>
      <c r="H112" s="34"/>
      <c r="J112" s="11"/>
    </row>
    <row r="113" spans="2:10" hidden="1" x14ac:dyDescent="0.2">
      <c r="B113" s="205" t="s">
        <v>62</v>
      </c>
      <c r="C113" s="205"/>
      <c r="D113" s="205"/>
      <c r="E113" s="205"/>
      <c r="F113" s="205"/>
      <c r="H113" s="34"/>
      <c r="J113" s="11"/>
    </row>
    <row r="114" spans="2:10" ht="14" hidden="1" x14ac:dyDescent="0.2">
      <c r="B114" s="63" t="s">
        <v>14</v>
      </c>
      <c r="C114" s="63" t="s">
        <v>32</v>
      </c>
      <c r="D114" s="63" t="s">
        <v>42</v>
      </c>
      <c r="E114" s="64" t="s">
        <v>25</v>
      </c>
      <c r="F114" s="65" t="s">
        <v>43</v>
      </c>
      <c r="H114" s="34"/>
      <c r="J114" s="11"/>
    </row>
    <row r="115" spans="2:10" ht="14" hidden="1" x14ac:dyDescent="0.2">
      <c r="B115" s="66" t="s">
        <v>63</v>
      </c>
      <c r="C115" s="23" t="s">
        <v>64</v>
      </c>
      <c r="D115" s="67">
        <f>97900/15</f>
        <v>6526.666666666667</v>
      </c>
      <c r="E115" s="68">
        <v>1</v>
      </c>
      <c r="F115" s="67">
        <f>+D115*E115</f>
        <v>6526.666666666667</v>
      </c>
      <c r="H115" s="34"/>
      <c r="J115" s="11"/>
    </row>
    <row r="116" spans="2:10" hidden="1" x14ac:dyDescent="0.2">
      <c r="B116" s="193" t="s">
        <v>47</v>
      </c>
      <c r="C116" s="193"/>
      <c r="D116" s="193"/>
      <c r="E116" s="193"/>
      <c r="F116" s="70">
        <f>+F115</f>
        <v>6526.666666666667</v>
      </c>
      <c r="H116" s="34"/>
      <c r="J116" s="11"/>
    </row>
    <row r="117" spans="2:10" hidden="1" x14ac:dyDescent="0.2">
      <c r="B117" s="18"/>
      <c r="C117" s="18"/>
      <c r="D117" s="18"/>
      <c r="E117" s="18"/>
      <c r="F117" s="18"/>
      <c r="H117" s="34"/>
      <c r="J117" s="11"/>
    </row>
    <row r="118" spans="2:10" hidden="1" x14ac:dyDescent="0.2">
      <c r="B118" s="206" t="s">
        <v>65</v>
      </c>
      <c r="C118" s="206"/>
      <c r="D118" s="206"/>
      <c r="E118" s="206"/>
      <c r="F118" s="206"/>
      <c r="H118" s="34"/>
      <c r="J118" s="11"/>
    </row>
    <row r="119" spans="2:10" ht="14" hidden="1" x14ac:dyDescent="0.2">
      <c r="B119" s="63" t="s">
        <v>14</v>
      </c>
      <c r="C119" s="63" t="s">
        <v>32</v>
      </c>
      <c r="D119" s="63" t="s">
        <v>42</v>
      </c>
      <c r="E119" s="64" t="s">
        <v>25</v>
      </c>
      <c r="F119" s="65" t="s">
        <v>43</v>
      </c>
      <c r="H119" s="34"/>
      <c r="J119" s="11"/>
    </row>
    <row r="120" spans="2:10" ht="14" hidden="1" x14ac:dyDescent="0.2">
      <c r="B120" s="66" t="s">
        <v>66</v>
      </c>
      <c r="C120" s="23" t="s">
        <v>64</v>
      </c>
      <c r="D120" s="67">
        <f>167790/15</f>
        <v>11186</v>
      </c>
      <c r="E120" s="68">
        <v>1</v>
      </c>
      <c r="F120" s="67">
        <f>+D120*E120</f>
        <v>11186</v>
      </c>
      <c r="H120" s="34"/>
      <c r="J120" s="11"/>
    </row>
    <row r="121" spans="2:10" hidden="1" x14ac:dyDescent="0.2">
      <c r="B121" s="193" t="s">
        <v>51</v>
      </c>
      <c r="C121" s="193"/>
      <c r="D121" s="193"/>
      <c r="E121" s="193"/>
      <c r="F121" s="70">
        <f>+F120</f>
        <v>11186</v>
      </c>
      <c r="H121" s="34"/>
      <c r="J121" s="11"/>
    </row>
    <row r="122" spans="2:10" hidden="1" x14ac:dyDescent="0.2">
      <c r="B122" s="18"/>
      <c r="C122" s="18"/>
      <c r="D122" s="18"/>
      <c r="E122" s="18"/>
      <c r="F122" s="18"/>
      <c r="H122" s="34"/>
      <c r="J122" s="11"/>
    </row>
    <row r="123" spans="2:10" hidden="1" x14ac:dyDescent="0.2">
      <c r="B123" s="207" t="s">
        <v>67</v>
      </c>
      <c r="C123" s="207"/>
      <c r="D123" s="207"/>
      <c r="E123" s="207"/>
      <c r="F123" s="207"/>
      <c r="H123" s="34"/>
      <c r="J123" s="11"/>
    </row>
    <row r="124" spans="2:10" ht="14" hidden="1" x14ac:dyDescent="0.2">
      <c r="B124" s="63" t="s">
        <v>14</v>
      </c>
      <c r="C124" s="63" t="s">
        <v>32</v>
      </c>
      <c r="D124" s="63" t="s">
        <v>42</v>
      </c>
      <c r="E124" s="64" t="s">
        <v>25</v>
      </c>
      <c r="F124" s="65" t="s">
        <v>43</v>
      </c>
      <c r="H124" s="34"/>
      <c r="J124" s="11"/>
    </row>
    <row r="125" spans="2:10" ht="14" hidden="1" x14ac:dyDescent="0.2">
      <c r="B125" s="66" t="s">
        <v>68</v>
      </c>
      <c r="C125" s="23" t="s">
        <v>64</v>
      </c>
      <c r="D125" s="67">
        <f>54999/5</f>
        <v>10999.8</v>
      </c>
      <c r="E125" s="68">
        <v>1</v>
      </c>
      <c r="F125" s="67">
        <f>+D125*E125</f>
        <v>10999.8</v>
      </c>
      <c r="H125" s="34"/>
      <c r="J125" s="11"/>
    </row>
    <row r="126" spans="2:10" hidden="1" x14ac:dyDescent="0.2">
      <c r="B126" s="193" t="s">
        <v>53</v>
      </c>
      <c r="C126" s="193"/>
      <c r="D126" s="193"/>
      <c r="E126" s="193"/>
      <c r="F126" s="70">
        <f>+F125</f>
        <v>10999.8</v>
      </c>
      <c r="H126" s="34"/>
      <c r="J126" s="11"/>
    </row>
    <row r="127" spans="2:10" hidden="1" x14ac:dyDescent="0.2">
      <c r="H127" s="34"/>
      <c r="J127" s="11"/>
    </row>
    <row r="128" spans="2:10" hidden="1" x14ac:dyDescent="0.2">
      <c r="C128" s="194" t="s">
        <v>54</v>
      </c>
      <c r="D128" s="194"/>
      <c r="E128" s="194"/>
      <c r="F128" s="73">
        <f>+F116</f>
        <v>6526.666666666667</v>
      </c>
      <c r="H128" s="34"/>
      <c r="J128" s="11"/>
    </row>
    <row r="129" spans="2:10" hidden="1" x14ac:dyDescent="0.2">
      <c r="H129" s="34"/>
      <c r="J129" s="11"/>
    </row>
    <row r="130" spans="2:10" hidden="1" x14ac:dyDescent="0.2">
      <c r="B130" s="18"/>
      <c r="C130" s="18"/>
      <c r="D130" s="18"/>
      <c r="E130" s="18"/>
      <c r="F130" s="18"/>
      <c r="H130" s="34"/>
      <c r="J130" s="11"/>
    </row>
    <row r="131" spans="2:10" ht="14" hidden="1" x14ac:dyDescent="0.2">
      <c r="B131" s="18" t="s">
        <v>69</v>
      </c>
      <c r="C131" s="204" t="s">
        <v>70</v>
      </c>
      <c r="D131" s="204"/>
      <c r="E131" s="204"/>
      <c r="F131" s="204"/>
      <c r="H131" s="34"/>
      <c r="J131" s="11"/>
    </row>
    <row r="132" spans="2:10" hidden="1" x14ac:dyDescent="0.2">
      <c r="B132" s="18"/>
      <c r="C132" s="62"/>
      <c r="D132" s="62"/>
      <c r="E132" s="62"/>
      <c r="F132" s="62"/>
      <c r="H132" s="34"/>
      <c r="J132" s="11"/>
    </row>
    <row r="133" spans="2:10" hidden="1" x14ac:dyDescent="0.2">
      <c r="B133" s="205" t="s">
        <v>71</v>
      </c>
      <c r="C133" s="205"/>
      <c r="D133" s="205"/>
      <c r="E133" s="205"/>
      <c r="F133" s="205"/>
      <c r="H133" s="34"/>
      <c r="J133" s="11"/>
    </row>
    <row r="134" spans="2:10" ht="14" hidden="1" x14ac:dyDescent="0.2">
      <c r="B134" s="63" t="s">
        <v>14</v>
      </c>
      <c r="C134" s="63" t="s">
        <v>32</v>
      </c>
      <c r="D134" s="63" t="s">
        <v>42</v>
      </c>
      <c r="E134" s="64" t="s">
        <v>25</v>
      </c>
      <c r="F134" s="65" t="s">
        <v>43</v>
      </c>
      <c r="H134" s="34"/>
      <c r="J134" s="11"/>
    </row>
    <row r="135" spans="2:10" ht="14" hidden="1" x14ac:dyDescent="0.2">
      <c r="B135" s="66" t="s">
        <v>70</v>
      </c>
      <c r="C135" s="23" t="s">
        <v>72</v>
      </c>
      <c r="D135" s="67">
        <v>295000</v>
      </c>
      <c r="E135" s="68">
        <v>1</v>
      </c>
      <c r="F135" s="67">
        <f>+D135*E135</f>
        <v>295000</v>
      </c>
      <c r="H135" s="34"/>
      <c r="J135" s="11"/>
    </row>
    <row r="136" spans="2:10" hidden="1" x14ac:dyDescent="0.2">
      <c r="B136" s="193" t="s">
        <v>47</v>
      </c>
      <c r="C136" s="193"/>
      <c r="D136" s="193"/>
      <c r="E136" s="193"/>
      <c r="F136" s="70">
        <f>+F135</f>
        <v>295000</v>
      </c>
      <c r="H136" s="34"/>
      <c r="J136" s="11"/>
    </row>
    <row r="137" spans="2:10" hidden="1" x14ac:dyDescent="0.2">
      <c r="B137" s="18"/>
      <c r="C137" s="18"/>
      <c r="D137" s="18"/>
      <c r="E137" s="18"/>
      <c r="F137" s="18"/>
      <c r="H137" s="34"/>
      <c r="J137" s="11"/>
    </row>
    <row r="138" spans="2:10" hidden="1" x14ac:dyDescent="0.2">
      <c r="B138" s="206" t="s">
        <v>73</v>
      </c>
      <c r="C138" s="206"/>
      <c r="D138" s="206"/>
      <c r="E138" s="206"/>
      <c r="F138" s="206"/>
      <c r="H138" s="34"/>
      <c r="J138" s="11"/>
    </row>
    <row r="139" spans="2:10" ht="14" hidden="1" x14ac:dyDescent="0.2">
      <c r="B139" s="63" t="s">
        <v>14</v>
      </c>
      <c r="C139" s="63" t="s">
        <v>32</v>
      </c>
      <c r="D139" s="63" t="s">
        <v>42</v>
      </c>
      <c r="E139" s="64" t="s">
        <v>25</v>
      </c>
      <c r="F139" s="65" t="s">
        <v>43</v>
      </c>
      <c r="H139" s="34"/>
      <c r="J139" s="11"/>
    </row>
    <row r="140" spans="2:10" ht="14" hidden="1" x14ac:dyDescent="0.2">
      <c r="B140" s="66" t="s">
        <v>70</v>
      </c>
      <c r="C140" s="23" t="s">
        <v>72</v>
      </c>
      <c r="D140" s="67">
        <f>17100000/60</f>
        <v>285000</v>
      </c>
      <c r="E140" s="68">
        <v>1</v>
      </c>
      <c r="F140" s="67">
        <f>+D140*E140</f>
        <v>285000</v>
      </c>
      <c r="H140" s="34"/>
      <c r="J140" s="11"/>
    </row>
    <row r="141" spans="2:10" hidden="1" x14ac:dyDescent="0.2">
      <c r="B141" s="193" t="s">
        <v>51</v>
      </c>
      <c r="C141" s="193"/>
      <c r="D141" s="193"/>
      <c r="E141" s="193"/>
      <c r="F141" s="70">
        <f>+F140</f>
        <v>285000</v>
      </c>
      <c r="H141" s="34"/>
      <c r="J141" s="11"/>
    </row>
    <row r="142" spans="2:10" hidden="1" x14ac:dyDescent="0.2">
      <c r="B142" s="18"/>
      <c r="C142" s="18"/>
      <c r="D142" s="18"/>
      <c r="E142" s="18"/>
      <c r="F142" s="18"/>
      <c r="H142" s="34"/>
      <c r="J142" s="11"/>
    </row>
    <row r="143" spans="2:10" hidden="1" x14ac:dyDescent="0.2">
      <c r="B143" s="207" t="s">
        <v>74</v>
      </c>
      <c r="C143" s="207"/>
      <c r="D143" s="207"/>
      <c r="E143" s="207"/>
      <c r="F143" s="207"/>
      <c r="H143" s="34"/>
      <c r="J143" s="11"/>
    </row>
    <row r="144" spans="2:10" ht="14" hidden="1" x14ac:dyDescent="0.2">
      <c r="B144" s="63" t="s">
        <v>14</v>
      </c>
      <c r="C144" s="63" t="s">
        <v>32</v>
      </c>
      <c r="D144" s="63" t="s">
        <v>42</v>
      </c>
      <c r="E144" s="64" t="s">
        <v>25</v>
      </c>
      <c r="F144" s="65" t="s">
        <v>43</v>
      </c>
      <c r="H144" s="34"/>
      <c r="J144" s="11"/>
    </row>
    <row r="145" spans="2:10" ht="14" hidden="1" x14ac:dyDescent="0.2">
      <c r="B145" s="66" t="s">
        <v>70</v>
      </c>
      <c r="C145" s="23" t="s">
        <v>72</v>
      </c>
      <c r="D145" s="67">
        <v>350000</v>
      </c>
      <c r="E145" s="68">
        <v>1</v>
      </c>
      <c r="F145" s="67">
        <f>+D145*E145</f>
        <v>350000</v>
      </c>
      <c r="H145" s="34"/>
      <c r="J145" s="11"/>
    </row>
    <row r="146" spans="2:10" hidden="1" x14ac:dyDescent="0.2">
      <c r="B146" s="193" t="s">
        <v>53</v>
      </c>
      <c r="C146" s="193"/>
      <c r="D146" s="193"/>
      <c r="E146" s="193"/>
      <c r="F146" s="70">
        <f>+F145</f>
        <v>350000</v>
      </c>
      <c r="H146" s="34"/>
      <c r="J146" s="11"/>
    </row>
    <row r="147" spans="2:10" hidden="1" x14ac:dyDescent="0.2">
      <c r="H147" s="34"/>
      <c r="J147" s="11"/>
    </row>
    <row r="148" spans="2:10" hidden="1" x14ac:dyDescent="0.2">
      <c r="C148" s="194" t="s">
        <v>54</v>
      </c>
      <c r="D148" s="194"/>
      <c r="E148" s="194"/>
      <c r="F148" s="73">
        <f>+F140</f>
        <v>285000</v>
      </c>
      <c r="H148" s="34"/>
      <c r="J148" s="11"/>
    </row>
    <row r="149" spans="2:10" hidden="1" x14ac:dyDescent="0.2">
      <c r="H149" s="34"/>
      <c r="J149" s="11"/>
    </row>
    <row r="150" spans="2:10" hidden="1" x14ac:dyDescent="0.2">
      <c r="H150" s="34"/>
      <c r="J150" s="11"/>
    </row>
    <row r="151" spans="2:10" ht="14" hidden="1" x14ac:dyDescent="0.2">
      <c r="B151" s="18" t="s">
        <v>75</v>
      </c>
      <c r="C151" s="204" t="s">
        <v>76</v>
      </c>
      <c r="D151" s="204"/>
      <c r="E151" s="204"/>
      <c r="F151" s="204"/>
      <c r="H151" s="34"/>
      <c r="J151" s="11"/>
    </row>
    <row r="152" spans="2:10" hidden="1" x14ac:dyDescent="0.2">
      <c r="B152" s="18"/>
      <c r="C152" s="62"/>
      <c r="D152" s="62"/>
      <c r="E152" s="62"/>
      <c r="F152" s="62"/>
      <c r="H152" s="34"/>
      <c r="J152" s="11"/>
    </row>
    <row r="153" spans="2:10" hidden="1" x14ac:dyDescent="0.2">
      <c r="B153" s="205" t="s">
        <v>71</v>
      </c>
      <c r="C153" s="205"/>
      <c r="D153" s="205"/>
      <c r="E153" s="205"/>
      <c r="F153" s="205"/>
      <c r="H153" s="34"/>
      <c r="J153" s="11"/>
    </row>
    <row r="154" spans="2:10" ht="14" hidden="1" x14ac:dyDescent="0.2">
      <c r="B154" s="63" t="s">
        <v>14</v>
      </c>
      <c r="C154" s="63" t="s">
        <v>32</v>
      </c>
      <c r="D154" s="63" t="s">
        <v>42</v>
      </c>
      <c r="E154" s="64" t="s">
        <v>25</v>
      </c>
      <c r="F154" s="65" t="s">
        <v>43</v>
      </c>
      <c r="H154" s="34"/>
      <c r="J154" s="11"/>
    </row>
    <row r="155" spans="2:10" ht="14" hidden="1" x14ac:dyDescent="0.2">
      <c r="B155" s="66" t="s">
        <v>77</v>
      </c>
      <c r="C155" s="23" t="s">
        <v>72</v>
      </c>
      <c r="D155" s="67">
        <v>220000</v>
      </c>
      <c r="E155" s="68">
        <v>1</v>
      </c>
      <c r="F155" s="67">
        <f>+D155*E155</f>
        <v>220000</v>
      </c>
      <c r="H155" s="34"/>
      <c r="J155" s="11"/>
    </row>
    <row r="156" spans="2:10" hidden="1" x14ac:dyDescent="0.2">
      <c r="B156" s="193" t="s">
        <v>47</v>
      </c>
      <c r="C156" s="193"/>
      <c r="D156" s="193"/>
      <c r="E156" s="193"/>
      <c r="F156" s="70">
        <f>+F155</f>
        <v>220000</v>
      </c>
      <c r="H156" s="34"/>
      <c r="J156" s="11"/>
    </row>
    <row r="157" spans="2:10" hidden="1" x14ac:dyDescent="0.2">
      <c r="B157" s="18"/>
      <c r="C157" s="18"/>
      <c r="D157" s="18"/>
      <c r="E157" s="18"/>
      <c r="F157" s="18"/>
      <c r="H157" s="34"/>
      <c r="J157" s="11"/>
    </row>
    <row r="158" spans="2:10" hidden="1" x14ac:dyDescent="0.2">
      <c r="B158" s="206" t="s">
        <v>73</v>
      </c>
      <c r="C158" s="206"/>
      <c r="D158" s="206"/>
      <c r="E158" s="206"/>
      <c r="F158" s="206"/>
      <c r="H158" s="34"/>
      <c r="J158" s="11"/>
    </row>
    <row r="159" spans="2:10" ht="14" hidden="1" x14ac:dyDescent="0.2">
      <c r="B159" s="63" t="s">
        <v>14</v>
      </c>
      <c r="C159" s="63" t="s">
        <v>32</v>
      </c>
      <c r="D159" s="63" t="s">
        <v>42</v>
      </c>
      <c r="E159" s="64" t="s">
        <v>25</v>
      </c>
      <c r="F159" s="65" t="s">
        <v>43</v>
      </c>
      <c r="H159" s="34"/>
      <c r="J159" s="11"/>
    </row>
    <row r="160" spans="2:10" ht="14" hidden="1" x14ac:dyDescent="0.2">
      <c r="B160" s="66" t="s">
        <v>77</v>
      </c>
      <c r="C160" s="23" t="s">
        <v>72</v>
      </c>
      <c r="D160" s="67">
        <f>12000000/60</f>
        <v>200000</v>
      </c>
      <c r="E160" s="68">
        <v>1</v>
      </c>
      <c r="F160" s="67">
        <f>+D160*E160</f>
        <v>200000</v>
      </c>
      <c r="H160" s="34"/>
      <c r="J160" s="11"/>
    </row>
    <row r="161" spans="2:10" hidden="1" x14ac:dyDescent="0.2">
      <c r="B161" s="193" t="s">
        <v>51</v>
      </c>
      <c r="C161" s="193"/>
      <c r="D161" s="193"/>
      <c r="E161" s="193"/>
      <c r="F161" s="70">
        <f>+F160</f>
        <v>200000</v>
      </c>
      <c r="H161" s="34"/>
      <c r="J161" s="11"/>
    </row>
    <row r="162" spans="2:10" hidden="1" x14ac:dyDescent="0.2">
      <c r="B162" s="18"/>
      <c r="C162" s="18"/>
      <c r="D162" s="18"/>
      <c r="E162" s="18"/>
      <c r="F162" s="18"/>
      <c r="H162" s="34"/>
      <c r="J162" s="11"/>
    </row>
    <row r="163" spans="2:10" hidden="1" x14ac:dyDescent="0.2">
      <c r="B163" s="207" t="s">
        <v>74</v>
      </c>
      <c r="C163" s="207"/>
      <c r="D163" s="207"/>
      <c r="E163" s="207"/>
      <c r="F163" s="207"/>
      <c r="H163" s="34"/>
      <c r="J163" s="11"/>
    </row>
    <row r="164" spans="2:10" ht="14" hidden="1" x14ac:dyDescent="0.2">
      <c r="B164" s="63" t="s">
        <v>14</v>
      </c>
      <c r="C164" s="63" t="s">
        <v>32</v>
      </c>
      <c r="D164" s="63" t="s">
        <v>42</v>
      </c>
      <c r="E164" s="64" t="s">
        <v>25</v>
      </c>
      <c r="F164" s="65" t="s">
        <v>43</v>
      </c>
      <c r="H164" s="34"/>
      <c r="J164" s="11"/>
    </row>
    <row r="165" spans="2:10" ht="14" hidden="1" x14ac:dyDescent="0.2">
      <c r="B165" s="66" t="s">
        <v>77</v>
      </c>
      <c r="C165" s="23" t="s">
        <v>72</v>
      </c>
      <c r="D165" s="67">
        <v>250000</v>
      </c>
      <c r="E165" s="68">
        <v>1</v>
      </c>
      <c r="F165" s="67">
        <f>+D165*E165</f>
        <v>250000</v>
      </c>
      <c r="H165" s="34"/>
      <c r="J165" s="11"/>
    </row>
    <row r="166" spans="2:10" hidden="1" x14ac:dyDescent="0.2">
      <c r="B166" s="193" t="s">
        <v>53</v>
      </c>
      <c r="C166" s="193"/>
      <c r="D166" s="193"/>
      <c r="E166" s="193"/>
      <c r="F166" s="70">
        <f>+F165</f>
        <v>250000</v>
      </c>
      <c r="H166" s="34"/>
      <c r="J166" s="11"/>
    </row>
    <row r="167" spans="2:10" hidden="1" x14ac:dyDescent="0.2">
      <c r="H167" s="34"/>
      <c r="J167" s="11"/>
    </row>
    <row r="168" spans="2:10" hidden="1" x14ac:dyDescent="0.2">
      <c r="C168" s="194" t="s">
        <v>54</v>
      </c>
      <c r="D168" s="194"/>
      <c r="E168" s="194"/>
      <c r="F168" s="73">
        <f>+F160</f>
        <v>200000</v>
      </c>
      <c r="H168" s="34"/>
      <c r="J168" s="11"/>
    </row>
    <row r="169" spans="2:10" hidden="1" x14ac:dyDescent="0.2">
      <c r="H169" s="34"/>
      <c r="J169" s="11"/>
    </row>
    <row r="170" spans="2:10" hidden="1" x14ac:dyDescent="0.2">
      <c r="H170" s="34"/>
      <c r="J170" s="11"/>
    </row>
    <row r="171" spans="2:10" ht="14" hidden="1" x14ac:dyDescent="0.2">
      <c r="B171" s="18" t="s">
        <v>78</v>
      </c>
      <c r="C171" s="204" t="s">
        <v>79</v>
      </c>
      <c r="D171" s="204"/>
      <c r="E171" s="204"/>
      <c r="F171" s="204"/>
      <c r="H171" s="34"/>
      <c r="J171" s="11"/>
    </row>
    <row r="172" spans="2:10" hidden="1" x14ac:dyDescent="0.2">
      <c r="B172" s="18"/>
      <c r="C172" s="62"/>
      <c r="D172" s="62"/>
      <c r="E172" s="62"/>
      <c r="F172" s="62"/>
      <c r="H172" s="34"/>
      <c r="J172" s="11"/>
    </row>
    <row r="173" spans="2:10" hidden="1" x14ac:dyDescent="0.2">
      <c r="B173" s="205" t="s">
        <v>71</v>
      </c>
      <c r="C173" s="205"/>
      <c r="D173" s="205"/>
      <c r="E173" s="205"/>
      <c r="F173" s="205"/>
      <c r="H173" s="34"/>
      <c r="J173" s="11"/>
    </row>
    <row r="174" spans="2:10" ht="14" hidden="1" x14ac:dyDescent="0.2">
      <c r="B174" s="63" t="s">
        <v>14</v>
      </c>
      <c r="C174" s="63" t="s">
        <v>32</v>
      </c>
      <c r="D174" s="63" t="s">
        <v>42</v>
      </c>
      <c r="E174" s="64" t="s">
        <v>25</v>
      </c>
      <c r="F174" s="65" t="s">
        <v>43</v>
      </c>
      <c r="H174" s="34"/>
      <c r="J174" s="11"/>
    </row>
    <row r="175" spans="2:10" ht="14" hidden="1" x14ac:dyDescent="0.2">
      <c r="B175" s="66" t="s">
        <v>79</v>
      </c>
      <c r="C175" s="23" t="s">
        <v>72</v>
      </c>
      <c r="D175" s="67">
        <v>150000</v>
      </c>
      <c r="E175" s="68">
        <v>1</v>
      </c>
      <c r="F175" s="67">
        <f>+D175*E175</f>
        <v>150000</v>
      </c>
      <c r="H175" s="34"/>
      <c r="J175" s="11"/>
    </row>
    <row r="176" spans="2:10" hidden="1" x14ac:dyDescent="0.2">
      <c r="B176" s="193" t="s">
        <v>47</v>
      </c>
      <c r="C176" s="193"/>
      <c r="D176" s="193"/>
      <c r="E176" s="193"/>
      <c r="F176" s="70">
        <f>+F175</f>
        <v>150000</v>
      </c>
      <c r="H176" s="34"/>
      <c r="J176" s="11"/>
    </row>
    <row r="177" spans="2:10" hidden="1" x14ac:dyDescent="0.2">
      <c r="B177" s="18"/>
      <c r="C177" s="18"/>
      <c r="D177" s="18"/>
      <c r="E177" s="18"/>
      <c r="F177" s="18"/>
      <c r="H177" s="34"/>
      <c r="J177" s="11"/>
    </row>
    <row r="178" spans="2:10" hidden="1" x14ac:dyDescent="0.2">
      <c r="B178" s="206" t="s">
        <v>73</v>
      </c>
      <c r="C178" s="206"/>
      <c r="D178" s="206"/>
      <c r="E178" s="206"/>
      <c r="F178" s="206"/>
      <c r="H178" s="34"/>
      <c r="J178" s="11"/>
    </row>
    <row r="179" spans="2:10" ht="14" hidden="1" x14ac:dyDescent="0.2">
      <c r="B179" s="63" t="s">
        <v>14</v>
      </c>
      <c r="C179" s="63" t="s">
        <v>32</v>
      </c>
      <c r="D179" s="63" t="s">
        <v>42</v>
      </c>
      <c r="E179" s="64" t="s">
        <v>25</v>
      </c>
      <c r="F179" s="65" t="s">
        <v>43</v>
      </c>
      <c r="H179" s="34"/>
      <c r="J179" s="11"/>
    </row>
    <row r="180" spans="2:10" ht="14" hidden="1" x14ac:dyDescent="0.2">
      <c r="B180" s="66" t="s">
        <v>79</v>
      </c>
      <c r="C180" s="23" t="s">
        <v>72</v>
      </c>
      <c r="D180" s="67">
        <f>5280000/60</f>
        <v>88000</v>
      </c>
      <c r="E180" s="68">
        <v>1</v>
      </c>
      <c r="F180" s="67">
        <f>+D180*E180</f>
        <v>88000</v>
      </c>
      <c r="H180" s="34"/>
      <c r="J180" s="11"/>
    </row>
    <row r="181" spans="2:10" hidden="1" x14ac:dyDescent="0.2">
      <c r="B181" s="193" t="s">
        <v>51</v>
      </c>
      <c r="C181" s="193"/>
      <c r="D181" s="193"/>
      <c r="E181" s="193"/>
      <c r="F181" s="70">
        <f>+F180</f>
        <v>88000</v>
      </c>
      <c r="H181" s="34"/>
      <c r="J181" s="11"/>
    </row>
    <row r="182" spans="2:10" hidden="1" x14ac:dyDescent="0.2">
      <c r="B182" s="18"/>
      <c r="C182" s="18"/>
      <c r="D182" s="18"/>
      <c r="E182" s="18"/>
      <c r="F182" s="18"/>
      <c r="H182" s="34"/>
      <c r="J182" s="11"/>
    </row>
    <row r="183" spans="2:10" hidden="1" x14ac:dyDescent="0.2">
      <c r="B183" s="207" t="s">
        <v>74</v>
      </c>
      <c r="C183" s="207"/>
      <c r="D183" s="207"/>
      <c r="E183" s="207"/>
      <c r="F183" s="207"/>
      <c r="H183" s="34"/>
      <c r="J183" s="11"/>
    </row>
    <row r="184" spans="2:10" ht="14" hidden="1" x14ac:dyDescent="0.2">
      <c r="B184" s="63" t="s">
        <v>14</v>
      </c>
      <c r="C184" s="63" t="s">
        <v>32</v>
      </c>
      <c r="D184" s="63" t="s">
        <v>42</v>
      </c>
      <c r="E184" s="64" t="s">
        <v>25</v>
      </c>
      <c r="F184" s="65" t="s">
        <v>43</v>
      </c>
      <c r="H184" s="34"/>
      <c r="J184" s="11"/>
    </row>
    <row r="185" spans="2:10" ht="14" hidden="1" x14ac:dyDescent="0.2">
      <c r="B185" s="66" t="s">
        <v>79</v>
      </c>
      <c r="C185" s="23" t="s">
        <v>72</v>
      </c>
      <c r="D185" s="67">
        <v>185000</v>
      </c>
      <c r="E185" s="68">
        <v>1</v>
      </c>
      <c r="F185" s="67">
        <f>+D185*E185</f>
        <v>185000</v>
      </c>
      <c r="H185" s="34"/>
      <c r="J185" s="11"/>
    </row>
    <row r="186" spans="2:10" hidden="1" x14ac:dyDescent="0.2">
      <c r="B186" s="193" t="s">
        <v>53</v>
      </c>
      <c r="C186" s="193"/>
      <c r="D186" s="193"/>
      <c r="E186" s="193"/>
      <c r="F186" s="70">
        <f>+F185</f>
        <v>185000</v>
      </c>
      <c r="H186" s="34"/>
      <c r="J186" s="11"/>
    </row>
    <row r="187" spans="2:10" hidden="1" x14ac:dyDescent="0.2">
      <c r="H187" s="34"/>
      <c r="J187" s="11"/>
    </row>
    <row r="188" spans="2:10" hidden="1" x14ac:dyDescent="0.2">
      <c r="C188" s="194" t="s">
        <v>54</v>
      </c>
      <c r="D188" s="194"/>
      <c r="E188" s="194"/>
      <c r="F188" s="73">
        <f>+F180</f>
        <v>88000</v>
      </c>
      <c r="H188" s="34"/>
      <c r="J188" s="11"/>
    </row>
    <row r="189" spans="2:10" hidden="1" x14ac:dyDescent="0.2">
      <c r="H189" s="34"/>
      <c r="J189" s="11"/>
    </row>
    <row r="190" spans="2:10" hidden="1" x14ac:dyDescent="0.2"/>
    <row r="191" spans="2:10" hidden="1" x14ac:dyDescent="0.2"/>
  </sheetData>
  <mergeCells count="68">
    <mergeCell ref="C55:E55"/>
    <mergeCell ref="C2:F2"/>
    <mergeCell ref="C3:F3"/>
    <mergeCell ref="C4:F4"/>
    <mergeCell ref="C5:F5"/>
    <mergeCell ref="C6:F6"/>
    <mergeCell ref="C7:F7"/>
    <mergeCell ref="D16:E16"/>
    <mergeCell ref="D28:E28"/>
    <mergeCell ref="D40:E40"/>
    <mergeCell ref="D52:E52"/>
    <mergeCell ref="C54:E54"/>
    <mergeCell ref="D79:E79"/>
    <mergeCell ref="C56:E56"/>
    <mergeCell ref="D58:F58"/>
    <mergeCell ref="D59:F59"/>
    <mergeCell ref="D60:F60"/>
    <mergeCell ref="B63:F63"/>
    <mergeCell ref="C65:F65"/>
    <mergeCell ref="B67:F67"/>
    <mergeCell ref="B71:E71"/>
    <mergeCell ref="D72:E72"/>
    <mergeCell ref="B74:F74"/>
    <mergeCell ref="B78:E78"/>
    <mergeCell ref="C108:E108"/>
    <mergeCell ref="B81:F81"/>
    <mergeCell ref="B85:E85"/>
    <mergeCell ref="D86:E86"/>
    <mergeCell ref="C88:E88"/>
    <mergeCell ref="C91:F91"/>
    <mergeCell ref="B93:F93"/>
    <mergeCell ref="B96:E96"/>
    <mergeCell ref="B98:F98"/>
    <mergeCell ref="B101:E101"/>
    <mergeCell ref="B103:F103"/>
    <mergeCell ref="B106:E106"/>
    <mergeCell ref="B138:F138"/>
    <mergeCell ref="C111:F111"/>
    <mergeCell ref="B113:F113"/>
    <mergeCell ref="B116:E116"/>
    <mergeCell ref="B118:F118"/>
    <mergeCell ref="B121:E121"/>
    <mergeCell ref="B123:F123"/>
    <mergeCell ref="B126:E126"/>
    <mergeCell ref="C128:E128"/>
    <mergeCell ref="C131:F131"/>
    <mergeCell ref="B133:F133"/>
    <mergeCell ref="B136:E136"/>
    <mergeCell ref="C168:E168"/>
    <mergeCell ref="B141:E141"/>
    <mergeCell ref="B143:F143"/>
    <mergeCell ref="B146:E146"/>
    <mergeCell ref="C148:E148"/>
    <mergeCell ref="C151:F151"/>
    <mergeCell ref="B153:F153"/>
    <mergeCell ref="B156:E156"/>
    <mergeCell ref="B158:F158"/>
    <mergeCell ref="B161:E161"/>
    <mergeCell ref="B163:F163"/>
    <mergeCell ref="B166:E166"/>
    <mergeCell ref="B186:E186"/>
    <mergeCell ref="C188:E188"/>
    <mergeCell ref="C171:F171"/>
    <mergeCell ref="B173:F173"/>
    <mergeCell ref="B176:E176"/>
    <mergeCell ref="B178:F178"/>
    <mergeCell ref="B181:E181"/>
    <mergeCell ref="B183:F183"/>
  </mergeCells>
  <printOptions horizontalCentered="1" verticalCentered="1"/>
  <pageMargins left="0.39370078740157483" right="0.39370078740157483" top="0.39370078740157483" bottom="0.39370078740157483" header="0" footer="0"/>
  <pageSetup scale="65" orientation="portrait" r:id="rId1"/>
  <rowBreaks count="3" manualBreakCount="3">
    <brk id="61" max="21" man="1"/>
    <brk id="109" max="21" man="1"/>
    <brk id="169" max="21"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E470DB-EE46-46AE-A8ED-E59CB8E20E23}">
  <sheetPr codeName="Hoja7"/>
  <dimension ref="A1:S188"/>
  <sheetViews>
    <sheetView view="pageBreakPreview" topLeftCell="A3" zoomScaleNormal="100" zoomScaleSheetLayoutView="100" workbookViewId="0">
      <selection activeCell="F48" sqref="F48"/>
    </sheetView>
  </sheetViews>
  <sheetFormatPr baseColWidth="10" defaultColWidth="8.6640625" defaultRowHeight="13" x14ac:dyDescent="0.2"/>
  <cols>
    <col min="1" max="1" width="2.6640625" style="11" customWidth="1"/>
    <col min="2" max="2" width="49.33203125" style="11" customWidth="1"/>
    <col min="3" max="3" width="16.1640625" style="10" customWidth="1"/>
    <col min="4" max="4" width="12.5" style="60" bestFit="1" customWidth="1"/>
    <col min="5" max="5" width="11.6640625" style="61" bestFit="1" customWidth="1"/>
    <col min="6" max="6" width="15.6640625" style="60" bestFit="1" customWidth="1"/>
    <col min="7" max="7" width="2.6640625" style="11" customWidth="1"/>
    <col min="8" max="8" width="19" style="10" hidden="1" customWidth="1"/>
    <col min="9" max="9" width="12.5" style="11" hidden="1" customWidth="1"/>
    <col min="10" max="10" width="12.5" style="12" hidden="1" customWidth="1"/>
    <col min="11" max="11" width="12" style="11" hidden="1" customWidth="1"/>
    <col min="12" max="12" width="9" style="11" hidden="1" customWidth="1"/>
    <col min="13" max="13" width="12" style="11" hidden="1" customWidth="1"/>
    <col min="14" max="18" width="0" style="11" hidden="1" customWidth="1"/>
    <col min="19" max="19" width="12.5" style="11" hidden="1" customWidth="1"/>
    <col min="20" max="16384" width="8.6640625" style="11"/>
  </cols>
  <sheetData>
    <row r="1" spans="1:9" ht="14" thickBot="1" x14ac:dyDescent="0.25">
      <c r="A1" s="4"/>
      <c r="B1" s="5"/>
      <c r="C1" s="6"/>
      <c r="D1" s="7"/>
      <c r="E1" s="8"/>
      <c r="F1" s="7"/>
      <c r="G1" s="9"/>
    </row>
    <row r="2" spans="1:9" ht="14" x14ac:dyDescent="0.2">
      <c r="A2" s="13"/>
      <c r="B2" s="74" t="s">
        <v>80</v>
      </c>
      <c r="C2" s="195" t="e">
        <f>+#REF!</f>
        <v>#REF!</v>
      </c>
      <c r="D2" s="196"/>
      <c r="E2" s="196"/>
      <c r="F2" s="197"/>
      <c r="G2" s="14"/>
    </row>
    <row r="3" spans="1:9" ht="14" x14ac:dyDescent="0.2">
      <c r="A3" s="15"/>
      <c r="B3" s="75" t="s">
        <v>17</v>
      </c>
      <c r="C3" s="198" t="e">
        <f>+#REF!</f>
        <v>#REF!</v>
      </c>
      <c r="D3" s="199"/>
      <c r="E3" s="199"/>
      <c r="F3" s="200"/>
      <c r="G3" s="16"/>
    </row>
    <row r="4" spans="1:9" ht="14" x14ac:dyDescent="0.2">
      <c r="A4" s="15"/>
      <c r="B4" s="75" t="s">
        <v>85</v>
      </c>
      <c r="C4" s="198" t="s">
        <v>11</v>
      </c>
      <c r="D4" s="199"/>
      <c r="E4" s="199"/>
      <c r="F4" s="200"/>
      <c r="G4" s="16"/>
    </row>
    <row r="5" spans="1:9" ht="26.25" customHeight="1" x14ac:dyDescent="0.2">
      <c r="A5" s="15"/>
      <c r="B5" s="75" t="s">
        <v>18</v>
      </c>
      <c r="C5" s="198" t="e">
        <f>+VLOOKUP('2.3'!C4:F4,#REF!,2,FALSE)</f>
        <v>#REF!</v>
      </c>
      <c r="D5" s="199"/>
      <c r="E5" s="199"/>
      <c r="F5" s="200"/>
      <c r="G5" s="16"/>
    </row>
    <row r="6" spans="1:9" ht="14" x14ac:dyDescent="0.2">
      <c r="A6" s="15"/>
      <c r="B6" s="76" t="s">
        <v>19</v>
      </c>
      <c r="C6" s="198" t="e">
        <f>+VLOOKUP('2.3'!C4:F4,#REF!,4,FALSE)</f>
        <v>#REF!</v>
      </c>
      <c r="D6" s="199"/>
      <c r="E6" s="199"/>
      <c r="F6" s="200"/>
      <c r="G6" s="16"/>
    </row>
    <row r="7" spans="1:9" ht="13.5" customHeight="1" thickBot="1" x14ac:dyDescent="0.25">
      <c r="A7" s="15"/>
      <c r="B7" s="77" t="s">
        <v>20</v>
      </c>
      <c r="C7" s="201" t="e">
        <f>+VLOOKUP('2.3'!C4:F4,#REF!,3,FALSE)</f>
        <v>#REF!</v>
      </c>
      <c r="D7" s="202"/>
      <c r="E7" s="202"/>
      <c r="F7" s="203"/>
      <c r="G7" s="16"/>
    </row>
    <row r="8" spans="1:9" ht="7.25" customHeight="1" x14ac:dyDescent="0.2">
      <c r="A8" s="13"/>
      <c r="B8" s="17"/>
      <c r="C8" s="18"/>
      <c r="D8" s="19"/>
      <c r="E8" s="20"/>
      <c r="F8" s="19"/>
      <c r="G8" s="14"/>
    </row>
    <row r="9" spans="1:9" ht="14" x14ac:dyDescent="0.2">
      <c r="A9" s="13"/>
      <c r="B9" s="17" t="s">
        <v>81</v>
      </c>
      <c r="C9" s="18"/>
      <c r="D9" s="19"/>
      <c r="E9" s="21"/>
      <c r="F9" s="19"/>
      <c r="G9" s="14"/>
      <c r="H9" s="18"/>
    </row>
    <row r="10" spans="1:9" ht="5" customHeight="1" x14ac:dyDescent="0.2">
      <c r="A10" s="13"/>
      <c r="B10" s="17"/>
      <c r="C10" s="18"/>
      <c r="D10" s="19"/>
      <c r="E10" s="21"/>
      <c r="F10" s="19"/>
      <c r="G10" s="14"/>
    </row>
    <row r="11" spans="1:9" ht="14" x14ac:dyDescent="0.2">
      <c r="A11" s="15"/>
      <c r="B11" s="78" t="s">
        <v>21</v>
      </c>
      <c r="C11" s="78" t="s">
        <v>22</v>
      </c>
      <c r="D11" s="79" t="s">
        <v>23</v>
      </c>
      <c r="E11" s="80" t="s">
        <v>19</v>
      </c>
      <c r="F11" s="79" t="s">
        <v>24</v>
      </c>
      <c r="G11" s="16"/>
      <c r="H11" s="18" t="s">
        <v>25</v>
      </c>
      <c r="I11" s="18" t="s">
        <v>22</v>
      </c>
    </row>
    <row r="12" spans="1:9" ht="28" x14ac:dyDescent="0.2">
      <c r="A12" s="15"/>
      <c r="B12" s="22" t="s">
        <v>119</v>
      </c>
      <c r="C12" s="23" t="s">
        <v>27</v>
      </c>
      <c r="D12" s="24">
        <v>80000</v>
      </c>
      <c r="E12" s="25">
        <v>1</v>
      </c>
      <c r="F12" s="26">
        <f>ROUND(D12*E12,0)</f>
        <v>80000</v>
      </c>
      <c r="G12" s="16"/>
      <c r="H12" s="10">
        <v>123</v>
      </c>
      <c r="I12" s="10" t="s">
        <v>26</v>
      </c>
    </row>
    <row r="13" spans="1:9" x14ac:dyDescent="0.2">
      <c r="A13" s="15"/>
      <c r="B13" s="22"/>
      <c r="C13" s="23"/>
      <c r="D13" s="24"/>
      <c r="E13" s="25"/>
      <c r="F13" s="26"/>
      <c r="G13" s="16"/>
      <c r="I13" s="10"/>
    </row>
    <row r="14" spans="1:9" x14ac:dyDescent="0.2">
      <c r="A14" s="15"/>
      <c r="B14" s="22"/>
      <c r="C14" s="23"/>
      <c r="D14" s="24"/>
      <c r="E14" s="25"/>
      <c r="F14" s="26"/>
      <c r="G14" s="16"/>
      <c r="I14" s="10"/>
    </row>
    <row r="15" spans="1:9" x14ac:dyDescent="0.2">
      <c r="A15" s="15"/>
      <c r="B15" s="22"/>
      <c r="C15" s="23"/>
      <c r="D15" s="24"/>
      <c r="E15" s="25"/>
      <c r="F15" s="26"/>
      <c r="G15" s="16"/>
      <c r="I15" s="10"/>
    </row>
    <row r="16" spans="1:9" x14ac:dyDescent="0.2">
      <c r="A16" s="15"/>
      <c r="B16" s="27"/>
      <c r="C16" s="28"/>
      <c r="D16" s="211" t="s">
        <v>28</v>
      </c>
      <c r="E16" s="211"/>
      <c r="F16" s="29">
        <f>+SUM(F12:F15)</f>
        <v>80000</v>
      </c>
      <c r="G16" s="16"/>
      <c r="I16" s="10"/>
    </row>
    <row r="17" spans="1:19" s="34" customFormat="1" ht="14" x14ac:dyDescent="0.2">
      <c r="A17" s="13"/>
      <c r="B17" s="17" t="s">
        <v>82</v>
      </c>
      <c r="C17" s="30"/>
      <c r="D17" s="31"/>
      <c r="E17" s="32"/>
      <c r="F17" s="31"/>
      <c r="G17" s="14"/>
      <c r="H17" s="33"/>
      <c r="J17" s="35"/>
    </row>
    <row r="18" spans="1:19" s="34" customFormat="1" ht="5" customHeight="1" x14ac:dyDescent="0.2">
      <c r="A18" s="13"/>
      <c r="B18" s="17"/>
      <c r="C18" s="18"/>
      <c r="D18" s="19"/>
      <c r="E18" s="21"/>
      <c r="F18" s="19"/>
      <c r="G18" s="14"/>
      <c r="H18" s="33"/>
      <c r="J18" s="35"/>
    </row>
    <row r="19" spans="1:19" s="34" customFormat="1" ht="14" x14ac:dyDescent="0.2">
      <c r="A19" s="15"/>
      <c r="B19" s="36" t="s">
        <v>21</v>
      </c>
      <c r="C19" s="36" t="s">
        <v>22</v>
      </c>
      <c r="D19" s="37" t="s">
        <v>23</v>
      </c>
      <c r="E19" s="38" t="s">
        <v>19</v>
      </c>
      <c r="F19" s="37" t="s">
        <v>24</v>
      </c>
      <c r="G19" s="16"/>
      <c r="H19" s="18" t="s">
        <v>25</v>
      </c>
      <c r="I19" s="18" t="s">
        <v>22</v>
      </c>
      <c r="J19" s="35"/>
    </row>
    <row r="20" spans="1:19" s="34" customFormat="1" ht="14" x14ac:dyDescent="0.2">
      <c r="A20" s="15"/>
      <c r="B20" s="39"/>
      <c r="C20" s="40"/>
      <c r="D20" s="41"/>
      <c r="E20" s="42"/>
      <c r="F20" s="41"/>
      <c r="G20" s="16"/>
      <c r="H20" s="10" t="s">
        <v>29</v>
      </c>
      <c r="I20" s="10">
        <f>+C20</f>
        <v>0</v>
      </c>
      <c r="J20" s="35"/>
    </row>
    <row r="21" spans="1:19" s="34" customFormat="1" x14ac:dyDescent="0.2">
      <c r="A21" s="15"/>
      <c r="B21" s="39"/>
      <c r="C21" s="40"/>
      <c r="D21" s="41"/>
      <c r="E21" s="42"/>
      <c r="F21" s="41"/>
      <c r="G21" s="16"/>
      <c r="H21" s="10">
        <v>0</v>
      </c>
      <c r="I21" s="10">
        <f t="shared" ref="I21:I27" si="0">+C21</f>
        <v>0</v>
      </c>
      <c r="J21" s="35"/>
      <c r="S21" s="34">
        <f>1.2 *2.4</f>
        <v>2.88</v>
      </c>
    </row>
    <row r="22" spans="1:19" s="34" customFormat="1" x14ac:dyDescent="0.2">
      <c r="A22" s="15"/>
      <c r="B22" s="39"/>
      <c r="C22" s="40"/>
      <c r="D22" s="41"/>
      <c r="E22" s="42"/>
      <c r="F22" s="41"/>
      <c r="G22" s="16"/>
      <c r="H22" s="10"/>
      <c r="I22" s="10"/>
      <c r="J22" s="35"/>
    </row>
    <row r="23" spans="1:19" s="34" customFormat="1" x14ac:dyDescent="0.2">
      <c r="A23" s="15"/>
      <c r="B23" s="39"/>
      <c r="C23" s="40"/>
      <c r="D23" s="41"/>
      <c r="E23" s="42"/>
      <c r="F23" s="41"/>
      <c r="G23" s="16"/>
      <c r="H23" s="10"/>
      <c r="I23" s="10"/>
      <c r="J23" s="35"/>
    </row>
    <row r="24" spans="1:19" s="34" customFormat="1" x14ac:dyDescent="0.2">
      <c r="A24" s="15"/>
      <c r="B24" s="39"/>
      <c r="C24" s="40"/>
      <c r="D24" s="41"/>
      <c r="E24" s="42"/>
      <c r="F24" s="41"/>
      <c r="G24" s="16"/>
      <c r="H24" s="10"/>
      <c r="I24" s="10"/>
      <c r="J24" s="35"/>
    </row>
    <row r="25" spans="1:19" s="34" customFormat="1" x14ac:dyDescent="0.2">
      <c r="A25" s="15"/>
      <c r="B25" s="39"/>
      <c r="C25" s="40"/>
      <c r="D25" s="41"/>
      <c r="E25" s="42"/>
      <c r="F25" s="41"/>
      <c r="G25" s="16"/>
      <c r="H25" s="10"/>
      <c r="I25" s="10"/>
      <c r="J25" s="35"/>
    </row>
    <row r="26" spans="1:19" s="34" customFormat="1" x14ac:dyDescent="0.2">
      <c r="A26" s="15"/>
      <c r="B26" s="39"/>
      <c r="C26" s="40"/>
      <c r="D26" s="41"/>
      <c r="E26" s="42"/>
      <c r="F26" s="41"/>
      <c r="G26" s="16"/>
      <c r="H26" s="10"/>
      <c r="I26" s="10"/>
      <c r="J26" s="35"/>
    </row>
    <row r="27" spans="1:19" x14ac:dyDescent="0.2">
      <c r="A27" s="15"/>
      <c r="B27" s="39"/>
      <c r="C27" s="40"/>
      <c r="D27" s="41"/>
      <c r="E27" s="43"/>
      <c r="F27" s="41"/>
      <c r="G27" s="16"/>
      <c r="H27" s="10">
        <v>0</v>
      </c>
      <c r="I27" s="10">
        <f t="shared" si="0"/>
        <v>0</v>
      </c>
      <c r="R27" s="11">
        <v>21.5</v>
      </c>
      <c r="S27" s="11">
        <v>100</v>
      </c>
    </row>
    <row r="28" spans="1:19" x14ac:dyDescent="0.2">
      <c r="A28" s="13"/>
      <c r="C28" s="18"/>
      <c r="D28" s="212" t="s">
        <v>30</v>
      </c>
      <c r="E28" s="212"/>
      <c r="F28" s="19">
        <f>SUM(F20:F27)</f>
        <v>0</v>
      </c>
      <c r="G28" s="14"/>
      <c r="S28" s="11" t="e">
        <f>+#REF!-#REF!</f>
        <v>#REF!</v>
      </c>
    </row>
    <row r="29" spans="1:19" ht="7.25" customHeight="1" x14ac:dyDescent="0.2">
      <c r="A29" s="13"/>
      <c r="B29" s="17"/>
      <c r="C29" s="18"/>
      <c r="D29" s="19"/>
      <c r="E29" s="20"/>
      <c r="F29" s="19"/>
      <c r="G29" s="14"/>
    </row>
    <row r="30" spans="1:19" ht="14" x14ac:dyDescent="0.2">
      <c r="A30" s="13"/>
      <c r="B30" s="17" t="s">
        <v>83</v>
      </c>
      <c r="C30" s="18"/>
      <c r="D30" s="19"/>
      <c r="E30" s="21"/>
      <c r="F30" s="19"/>
      <c r="G30" s="14"/>
    </row>
    <row r="31" spans="1:19" ht="5" customHeight="1" x14ac:dyDescent="0.2">
      <c r="A31" s="13"/>
      <c r="B31" s="17"/>
      <c r="C31" s="18"/>
      <c r="D31" s="19"/>
      <c r="E31" s="21"/>
      <c r="F31" s="19"/>
      <c r="G31" s="14"/>
    </row>
    <row r="32" spans="1:19" ht="14" x14ac:dyDescent="0.2">
      <c r="A32" s="15"/>
      <c r="B32" s="36" t="s">
        <v>21</v>
      </c>
      <c r="C32" s="36" t="s">
        <v>22</v>
      </c>
      <c r="D32" s="37" t="s">
        <v>23</v>
      </c>
      <c r="E32" s="38" t="s">
        <v>19</v>
      </c>
      <c r="F32" s="37" t="s">
        <v>24</v>
      </c>
      <c r="G32" s="16"/>
      <c r="H32" s="18" t="s">
        <v>31</v>
      </c>
      <c r="I32" s="18" t="s">
        <v>32</v>
      </c>
    </row>
    <row r="33" spans="1:10" ht="14" x14ac:dyDescent="0.2">
      <c r="A33" s="15"/>
      <c r="B33" s="39" t="s">
        <v>93</v>
      </c>
      <c r="C33" s="40" t="s">
        <v>96</v>
      </c>
      <c r="D33" s="41">
        <f>800000/6</f>
        <v>133333.33333333334</v>
      </c>
      <c r="E33" s="44" t="e">
        <f>2/$C$6</f>
        <v>#REF!</v>
      </c>
      <c r="F33" s="41" t="e">
        <f>+D33*E33</f>
        <v>#REF!</v>
      </c>
      <c r="G33" s="16"/>
      <c r="H33" s="45" t="e">
        <v>#REF!</v>
      </c>
      <c r="I33" s="10" t="str">
        <f>+C33</f>
        <v>Día</v>
      </c>
      <c r="J33" s="12" t="e">
        <f>+F33*H33</f>
        <v>#REF!</v>
      </c>
    </row>
    <row r="34" spans="1:10" ht="14" x14ac:dyDescent="0.2">
      <c r="A34" s="15"/>
      <c r="B34" s="46" t="s">
        <v>94</v>
      </c>
      <c r="C34" s="40" t="s">
        <v>96</v>
      </c>
      <c r="D34" s="41">
        <f>600000/6</f>
        <v>100000</v>
      </c>
      <c r="E34" s="44" t="e">
        <f t="shared" ref="E34:E35" si="1">2/$C$6</f>
        <v>#REF!</v>
      </c>
      <c r="F34" s="41" t="e">
        <f t="shared" ref="F34:F35" si="2">+D34*E34</f>
        <v>#REF!</v>
      </c>
      <c r="G34" s="16"/>
      <c r="H34" s="45" t="e">
        <v>#REF!</v>
      </c>
      <c r="I34" s="10" t="str">
        <f>+C34</f>
        <v>Día</v>
      </c>
      <c r="J34" s="12" t="e">
        <f>+F34*H34</f>
        <v>#REF!</v>
      </c>
    </row>
    <row r="35" spans="1:10" ht="14" x14ac:dyDescent="0.2">
      <c r="A35" s="15"/>
      <c r="B35" s="39" t="s">
        <v>95</v>
      </c>
      <c r="C35" s="40" t="s">
        <v>96</v>
      </c>
      <c r="D35" s="41">
        <f>400000/6</f>
        <v>66666.666666666672</v>
      </c>
      <c r="E35" s="44" t="e">
        <f t="shared" si="1"/>
        <v>#REF!</v>
      </c>
      <c r="F35" s="41" t="e">
        <f t="shared" si="2"/>
        <v>#REF!</v>
      </c>
      <c r="G35" s="16"/>
      <c r="J35" s="12" t="e">
        <f>SUM(J33:J34)</f>
        <v>#REF!</v>
      </c>
    </row>
    <row r="36" spans="1:10" hidden="1" x14ac:dyDescent="0.2">
      <c r="A36" s="15"/>
      <c r="B36" s="39"/>
      <c r="C36" s="40"/>
      <c r="D36" s="41"/>
      <c r="E36" s="44">
        <v>0.15</v>
      </c>
      <c r="F36" s="41">
        <f t="shared" ref="F36:F39" si="3">ROUND(D36*E36,0)</f>
        <v>0</v>
      </c>
      <c r="G36" s="16"/>
    </row>
    <row r="37" spans="1:10" hidden="1" x14ac:dyDescent="0.2">
      <c r="A37" s="15"/>
      <c r="B37" s="39"/>
      <c r="C37" s="40"/>
      <c r="D37" s="41"/>
      <c r="E37" s="44">
        <v>0.15</v>
      </c>
      <c r="F37" s="41">
        <f t="shared" si="3"/>
        <v>0</v>
      </c>
      <c r="G37" s="16"/>
    </row>
    <row r="38" spans="1:10" hidden="1" x14ac:dyDescent="0.2">
      <c r="A38" s="15"/>
      <c r="B38" s="39"/>
      <c r="C38" s="40"/>
      <c r="D38" s="41"/>
      <c r="E38" s="44">
        <v>0.15</v>
      </c>
      <c r="F38" s="41">
        <f t="shared" si="3"/>
        <v>0</v>
      </c>
      <c r="G38" s="16"/>
    </row>
    <row r="39" spans="1:10" hidden="1" x14ac:dyDescent="0.2">
      <c r="A39" s="15"/>
      <c r="B39" s="39"/>
      <c r="C39" s="40"/>
      <c r="D39" s="41"/>
      <c r="E39" s="44">
        <v>0.15</v>
      </c>
      <c r="F39" s="41">
        <f t="shared" si="3"/>
        <v>0</v>
      </c>
      <c r="G39" s="16"/>
    </row>
    <row r="40" spans="1:10" x14ac:dyDescent="0.2">
      <c r="A40" s="13"/>
      <c r="C40" s="47"/>
      <c r="D40" s="213" t="s">
        <v>33</v>
      </c>
      <c r="E40" s="213"/>
      <c r="F40" s="19" t="e">
        <f>SUM(F33:F39)</f>
        <v>#REF!</v>
      </c>
      <c r="G40" s="14"/>
    </row>
    <row r="41" spans="1:10" ht="7.25" customHeight="1" x14ac:dyDescent="0.2">
      <c r="A41" s="13"/>
      <c r="B41" s="17"/>
      <c r="C41" s="18"/>
      <c r="D41" s="19"/>
      <c r="E41" s="20"/>
      <c r="F41" s="19"/>
      <c r="G41" s="14"/>
    </row>
    <row r="42" spans="1:10" ht="14" x14ac:dyDescent="0.2">
      <c r="A42" s="13"/>
      <c r="B42" s="17" t="s">
        <v>84</v>
      </c>
      <c r="C42" s="18"/>
      <c r="D42" s="19"/>
      <c r="E42" s="21"/>
      <c r="F42" s="19"/>
      <c r="G42" s="14"/>
    </row>
    <row r="43" spans="1:10" ht="5" customHeight="1" x14ac:dyDescent="0.2">
      <c r="A43" s="13"/>
      <c r="B43" s="17"/>
      <c r="C43" s="18"/>
      <c r="D43" s="19"/>
      <c r="E43" s="21"/>
      <c r="F43" s="19"/>
      <c r="G43" s="14"/>
    </row>
    <row r="44" spans="1:10" ht="14" x14ac:dyDescent="0.2">
      <c r="A44" s="15"/>
      <c r="B44" s="36" t="s">
        <v>21</v>
      </c>
      <c r="C44" s="36" t="s">
        <v>22</v>
      </c>
      <c r="D44" s="37" t="s">
        <v>23</v>
      </c>
      <c r="E44" s="38" t="s">
        <v>19</v>
      </c>
      <c r="F44" s="37" t="s">
        <v>24</v>
      </c>
      <c r="G44" s="16"/>
      <c r="H44" s="18" t="s">
        <v>34</v>
      </c>
    </row>
    <row r="45" spans="1:10" x14ac:dyDescent="0.2">
      <c r="A45" s="15"/>
      <c r="B45" s="39"/>
      <c r="C45" s="40"/>
      <c r="D45" s="41"/>
      <c r="E45" s="48"/>
      <c r="F45" s="41"/>
      <c r="G45" s="16"/>
      <c r="H45" s="49">
        <v>0</v>
      </c>
    </row>
    <row r="46" spans="1:10" x14ac:dyDescent="0.2">
      <c r="A46" s="15"/>
      <c r="B46" s="39"/>
      <c r="C46" s="40"/>
      <c r="D46" s="41"/>
      <c r="E46" s="48"/>
      <c r="F46" s="41"/>
      <c r="G46" s="16"/>
      <c r="H46" s="49">
        <v>0</v>
      </c>
    </row>
    <row r="47" spans="1:10" x14ac:dyDescent="0.2">
      <c r="A47" s="15"/>
      <c r="B47" s="39"/>
      <c r="C47" s="40"/>
      <c r="D47" s="41"/>
      <c r="E47" s="44"/>
      <c r="F47" s="41"/>
      <c r="G47" s="16"/>
      <c r="H47" s="50"/>
    </row>
    <row r="48" spans="1:10" hidden="1" x14ac:dyDescent="0.2">
      <c r="A48" s="15"/>
      <c r="B48" s="39"/>
      <c r="C48" s="40"/>
      <c r="D48" s="41"/>
      <c r="E48" s="44"/>
      <c r="F48" s="41"/>
      <c r="G48" s="16"/>
    </row>
    <row r="49" spans="1:10" hidden="1" x14ac:dyDescent="0.2">
      <c r="A49" s="15"/>
      <c r="B49" s="39"/>
      <c r="C49" s="40"/>
      <c r="D49" s="41"/>
      <c r="E49" s="44"/>
      <c r="F49" s="41"/>
      <c r="G49" s="16"/>
    </row>
    <row r="50" spans="1:10" hidden="1" x14ac:dyDescent="0.2">
      <c r="A50" s="15"/>
      <c r="B50" s="39"/>
      <c r="C50" s="40"/>
      <c r="D50" s="41"/>
      <c r="E50" s="44"/>
      <c r="F50" s="41"/>
      <c r="G50" s="16"/>
    </row>
    <row r="51" spans="1:10" x14ac:dyDescent="0.2">
      <c r="A51" s="15"/>
      <c r="B51" s="39"/>
      <c r="C51" s="40"/>
      <c r="D51" s="41"/>
      <c r="E51" s="44"/>
      <c r="F51" s="41"/>
      <c r="G51" s="16"/>
    </row>
    <row r="52" spans="1:10" x14ac:dyDescent="0.2">
      <c r="A52" s="13"/>
      <c r="C52" s="51"/>
      <c r="D52" s="212" t="s">
        <v>35</v>
      </c>
      <c r="E52" s="212"/>
      <c r="F52" s="19">
        <f>SUM(F45:F51)</f>
        <v>0</v>
      </c>
      <c r="G52" s="14"/>
      <c r="H52" s="52"/>
    </row>
    <row r="53" spans="1:10" ht="7.25" customHeight="1" x14ac:dyDescent="0.2">
      <c r="A53" s="13"/>
      <c r="B53" s="17"/>
      <c r="C53" s="18"/>
      <c r="D53" s="19"/>
      <c r="E53" s="20"/>
      <c r="F53" s="19"/>
      <c r="G53" s="14"/>
    </row>
    <row r="54" spans="1:10" x14ac:dyDescent="0.2">
      <c r="A54" s="15"/>
      <c r="C54" s="214" t="s">
        <v>36</v>
      </c>
      <c r="D54" s="214"/>
      <c r="E54" s="214"/>
      <c r="F54" s="53" t="e">
        <f>+F52+F40+F28++F16</f>
        <v>#REF!</v>
      </c>
      <c r="G54" s="16"/>
    </row>
    <row r="55" spans="1:10" x14ac:dyDescent="0.2">
      <c r="A55" s="15"/>
      <c r="B55" s="18"/>
      <c r="C55" s="18"/>
      <c r="D55" s="210"/>
      <c r="E55" s="210"/>
      <c r="F55" s="210"/>
      <c r="G55" s="16"/>
    </row>
    <row r="56" spans="1:10" ht="14" customHeight="1" x14ac:dyDescent="0.2">
      <c r="A56" s="15"/>
      <c r="B56" s="18"/>
      <c r="C56" s="18"/>
      <c r="D56" s="210"/>
      <c r="E56" s="210"/>
      <c r="F56" s="210"/>
      <c r="G56" s="16"/>
    </row>
    <row r="57" spans="1:10" x14ac:dyDescent="0.2">
      <c r="A57" s="15"/>
      <c r="B57" s="18"/>
      <c r="C57" s="18"/>
      <c r="D57" s="210"/>
      <c r="E57" s="210"/>
      <c r="F57" s="210"/>
      <c r="G57" s="16"/>
    </row>
    <row r="58" spans="1:10" ht="14" thickBot="1" x14ac:dyDescent="0.25">
      <c r="A58" s="54"/>
      <c r="B58" s="55"/>
      <c r="C58" s="56"/>
      <c r="D58" s="57"/>
      <c r="E58" s="58"/>
      <c r="F58" s="57"/>
      <c r="G58" s="59"/>
    </row>
    <row r="59" spans="1:10" hidden="1" x14ac:dyDescent="0.2">
      <c r="H59" s="34"/>
      <c r="J59" s="11"/>
    </row>
    <row r="60" spans="1:10" hidden="1" x14ac:dyDescent="0.2">
      <c r="B60" s="210" t="s">
        <v>39</v>
      </c>
      <c r="C60" s="210"/>
      <c r="D60" s="210"/>
      <c r="E60" s="210"/>
      <c r="F60" s="210"/>
      <c r="H60" s="34"/>
      <c r="J60" s="11"/>
    </row>
    <row r="61" spans="1:10" hidden="1" x14ac:dyDescent="0.2">
      <c r="B61" s="18"/>
      <c r="C61" s="18"/>
      <c r="D61" s="18"/>
      <c r="E61" s="18"/>
      <c r="F61" s="18"/>
      <c r="H61" s="34"/>
      <c r="J61" s="11"/>
    </row>
    <row r="62" spans="1:10" ht="14" hidden="1" x14ac:dyDescent="0.2">
      <c r="B62" s="18" t="s">
        <v>40</v>
      </c>
      <c r="C62" s="204" t="str">
        <f>+B66</f>
        <v>Lámina HR 3,00 1,20 x 2,40 m</v>
      </c>
      <c r="D62" s="204"/>
      <c r="E62" s="204"/>
      <c r="F62" s="204"/>
      <c r="H62" s="34"/>
      <c r="J62" s="11"/>
    </row>
    <row r="63" spans="1:10" hidden="1" x14ac:dyDescent="0.2">
      <c r="B63" s="18"/>
      <c r="C63" s="62"/>
      <c r="D63" s="62"/>
      <c r="E63" s="62"/>
      <c r="F63" s="62"/>
      <c r="H63" s="34"/>
      <c r="J63" s="11"/>
    </row>
    <row r="64" spans="1:10" hidden="1" x14ac:dyDescent="0.2">
      <c r="B64" s="205" t="s">
        <v>41</v>
      </c>
      <c r="C64" s="205"/>
      <c r="D64" s="205"/>
      <c r="E64" s="205"/>
      <c r="F64" s="205"/>
      <c r="H64" s="34"/>
      <c r="J64" s="11"/>
    </row>
    <row r="65" spans="2:10" ht="14" hidden="1" x14ac:dyDescent="0.2">
      <c r="B65" s="63" t="s">
        <v>14</v>
      </c>
      <c r="C65" s="63" t="s">
        <v>32</v>
      </c>
      <c r="D65" s="63" t="s">
        <v>42</v>
      </c>
      <c r="E65" s="64" t="s">
        <v>25</v>
      </c>
      <c r="F65" s="65" t="s">
        <v>43</v>
      </c>
      <c r="H65" s="34"/>
      <c r="J65" s="11"/>
    </row>
    <row r="66" spans="2:10" ht="14" hidden="1" x14ac:dyDescent="0.2">
      <c r="B66" s="66" t="s">
        <v>44</v>
      </c>
      <c r="C66" s="23" t="s">
        <v>45</v>
      </c>
      <c r="D66" s="67">
        <v>196710</v>
      </c>
      <c r="E66" s="68">
        <v>1</v>
      </c>
      <c r="F66" s="67">
        <f>+D66*E66</f>
        <v>196710</v>
      </c>
      <c r="H66" s="34"/>
      <c r="J66" s="11"/>
    </row>
    <row r="67" spans="2:10" ht="14" hidden="1" x14ac:dyDescent="0.2">
      <c r="B67" s="66" t="s">
        <v>46</v>
      </c>
      <c r="C67" s="23"/>
      <c r="D67" s="67"/>
      <c r="E67" s="69">
        <v>0.19</v>
      </c>
      <c r="F67" s="67">
        <f>+F66*E67</f>
        <v>37374.9</v>
      </c>
      <c r="H67" s="34"/>
      <c r="J67" s="11"/>
    </row>
    <row r="68" spans="2:10" hidden="1" x14ac:dyDescent="0.2">
      <c r="B68" s="193" t="s">
        <v>47</v>
      </c>
      <c r="C68" s="193"/>
      <c r="D68" s="193"/>
      <c r="E68" s="193"/>
      <c r="F68" s="70">
        <f>+F66+F67</f>
        <v>234084.9</v>
      </c>
      <c r="H68" s="34"/>
      <c r="J68" s="11"/>
    </row>
    <row r="69" spans="2:10" ht="14.5" hidden="1" customHeight="1" x14ac:dyDescent="0.2">
      <c r="B69" s="71" t="s">
        <v>48</v>
      </c>
      <c r="C69" s="72">
        <f>1.2*2.4</f>
        <v>2.88</v>
      </c>
      <c r="D69" s="208" t="s">
        <v>49</v>
      </c>
      <c r="E69" s="209"/>
      <c r="F69" s="70">
        <f>+F68/C69</f>
        <v>81279.479166666672</v>
      </c>
      <c r="H69" s="34"/>
      <c r="J69" s="11"/>
    </row>
    <row r="70" spans="2:10" hidden="1" x14ac:dyDescent="0.2">
      <c r="B70" s="18"/>
      <c r="C70" s="18"/>
      <c r="D70" s="18"/>
      <c r="E70" s="18"/>
      <c r="F70" s="18"/>
      <c r="H70" s="34"/>
      <c r="J70" s="11"/>
    </row>
    <row r="71" spans="2:10" hidden="1" x14ac:dyDescent="0.2">
      <c r="B71" s="206" t="s">
        <v>50</v>
      </c>
      <c r="C71" s="206"/>
      <c r="D71" s="206"/>
      <c r="E71" s="206"/>
      <c r="F71" s="206"/>
      <c r="H71" s="34"/>
      <c r="J71" s="11"/>
    </row>
    <row r="72" spans="2:10" ht="14" hidden="1" x14ac:dyDescent="0.2">
      <c r="B72" s="63" t="s">
        <v>14</v>
      </c>
      <c r="C72" s="63" t="s">
        <v>32</v>
      </c>
      <c r="D72" s="63" t="s">
        <v>42</v>
      </c>
      <c r="E72" s="64" t="s">
        <v>25</v>
      </c>
      <c r="F72" s="65" t="s">
        <v>43</v>
      </c>
      <c r="H72" s="34"/>
      <c r="J72" s="11"/>
    </row>
    <row r="73" spans="2:10" ht="14" hidden="1" x14ac:dyDescent="0.2">
      <c r="B73" s="66" t="s">
        <v>44</v>
      </c>
      <c r="C73" s="23" t="s">
        <v>45</v>
      </c>
      <c r="D73" s="67">
        <v>176800</v>
      </c>
      <c r="E73" s="68">
        <v>1</v>
      </c>
      <c r="F73" s="67">
        <f>+D73*E73</f>
        <v>176800</v>
      </c>
      <c r="H73" s="34"/>
      <c r="J73" s="11"/>
    </row>
    <row r="74" spans="2:10" ht="14" hidden="1" x14ac:dyDescent="0.2">
      <c r="B74" s="66" t="s">
        <v>46</v>
      </c>
      <c r="C74" s="23"/>
      <c r="D74" s="67"/>
      <c r="E74" s="69">
        <v>0.19</v>
      </c>
      <c r="F74" s="67">
        <f>+F73*E74</f>
        <v>33592</v>
      </c>
      <c r="H74" s="34"/>
      <c r="J74" s="11"/>
    </row>
    <row r="75" spans="2:10" hidden="1" x14ac:dyDescent="0.2">
      <c r="B75" s="193" t="s">
        <v>51</v>
      </c>
      <c r="C75" s="193"/>
      <c r="D75" s="193"/>
      <c r="E75" s="193"/>
      <c r="F75" s="70">
        <f>+F73+F74</f>
        <v>210392</v>
      </c>
      <c r="H75" s="34"/>
      <c r="J75" s="11"/>
    </row>
    <row r="76" spans="2:10" ht="14" hidden="1" x14ac:dyDescent="0.2">
      <c r="B76" s="71" t="s">
        <v>48</v>
      </c>
      <c r="C76" s="72">
        <f>1.2*2.4</f>
        <v>2.88</v>
      </c>
      <c r="D76" s="208" t="s">
        <v>49</v>
      </c>
      <c r="E76" s="209"/>
      <c r="F76" s="70">
        <f>+F75/C76</f>
        <v>73052.777777777781</v>
      </c>
      <c r="H76" s="34"/>
      <c r="J76" s="11"/>
    </row>
    <row r="77" spans="2:10" hidden="1" x14ac:dyDescent="0.2">
      <c r="B77" s="18"/>
      <c r="C77" s="18"/>
      <c r="D77" s="18"/>
      <c r="E77" s="18"/>
      <c r="F77" s="18"/>
      <c r="H77" s="34"/>
      <c r="J77" s="11"/>
    </row>
    <row r="78" spans="2:10" hidden="1" x14ac:dyDescent="0.2">
      <c r="B78" s="207" t="s">
        <v>52</v>
      </c>
      <c r="C78" s="207"/>
      <c r="D78" s="207"/>
      <c r="E78" s="207"/>
      <c r="F78" s="207"/>
      <c r="H78" s="34"/>
      <c r="J78" s="11"/>
    </row>
    <row r="79" spans="2:10" ht="14" hidden="1" x14ac:dyDescent="0.2">
      <c r="B79" s="63" t="s">
        <v>14</v>
      </c>
      <c r="C79" s="63" t="s">
        <v>32</v>
      </c>
      <c r="D79" s="63" t="s">
        <v>42</v>
      </c>
      <c r="E79" s="64" t="s">
        <v>25</v>
      </c>
      <c r="F79" s="65" t="s">
        <v>43</v>
      </c>
      <c r="H79" s="34"/>
      <c r="J79" s="11"/>
    </row>
    <row r="80" spans="2:10" ht="14" hidden="1" x14ac:dyDescent="0.2">
      <c r="B80" s="66" t="s">
        <v>44</v>
      </c>
      <c r="C80" s="23" t="s">
        <v>45</v>
      </c>
      <c r="D80" s="67">
        <v>220326</v>
      </c>
      <c r="E80" s="68">
        <v>1</v>
      </c>
      <c r="F80" s="67">
        <f>+D80*E80</f>
        <v>220326</v>
      </c>
      <c r="H80" s="34"/>
      <c r="J80" s="11"/>
    </row>
    <row r="81" spans="2:10" ht="14" hidden="1" x14ac:dyDescent="0.2">
      <c r="B81" s="66" t="s">
        <v>46</v>
      </c>
      <c r="C81" s="23"/>
      <c r="D81" s="67"/>
      <c r="E81" s="69">
        <v>0.19</v>
      </c>
      <c r="F81" s="67">
        <f>+F80*E81</f>
        <v>41861.94</v>
      </c>
      <c r="H81" s="34"/>
      <c r="J81" s="11"/>
    </row>
    <row r="82" spans="2:10" hidden="1" x14ac:dyDescent="0.2">
      <c r="B82" s="193" t="s">
        <v>53</v>
      </c>
      <c r="C82" s="193"/>
      <c r="D82" s="193"/>
      <c r="E82" s="193"/>
      <c r="F82" s="70">
        <f>+F80+F81</f>
        <v>262187.94</v>
      </c>
      <c r="H82" s="34"/>
      <c r="J82" s="11"/>
    </row>
    <row r="83" spans="2:10" ht="14" hidden="1" x14ac:dyDescent="0.2">
      <c r="B83" s="71" t="s">
        <v>48</v>
      </c>
      <c r="C83" s="72">
        <f>1.2*2.4</f>
        <v>2.88</v>
      </c>
      <c r="D83" s="208" t="s">
        <v>49</v>
      </c>
      <c r="E83" s="209"/>
      <c r="F83" s="70">
        <f>+F82/C83</f>
        <v>91037.479166666672</v>
      </c>
      <c r="H83" s="34"/>
      <c r="J83" s="11"/>
    </row>
    <row r="84" spans="2:10" hidden="1" x14ac:dyDescent="0.2">
      <c r="H84" s="34"/>
      <c r="J84" s="11"/>
    </row>
    <row r="85" spans="2:10" hidden="1" x14ac:dyDescent="0.2">
      <c r="C85" s="194" t="s">
        <v>54</v>
      </c>
      <c r="D85" s="194"/>
      <c r="E85" s="194"/>
      <c r="F85" s="73">
        <f>+F76</f>
        <v>73052.777777777781</v>
      </c>
      <c r="H85" s="34"/>
      <c r="J85" s="11"/>
    </row>
    <row r="86" spans="2:10" hidden="1" x14ac:dyDescent="0.2">
      <c r="H86" s="34"/>
      <c r="J86" s="11"/>
    </row>
    <row r="87" spans="2:10" hidden="1" x14ac:dyDescent="0.2">
      <c r="B87" s="18"/>
      <c r="C87" s="18"/>
      <c r="D87" s="18"/>
      <c r="E87" s="18"/>
      <c r="F87" s="18"/>
      <c r="H87" s="34"/>
      <c r="J87" s="11"/>
    </row>
    <row r="88" spans="2:10" ht="14" hidden="1" x14ac:dyDescent="0.2">
      <c r="B88" s="18" t="s">
        <v>55</v>
      </c>
      <c r="C88" s="204" t="s">
        <v>56</v>
      </c>
      <c r="D88" s="204"/>
      <c r="E88" s="204"/>
      <c r="F88" s="204"/>
      <c r="H88" s="34"/>
      <c r="J88" s="11"/>
    </row>
    <row r="89" spans="2:10" hidden="1" x14ac:dyDescent="0.2">
      <c r="B89" s="18"/>
      <c r="C89" s="62"/>
      <c r="D89" s="62"/>
      <c r="E89" s="62"/>
      <c r="F89" s="62"/>
      <c r="H89" s="34"/>
      <c r="J89" s="11"/>
    </row>
    <row r="90" spans="2:10" hidden="1" x14ac:dyDescent="0.2">
      <c r="B90" s="205" t="s">
        <v>57</v>
      </c>
      <c r="C90" s="205"/>
      <c r="D90" s="205"/>
      <c r="E90" s="205"/>
      <c r="F90" s="205"/>
      <c r="H90" s="34"/>
      <c r="J90" s="11"/>
    </row>
    <row r="91" spans="2:10" ht="14" hidden="1" x14ac:dyDescent="0.2">
      <c r="B91" s="63" t="s">
        <v>14</v>
      </c>
      <c r="C91" s="63" t="s">
        <v>32</v>
      </c>
      <c r="D91" s="63" t="s">
        <v>42</v>
      </c>
      <c r="E91" s="64" t="s">
        <v>25</v>
      </c>
      <c r="F91" s="65" t="s">
        <v>43</v>
      </c>
      <c r="H91" s="34"/>
      <c r="J91" s="11"/>
    </row>
    <row r="92" spans="2:10" ht="14" hidden="1" x14ac:dyDescent="0.2">
      <c r="B92" s="66" t="s">
        <v>56</v>
      </c>
      <c r="C92" s="23" t="s">
        <v>26</v>
      </c>
      <c r="D92" s="67">
        <v>7950</v>
      </c>
      <c r="E92" s="68">
        <v>1</v>
      </c>
      <c r="F92" s="67">
        <f>+D92*E92</f>
        <v>7950</v>
      </c>
      <c r="H92" s="34"/>
      <c r="J92" s="11"/>
    </row>
    <row r="93" spans="2:10" hidden="1" x14ac:dyDescent="0.2">
      <c r="B93" s="193" t="s">
        <v>47</v>
      </c>
      <c r="C93" s="193"/>
      <c r="D93" s="193"/>
      <c r="E93" s="193"/>
      <c r="F93" s="70">
        <f>+F92</f>
        <v>7950</v>
      </c>
      <c r="H93" s="34"/>
      <c r="J93" s="11"/>
    </row>
    <row r="94" spans="2:10" hidden="1" x14ac:dyDescent="0.2">
      <c r="B94" s="18"/>
      <c r="C94" s="18"/>
      <c r="D94" s="18"/>
      <c r="E94" s="18"/>
      <c r="F94" s="18"/>
      <c r="H94" s="34"/>
      <c r="J94" s="11"/>
    </row>
    <row r="95" spans="2:10" hidden="1" x14ac:dyDescent="0.2">
      <c r="B95" s="206" t="s">
        <v>58</v>
      </c>
      <c r="C95" s="206"/>
      <c r="D95" s="206"/>
      <c r="E95" s="206"/>
      <c r="F95" s="206"/>
      <c r="H95" s="34"/>
      <c r="J95" s="11"/>
    </row>
    <row r="96" spans="2:10" ht="14" hidden="1" x14ac:dyDescent="0.2">
      <c r="B96" s="63" t="s">
        <v>14</v>
      </c>
      <c r="C96" s="63" t="s">
        <v>32</v>
      </c>
      <c r="D96" s="63" t="s">
        <v>42</v>
      </c>
      <c r="E96" s="64" t="s">
        <v>25</v>
      </c>
      <c r="F96" s="65" t="s">
        <v>43</v>
      </c>
      <c r="H96" s="34"/>
      <c r="J96" s="11"/>
    </row>
    <row r="97" spans="2:10" ht="14" hidden="1" x14ac:dyDescent="0.2">
      <c r="B97" s="66" t="s">
        <v>56</v>
      </c>
      <c r="C97" s="23" t="s">
        <v>26</v>
      </c>
      <c r="D97" s="67">
        <v>6900</v>
      </c>
      <c r="E97" s="68">
        <v>1</v>
      </c>
      <c r="F97" s="67">
        <f>+D97*E97</f>
        <v>6900</v>
      </c>
      <c r="H97" s="34"/>
      <c r="J97" s="11"/>
    </row>
    <row r="98" spans="2:10" hidden="1" x14ac:dyDescent="0.2">
      <c r="B98" s="193" t="s">
        <v>51</v>
      </c>
      <c r="C98" s="193"/>
      <c r="D98" s="193"/>
      <c r="E98" s="193"/>
      <c r="F98" s="70">
        <f>+F97</f>
        <v>6900</v>
      </c>
      <c r="H98" s="34"/>
      <c r="J98" s="11"/>
    </row>
    <row r="99" spans="2:10" hidden="1" x14ac:dyDescent="0.2">
      <c r="B99" s="18"/>
      <c r="C99" s="18"/>
      <c r="D99" s="18"/>
      <c r="E99" s="18"/>
      <c r="F99" s="18"/>
      <c r="H99" s="34"/>
      <c r="J99" s="11"/>
    </row>
    <row r="100" spans="2:10" hidden="1" x14ac:dyDescent="0.2">
      <c r="B100" s="207" t="s">
        <v>59</v>
      </c>
      <c r="C100" s="207"/>
      <c r="D100" s="207"/>
      <c r="E100" s="207"/>
      <c r="F100" s="207"/>
      <c r="H100" s="34"/>
      <c r="J100" s="11"/>
    </row>
    <row r="101" spans="2:10" ht="14" hidden="1" x14ac:dyDescent="0.2">
      <c r="B101" s="63" t="s">
        <v>14</v>
      </c>
      <c r="C101" s="63" t="s">
        <v>32</v>
      </c>
      <c r="D101" s="63" t="s">
        <v>42</v>
      </c>
      <c r="E101" s="64" t="s">
        <v>25</v>
      </c>
      <c r="F101" s="65" t="s">
        <v>43</v>
      </c>
      <c r="H101" s="34"/>
      <c r="J101" s="11"/>
    </row>
    <row r="102" spans="2:10" ht="14" hidden="1" x14ac:dyDescent="0.2">
      <c r="B102" s="66" t="s">
        <v>56</v>
      </c>
      <c r="C102" s="23" t="s">
        <v>26</v>
      </c>
      <c r="D102" s="67">
        <v>8900</v>
      </c>
      <c r="E102" s="68">
        <v>1</v>
      </c>
      <c r="F102" s="67">
        <f>+D102*E102</f>
        <v>8900</v>
      </c>
      <c r="H102" s="34"/>
      <c r="J102" s="11"/>
    </row>
    <row r="103" spans="2:10" hidden="1" x14ac:dyDescent="0.2">
      <c r="B103" s="193" t="s">
        <v>53</v>
      </c>
      <c r="C103" s="193"/>
      <c r="D103" s="193"/>
      <c r="E103" s="193"/>
      <c r="F103" s="70">
        <f>+F102</f>
        <v>8900</v>
      </c>
      <c r="H103" s="34"/>
      <c r="J103" s="11"/>
    </row>
    <row r="104" spans="2:10" hidden="1" x14ac:dyDescent="0.2">
      <c r="H104" s="34"/>
      <c r="J104" s="11"/>
    </row>
    <row r="105" spans="2:10" hidden="1" x14ac:dyDescent="0.2">
      <c r="C105" s="194" t="s">
        <v>54</v>
      </c>
      <c r="D105" s="194"/>
      <c r="E105" s="194"/>
      <c r="F105" s="73">
        <f>+F98</f>
        <v>6900</v>
      </c>
      <c r="H105" s="34"/>
      <c r="J105" s="11"/>
    </row>
    <row r="106" spans="2:10" hidden="1" x14ac:dyDescent="0.2">
      <c r="H106" s="34"/>
      <c r="J106" s="11"/>
    </row>
    <row r="107" spans="2:10" hidden="1" x14ac:dyDescent="0.2">
      <c r="H107" s="34"/>
      <c r="J107" s="11"/>
    </row>
    <row r="108" spans="2:10" ht="14" hidden="1" x14ac:dyDescent="0.2">
      <c r="B108" s="18" t="s">
        <v>60</v>
      </c>
      <c r="C108" s="204" t="s">
        <v>61</v>
      </c>
      <c r="D108" s="204"/>
      <c r="E108" s="204"/>
      <c r="F108" s="204"/>
      <c r="H108" s="34"/>
      <c r="J108" s="11"/>
    </row>
    <row r="109" spans="2:10" hidden="1" x14ac:dyDescent="0.2">
      <c r="B109" s="18"/>
      <c r="C109" s="62"/>
      <c r="D109" s="62"/>
      <c r="E109" s="62"/>
      <c r="F109" s="62"/>
      <c r="H109" s="34"/>
      <c r="J109" s="11"/>
    </row>
    <row r="110" spans="2:10" hidden="1" x14ac:dyDescent="0.2">
      <c r="B110" s="205" t="s">
        <v>62</v>
      </c>
      <c r="C110" s="205"/>
      <c r="D110" s="205"/>
      <c r="E110" s="205"/>
      <c r="F110" s="205"/>
      <c r="H110" s="34"/>
      <c r="J110" s="11"/>
    </row>
    <row r="111" spans="2:10" ht="14" hidden="1" x14ac:dyDescent="0.2">
      <c r="B111" s="63" t="s">
        <v>14</v>
      </c>
      <c r="C111" s="63" t="s">
        <v>32</v>
      </c>
      <c r="D111" s="63" t="s">
        <v>42</v>
      </c>
      <c r="E111" s="64" t="s">
        <v>25</v>
      </c>
      <c r="F111" s="65" t="s">
        <v>43</v>
      </c>
      <c r="H111" s="34"/>
      <c r="J111" s="11"/>
    </row>
    <row r="112" spans="2:10" ht="14" hidden="1" x14ac:dyDescent="0.2">
      <c r="B112" s="66" t="s">
        <v>63</v>
      </c>
      <c r="C112" s="23" t="s">
        <v>64</v>
      </c>
      <c r="D112" s="67">
        <f>97900/15</f>
        <v>6526.666666666667</v>
      </c>
      <c r="E112" s="68">
        <v>1</v>
      </c>
      <c r="F112" s="67">
        <f>+D112*E112</f>
        <v>6526.666666666667</v>
      </c>
      <c r="H112" s="34"/>
      <c r="J112" s="11"/>
    </row>
    <row r="113" spans="2:10" hidden="1" x14ac:dyDescent="0.2">
      <c r="B113" s="193" t="s">
        <v>47</v>
      </c>
      <c r="C113" s="193"/>
      <c r="D113" s="193"/>
      <c r="E113" s="193"/>
      <c r="F113" s="70">
        <f>+F112</f>
        <v>6526.666666666667</v>
      </c>
      <c r="H113" s="34"/>
      <c r="J113" s="11"/>
    </row>
    <row r="114" spans="2:10" hidden="1" x14ac:dyDescent="0.2">
      <c r="B114" s="18"/>
      <c r="C114" s="18"/>
      <c r="D114" s="18"/>
      <c r="E114" s="18"/>
      <c r="F114" s="18"/>
      <c r="H114" s="34"/>
      <c r="J114" s="11"/>
    </row>
    <row r="115" spans="2:10" hidden="1" x14ac:dyDescent="0.2">
      <c r="B115" s="206" t="s">
        <v>65</v>
      </c>
      <c r="C115" s="206"/>
      <c r="D115" s="206"/>
      <c r="E115" s="206"/>
      <c r="F115" s="206"/>
      <c r="H115" s="34"/>
      <c r="J115" s="11"/>
    </row>
    <row r="116" spans="2:10" ht="14" hidden="1" x14ac:dyDescent="0.2">
      <c r="B116" s="63" t="s">
        <v>14</v>
      </c>
      <c r="C116" s="63" t="s">
        <v>32</v>
      </c>
      <c r="D116" s="63" t="s">
        <v>42</v>
      </c>
      <c r="E116" s="64" t="s">
        <v>25</v>
      </c>
      <c r="F116" s="65" t="s">
        <v>43</v>
      </c>
      <c r="H116" s="34"/>
      <c r="J116" s="11"/>
    </row>
    <row r="117" spans="2:10" ht="14" hidden="1" x14ac:dyDescent="0.2">
      <c r="B117" s="66" t="s">
        <v>66</v>
      </c>
      <c r="C117" s="23" t="s">
        <v>64</v>
      </c>
      <c r="D117" s="67">
        <f>167790/15</f>
        <v>11186</v>
      </c>
      <c r="E117" s="68">
        <v>1</v>
      </c>
      <c r="F117" s="67">
        <f>+D117*E117</f>
        <v>11186</v>
      </c>
      <c r="H117" s="34"/>
      <c r="J117" s="11"/>
    </row>
    <row r="118" spans="2:10" hidden="1" x14ac:dyDescent="0.2">
      <c r="B118" s="193" t="s">
        <v>51</v>
      </c>
      <c r="C118" s="193"/>
      <c r="D118" s="193"/>
      <c r="E118" s="193"/>
      <c r="F118" s="70">
        <f>+F117</f>
        <v>11186</v>
      </c>
      <c r="H118" s="34"/>
      <c r="J118" s="11"/>
    </row>
    <row r="119" spans="2:10" hidden="1" x14ac:dyDescent="0.2">
      <c r="B119" s="18"/>
      <c r="C119" s="18"/>
      <c r="D119" s="18"/>
      <c r="E119" s="18"/>
      <c r="F119" s="18"/>
      <c r="H119" s="34"/>
      <c r="J119" s="11"/>
    </row>
    <row r="120" spans="2:10" hidden="1" x14ac:dyDescent="0.2">
      <c r="B120" s="207" t="s">
        <v>67</v>
      </c>
      <c r="C120" s="207"/>
      <c r="D120" s="207"/>
      <c r="E120" s="207"/>
      <c r="F120" s="207"/>
      <c r="H120" s="34"/>
      <c r="J120" s="11"/>
    </row>
    <row r="121" spans="2:10" ht="14" hidden="1" x14ac:dyDescent="0.2">
      <c r="B121" s="63" t="s">
        <v>14</v>
      </c>
      <c r="C121" s="63" t="s">
        <v>32</v>
      </c>
      <c r="D121" s="63" t="s">
        <v>42</v>
      </c>
      <c r="E121" s="64" t="s">
        <v>25</v>
      </c>
      <c r="F121" s="65" t="s">
        <v>43</v>
      </c>
      <c r="H121" s="34"/>
      <c r="J121" s="11"/>
    </row>
    <row r="122" spans="2:10" ht="14" hidden="1" x14ac:dyDescent="0.2">
      <c r="B122" s="66" t="s">
        <v>68</v>
      </c>
      <c r="C122" s="23" t="s">
        <v>64</v>
      </c>
      <c r="D122" s="67">
        <f>54999/5</f>
        <v>10999.8</v>
      </c>
      <c r="E122" s="68">
        <v>1</v>
      </c>
      <c r="F122" s="67">
        <f>+D122*E122</f>
        <v>10999.8</v>
      </c>
      <c r="H122" s="34"/>
      <c r="J122" s="11"/>
    </row>
    <row r="123" spans="2:10" hidden="1" x14ac:dyDescent="0.2">
      <c r="B123" s="193" t="s">
        <v>53</v>
      </c>
      <c r="C123" s="193"/>
      <c r="D123" s="193"/>
      <c r="E123" s="193"/>
      <c r="F123" s="70">
        <f>+F122</f>
        <v>10999.8</v>
      </c>
      <c r="H123" s="34"/>
      <c r="J123" s="11"/>
    </row>
    <row r="124" spans="2:10" hidden="1" x14ac:dyDescent="0.2">
      <c r="H124" s="34"/>
      <c r="J124" s="11"/>
    </row>
    <row r="125" spans="2:10" hidden="1" x14ac:dyDescent="0.2">
      <c r="C125" s="194" t="s">
        <v>54</v>
      </c>
      <c r="D125" s="194"/>
      <c r="E125" s="194"/>
      <c r="F125" s="73">
        <f>+F113</f>
        <v>6526.666666666667</v>
      </c>
      <c r="H125" s="34"/>
      <c r="J125" s="11"/>
    </row>
    <row r="126" spans="2:10" hidden="1" x14ac:dyDescent="0.2">
      <c r="H126" s="34"/>
      <c r="J126" s="11"/>
    </row>
    <row r="127" spans="2:10" hidden="1" x14ac:dyDescent="0.2">
      <c r="B127" s="18"/>
      <c r="C127" s="18"/>
      <c r="D127" s="18"/>
      <c r="E127" s="18"/>
      <c r="F127" s="18"/>
      <c r="H127" s="34"/>
      <c r="J127" s="11"/>
    </row>
    <row r="128" spans="2:10" ht="14" hidden="1" x14ac:dyDescent="0.2">
      <c r="B128" s="18" t="s">
        <v>69</v>
      </c>
      <c r="C128" s="204" t="s">
        <v>70</v>
      </c>
      <c r="D128" s="204"/>
      <c r="E128" s="204"/>
      <c r="F128" s="204"/>
      <c r="H128" s="34"/>
      <c r="J128" s="11"/>
    </row>
    <row r="129" spans="2:10" hidden="1" x14ac:dyDescent="0.2">
      <c r="B129" s="18"/>
      <c r="C129" s="62"/>
      <c r="D129" s="62"/>
      <c r="E129" s="62"/>
      <c r="F129" s="62"/>
      <c r="H129" s="34"/>
      <c r="J129" s="11"/>
    </row>
    <row r="130" spans="2:10" hidden="1" x14ac:dyDescent="0.2">
      <c r="B130" s="205" t="s">
        <v>71</v>
      </c>
      <c r="C130" s="205"/>
      <c r="D130" s="205"/>
      <c r="E130" s="205"/>
      <c r="F130" s="205"/>
      <c r="H130" s="34"/>
      <c r="J130" s="11"/>
    </row>
    <row r="131" spans="2:10" ht="14" hidden="1" x14ac:dyDescent="0.2">
      <c r="B131" s="63" t="s">
        <v>14</v>
      </c>
      <c r="C131" s="63" t="s">
        <v>32</v>
      </c>
      <c r="D131" s="63" t="s">
        <v>42</v>
      </c>
      <c r="E131" s="64" t="s">
        <v>25</v>
      </c>
      <c r="F131" s="65" t="s">
        <v>43</v>
      </c>
      <c r="H131" s="34"/>
      <c r="J131" s="11"/>
    </row>
    <row r="132" spans="2:10" ht="14" hidden="1" x14ac:dyDescent="0.2">
      <c r="B132" s="66" t="s">
        <v>70</v>
      </c>
      <c r="C132" s="23" t="s">
        <v>72</v>
      </c>
      <c r="D132" s="67">
        <v>295000</v>
      </c>
      <c r="E132" s="68">
        <v>1</v>
      </c>
      <c r="F132" s="67">
        <f>+D132*E132</f>
        <v>295000</v>
      </c>
      <c r="H132" s="34"/>
      <c r="J132" s="11"/>
    </row>
    <row r="133" spans="2:10" hidden="1" x14ac:dyDescent="0.2">
      <c r="B133" s="193" t="s">
        <v>47</v>
      </c>
      <c r="C133" s="193"/>
      <c r="D133" s="193"/>
      <c r="E133" s="193"/>
      <c r="F133" s="70">
        <f>+F132</f>
        <v>295000</v>
      </c>
      <c r="H133" s="34"/>
      <c r="J133" s="11"/>
    </row>
    <row r="134" spans="2:10" hidden="1" x14ac:dyDescent="0.2">
      <c r="B134" s="18"/>
      <c r="C134" s="18"/>
      <c r="D134" s="18"/>
      <c r="E134" s="18"/>
      <c r="F134" s="18"/>
      <c r="H134" s="34"/>
      <c r="J134" s="11"/>
    </row>
    <row r="135" spans="2:10" hidden="1" x14ac:dyDescent="0.2">
      <c r="B135" s="206" t="s">
        <v>73</v>
      </c>
      <c r="C135" s="206"/>
      <c r="D135" s="206"/>
      <c r="E135" s="206"/>
      <c r="F135" s="206"/>
      <c r="H135" s="34"/>
      <c r="J135" s="11"/>
    </row>
    <row r="136" spans="2:10" ht="14" hidden="1" x14ac:dyDescent="0.2">
      <c r="B136" s="63" t="s">
        <v>14</v>
      </c>
      <c r="C136" s="63" t="s">
        <v>32</v>
      </c>
      <c r="D136" s="63" t="s">
        <v>42</v>
      </c>
      <c r="E136" s="64" t="s">
        <v>25</v>
      </c>
      <c r="F136" s="65" t="s">
        <v>43</v>
      </c>
      <c r="H136" s="34"/>
      <c r="J136" s="11"/>
    </row>
    <row r="137" spans="2:10" ht="14" hidden="1" x14ac:dyDescent="0.2">
      <c r="B137" s="66" t="s">
        <v>70</v>
      </c>
      <c r="C137" s="23" t="s">
        <v>72</v>
      </c>
      <c r="D137" s="67">
        <f>17100000/60</f>
        <v>285000</v>
      </c>
      <c r="E137" s="68">
        <v>1</v>
      </c>
      <c r="F137" s="67">
        <f>+D137*E137</f>
        <v>285000</v>
      </c>
      <c r="H137" s="34"/>
      <c r="J137" s="11"/>
    </row>
    <row r="138" spans="2:10" hidden="1" x14ac:dyDescent="0.2">
      <c r="B138" s="193" t="s">
        <v>51</v>
      </c>
      <c r="C138" s="193"/>
      <c r="D138" s="193"/>
      <c r="E138" s="193"/>
      <c r="F138" s="70">
        <f>+F137</f>
        <v>285000</v>
      </c>
      <c r="H138" s="34"/>
      <c r="J138" s="11"/>
    </row>
    <row r="139" spans="2:10" hidden="1" x14ac:dyDescent="0.2">
      <c r="B139" s="18"/>
      <c r="C139" s="18"/>
      <c r="D139" s="18"/>
      <c r="E139" s="18"/>
      <c r="F139" s="18"/>
      <c r="H139" s="34"/>
      <c r="J139" s="11"/>
    </row>
    <row r="140" spans="2:10" hidden="1" x14ac:dyDescent="0.2">
      <c r="B140" s="207" t="s">
        <v>74</v>
      </c>
      <c r="C140" s="207"/>
      <c r="D140" s="207"/>
      <c r="E140" s="207"/>
      <c r="F140" s="207"/>
      <c r="H140" s="34"/>
      <c r="J140" s="11"/>
    </row>
    <row r="141" spans="2:10" ht="14" hidden="1" x14ac:dyDescent="0.2">
      <c r="B141" s="63" t="s">
        <v>14</v>
      </c>
      <c r="C141" s="63" t="s">
        <v>32</v>
      </c>
      <c r="D141" s="63" t="s">
        <v>42</v>
      </c>
      <c r="E141" s="64" t="s">
        <v>25</v>
      </c>
      <c r="F141" s="65" t="s">
        <v>43</v>
      </c>
      <c r="H141" s="34"/>
      <c r="J141" s="11"/>
    </row>
    <row r="142" spans="2:10" ht="14" hidden="1" x14ac:dyDescent="0.2">
      <c r="B142" s="66" t="s">
        <v>70</v>
      </c>
      <c r="C142" s="23" t="s">
        <v>72</v>
      </c>
      <c r="D142" s="67">
        <v>350000</v>
      </c>
      <c r="E142" s="68">
        <v>1</v>
      </c>
      <c r="F142" s="67">
        <f>+D142*E142</f>
        <v>350000</v>
      </c>
      <c r="H142" s="34"/>
      <c r="J142" s="11"/>
    </row>
    <row r="143" spans="2:10" hidden="1" x14ac:dyDescent="0.2">
      <c r="B143" s="193" t="s">
        <v>53</v>
      </c>
      <c r="C143" s="193"/>
      <c r="D143" s="193"/>
      <c r="E143" s="193"/>
      <c r="F143" s="70">
        <f>+F142</f>
        <v>350000</v>
      </c>
      <c r="H143" s="34"/>
      <c r="J143" s="11"/>
    </row>
    <row r="144" spans="2:10" hidden="1" x14ac:dyDescent="0.2">
      <c r="H144" s="34"/>
      <c r="J144" s="11"/>
    </row>
    <row r="145" spans="2:10" hidden="1" x14ac:dyDescent="0.2">
      <c r="C145" s="194" t="s">
        <v>54</v>
      </c>
      <c r="D145" s="194"/>
      <c r="E145" s="194"/>
      <c r="F145" s="73">
        <f>+F137</f>
        <v>285000</v>
      </c>
      <c r="H145" s="34"/>
      <c r="J145" s="11"/>
    </row>
    <row r="146" spans="2:10" hidden="1" x14ac:dyDescent="0.2">
      <c r="H146" s="34"/>
      <c r="J146" s="11"/>
    </row>
    <row r="147" spans="2:10" hidden="1" x14ac:dyDescent="0.2">
      <c r="H147" s="34"/>
      <c r="J147" s="11"/>
    </row>
    <row r="148" spans="2:10" ht="14" hidden="1" x14ac:dyDescent="0.2">
      <c r="B148" s="18" t="s">
        <v>75</v>
      </c>
      <c r="C148" s="204" t="s">
        <v>76</v>
      </c>
      <c r="D148" s="204"/>
      <c r="E148" s="204"/>
      <c r="F148" s="204"/>
      <c r="H148" s="34"/>
      <c r="J148" s="11"/>
    </row>
    <row r="149" spans="2:10" hidden="1" x14ac:dyDescent="0.2">
      <c r="B149" s="18"/>
      <c r="C149" s="62"/>
      <c r="D149" s="62"/>
      <c r="E149" s="62"/>
      <c r="F149" s="62"/>
      <c r="H149" s="34"/>
      <c r="J149" s="11"/>
    </row>
    <row r="150" spans="2:10" hidden="1" x14ac:dyDescent="0.2">
      <c r="B150" s="205" t="s">
        <v>71</v>
      </c>
      <c r="C150" s="205"/>
      <c r="D150" s="205"/>
      <c r="E150" s="205"/>
      <c r="F150" s="205"/>
      <c r="H150" s="34"/>
      <c r="J150" s="11"/>
    </row>
    <row r="151" spans="2:10" ht="14" hidden="1" x14ac:dyDescent="0.2">
      <c r="B151" s="63" t="s">
        <v>14</v>
      </c>
      <c r="C151" s="63" t="s">
        <v>32</v>
      </c>
      <c r="D151" s="63" t="s">
        <v>42</v>
      </c>
      <c r="E151" s="64" t="s">
        <v>25</v>
      </c>
      <c r="F151" s="65" t="s">
        <v>43</v>
      </c>
      <c r="H151" s="34"/>
      <c r="J151" s="11"/>
    </row>
    <row r="152" spans="2:10" ht="14" hidden="1" x14ac:dyDescent="0.2">
      <c r="B152" s="66" t="s">
        <v>77</v>
      </c>
      <c r="C152" s="23" t="s">
        <v>72</v>
      </c>
      <c r="D152" s="67">
        <v>220000</v>
      </c>
      <c r="E152" s="68">
        <v>1</v>
      </c>
      <c r="F152" s="67">
        <f>+D152*E152</f>
        <v>220000</v>
      </c>
      <c r="H152" s="34"/>
      <c r="J152" s="11"/>
    </row>
    <row r="153" spans="2:10" hidden="1" x14ac:dyDescent="0.2">
      <c r="B153" s="193" t="s">
        <v>47</v>
      </c>
      <c r="C153" s="193"/>
      <c r="D153" s="193"/>
      <c r="E153" s="193"/>
      <c r="F153" s="70">
        <f>+F152</f>
        <v>220000</v>
      </c>
      <c r="H153" s="34"/>
      <c r="J153" s="11"/>
    </row>
    <row r="154" spans="2:10" hidden="1" x14ac:dyDescent="0.2">
      <c r="B154" s="18"/>
      <c r="C154" s="18"/>
      <c r="D154" s="18"/>
      <c r="E154" s="18"/>
      <c r="F154" s="18"/>
      <c r="H154" s="34"/>
      <c r="J154" s="11"/>
    </row>
    <row r="155" spans="2:10" hidden="1" x14ac:dyDescent="0.2">
      <c r="B155" s="206" t="s">
        <v>73</v>
      </c>
      <c r="C155" s="206"/>
      <c r="D155" s="206"/>
      <c r="E155" s="206"/>
      <c r="F155" s="206"/>
      <c r="H155" s="34"/>
      <c r="J155" s="11"/>
    </row>
    <row r="156" spans="2:10" ht="14" hidden="1" x14ac:dyDescent="0.2">
      <c r="B156" s="63" t="s">
        <v>14</v>
      </c>
      <c r="C156" s="63" t="s">
        <v>32</v>
      </c>
      <c r="D156" s="63" t="s">
        <v>42</v>
      </c>
      <c r="E156" s="64" t="s">
        <v>25</v>
      </c>
      <c r="F156" s="65" t="s">
        <v>43</v>
      </c>
      <c r="H156" s="34"/>
      <c r="J156" s="11"/>
    </row>
    <row r="157" spans="2:10" ht="14" hidden="1" x14ac:dyDescent="0.2">
      <c r="B157" s="66" t="s">
        <v>77</v>
      </c>
      <c r="C157" s="23" t="s">
        <v>72</v>
      </c>
      <c r="D157" s="67">
        <f>12000000/60</f>
        <v>200000</v>
      </c>
      <c r="E157" s="68">
        <v>1</v>
      </c>
      <c r="F157" s="67">
        <f>+D157*E157</f>
        <v>200000</v>
      </c>
      <c r="H157" s="34"/>
      <c r="J157" s="11"/>
    </row>
    <row r="158" spans="2:10" hidden="1" x14ac:dyDescent="0.2">
      <c r="B158" s="193" t="s">
        <v>51</v>
      </c>
      <c r="C158" s="193"/>
      <c r="D158" s="193"/>
      <c r="E158" s="193"/>
      <c r="F158" s="70">
        <f>+F157</f>
        <v>200000</v>
      </c>
      <c r="H158" s="34"/>
      <c r="J158" s="11"/>
    </row>
    <row r="159" spans="2:10" hidden="1" x14ac:dyDescent="0.2">
      <c r="B159" s="18"/>
      <c r="C159" s="18"/>
      <c r="D159" s="18"/>
      <c r="E159" s="18"/>
      <c r="F159" s="18"/>
      <c r="H159" s="34"/>
      <c r="J159" s="11"/>
    </row>
    <row r="160" spans="2:10" hidden="1" x14ac:dyDescent="0.2">
      <c r="B160" s="207" t="s">
        <v>74</v>
      </c>
      <c r="C160" s="207"/>
      <c r="D160" s="207"/>
      <c r="E160" s="207"/>
      <c r="F160" s="207"/>
      <c r="H160" s="34"/>
      <c r="J160" s="11"/>
    </row>
    <row r="161" spans="2:10" ht="14" hidden="1" x14ac:dyDescent="0.2">
      <c r="B161" s="63" t="s">
        <v>14</v>
      </c>
      <c r="C161" s="63" t="s">
        <v>32</v>
      </c>
      <c r="D161" s="63" t="s">
        <v>42</v>
      </c>
      <c r="E161" s="64" t="s">
        <v>25</v>
      </c>
      <c r="F161" s="65" t="s">
        <v>43</v>
      </c>
      <c r="H161" s="34"/>
      <c r="J161" s="11"/>
    </row>
    <row r="162" spans="2:10" ht="14" hidden="1" x14ac:dyDescent="0.2">
      <c r="B162" s="66" t="s">
        <v>77</v>
      </c>
      <c r="C162" s="23" t="s">
        <v>72</v>
      </c>
      <c r="D162" s="67">
        <v>250000</v>
      </c>
      <c r="E162" s="68">
        <v>1</v>
      </c>
      <c r="F162" s="67">
        <f>+D162*E162</f>
        <v>250000</v>
      </c>
      <c r="H162" s="34"/>
      <c r="J162" s="11"/>
    </row>
    <row r="163" spans="2:10" hidden="1" x14ac:dyDescent="0.2">
      <c r="B163" s="193" t="s">
        <v>53</v>
      </c>
      <c r="C163" s="193"/>
      <c r="D163" s="193"/>
      <c r="E163" s="193"/>
      <c r="F163" s="70">
        <f>+F162</f>
        <v>250000</v>
      </c>
      <c r="H163" s="34"/>
      <c r="J163" s="11"/>
    </row>
    <row r="164" spans="2:10" hidden="1" x14ac:dyDescent="0.2">
      <c r="H164" s="34"/>
      <c r="J164" s="11"/>
    </row>
    <row r="165" spans="2:10" hidden="1" x14ac:dyDescent="0.2">
      <c r="C165" s="194" t="s">
        <v>54</v>
      </c>
      <c r="D165" s="194"/>
      <c r="E165" s="194"/>
      <c r="F165" s="73">
        <f>+F157</f>
        <v>200000</v>
      </c>
      <c r="H165" s="34"/>
      <c r="J165" s="11"/>
    </row>
    <row r="166" spans="2:10" hidden="1" x14ac:dyDescent="0.2">
      <c r="H166" s="34"/>
      <c r="J166" s="11"/>
    </row>
    <row r="167" spans="2:10" hidden="1" x14ac:dyDescent="0.2">
      <c r="H167" s="34"/>
      <c r="J167" s="11"/>
    </row>
    <row r="168" spans="2:10" ht="14" hidden="1" x14ac:dyDescent="0.2">
      <c r="B168" s="18" t="s">
        <v>78</v>
      </c>
      <c r="C168" s="204" t="s">
        <v>79</v>
      </c>
      <c r="D168" s="204"/>
      <c r="E168" s="204"/>
      <c r="F168" s="204"/>
      <c r="H168" s="34"/>
      <c r="J168" s="11"/>
    </row>
    <row r="169" spans="2:10" hidden="1" x14ac:dyDescent="0.2">
      <c r="B169" s="18"/>
      <c r="C169" s="62"/>
      <c r="D169" s="62"/>
      <c r="E169" s="62"/>
      <c r="F169" s="62"/>
      <c r="H169" s="34"/>
      <c r="J169" s="11"/>
    </row>
    <row r="170" spans="2:10" hidden="1" x14ac:dyDescent="0.2">
      <c r="B170" s="205" t="s">
        <v>71</v>
      </c>
      <c r="C170" s="205"/>
      <c r="D170" s="205"/>
      <c r="E170" s="205"/>
      <c r="F170" s="205"/>
      <c r="H170" s="34"/>
      <c r="J170" s="11"/>
    </row>
    <row r="171" spans="2:10" ht="14" hidden="1" x14ac:dyDescent="0.2">
      <c r="B171" s="63" t="s">
        <v>14</v>
      </c>
      <c r="C171" s="63" t="s">
        <v>32</v>
      </c>
      <c r="D171" s="63" t="s">
        <v>42</v>
      </c>
      <c r="E171" s="64" t="s">
        <v>25</v>
      </c>
      <c r="F171" s="65" t="s">
        <v>43</v>
      </c>
      <c r="H171" s="34"/>
      <c r="J171" s="11"/>
    </row>
    <row r="172" spans="2:10" ht="14" hidden="1" x14ac:dyDescent="0.2">
      <c r="B172" s="66" t="s">
        <v>79</v>
      </c>
      <c r="C172" s="23" t="s">
        <v>72</v>
      </c>
      <c r="D172" s="67">
        <v>150000</v>
      </c>
      <c r="E172" s="68">
        <v>1</v>
      </c>
      <c r="F172" s="67">
        <f>+D172*E172</f>
        <v>150000</v>
      </c>
      <c r="H172" s="34"/>
      <c r="J172" s="11"/>
    </row>
    <row r="173" spans="2:10" hidden="1" x14ac:dyDescent="0.2">
      <c r="B173" s="193" t="s">
        <v>47</v>
      </c>
      <c r="C173" s="193"/>
      <c r="D173" s="193"/>
      <c r="E173" s="193"/>
      <c r="F173" s="70">
        <f>+F172</f>
        <v>150000</v>
      </c>
      <c r="H173" s="34"/>
      <c r="J173" s="11"/>
    </row>
    <row r="174" spans="2:10" hidden="1" x14ac:dyDescent="0.2">
      <c r="B174" s="18"/>
      <c r="C174" s="18"/>
      <c r="D174" s="18"/>
      <c r="E174" s="18"/>
      <c r="F174" s="18"/>
      <c r="H174" s="34"/>
      <c r="J174" s="11"/>
    </row>
    <row r="175" spans="2:10" hidden="1" x14ac:dyDescent="0.2">
      <c r="B175" s="206" t="s">
        <v>73</v>
      </c>
      <c r="C175" s="206"/>
      <c r="D175" s="206"/>
      <c r="E175" s="206"/>
      <c r="F175" s="206"/>
      <c r="H175" s="34"/>
      <c r="J175" s="11"/>
    </row>
    <row r="176" spans="2:10" ht="14" hidden="1" x14ac:dyDescent="0.2">
      <c r="B176" s="63" t="s">
        <v>14</v>
      </c>
      <c r="C176" s="63" t="s">
        <v>32</v>
      </c>
      <c r="D176" s="63" t="s">
        <v>42</v>
      </c>
      <c r="E176" s="64" t="s">
        <v>25</v>
      </c>
      <c r="F176" s="65" t="s">
        <v>43</v>
      </c>
      <c r="H176" s="34"/>
      <c r="J176" s="11"/>
    </row>
    <row r="177" spans="2:10" ht="14" hidden="1" x14ac:dyDescent="0.2">
      <c r="B177" s="66" t="s">
        <v>79</v>
      </c>
      <c r="C177" s="23" t="s">
        <v>72</v>
      </c>
      <c r="D177" s="67">
        <f>5280000/60</f>
        <v>88000</v>
      </c>
      <c r="E177" s="68">
        <v>1</v>
      </c>
      <c r="F177" s="67">
        <f>+D177*E177</f>
        <v>88000</v>
      </c>
      <c r="H177" s="34"/>
      <c r="J177" s="11"/>
    </row>
    <row r="178" spans="2:10" hidden="1" x14ac:dyDescent="0.2">
      <c r="B178" s="193" t="s">
        <v>51</v>
      </c>
      <c r="C178" s="193"/>
      <c r="D178" s="193"/>
      <c r="E178" s="193"/>
      <c r="F178" s="70">
        <f>+F177</f>
        <v>88000</v>
      </c>
      <c r="H178" s="34"/>
      <c r="J178" s="11"/>
    </row>
    <row r="179" spans="2:10" hidden="1" x14ac:dyDescent="0.2">
      <c r="B179" s="18"/>
      <c r="C179" s="18"/>
      <c r="D179" s="18"/>
      <c r="E179" s="18"/>
      <c r="F179" s="18"/>
      <c r="H179" s="34"/>
      <c r="J179" s="11"/>
    </row>
    <row r="180" spans="2:10" hidden="1" x14ac:dyDescent="0.2">
      <c r="B180" s="207" t="s">
        <v>74</v>
      </c>
      <c r="C180" s="207"/>
      <c r="D180" s="207"/>
      <c r="E180" s="207"/>
      <c r="F180" s="207"/>
      <c r="H180" s="34"/>
      <c r="J180" s="11"/>
    </row>
    <row r="181" spans="2:10" ht="14" hidden="1" x14ac:dyDescent="0.2">
      <c r="B181" s="63" t="s">
        <v>14</v>
      </c>
      <c r="C181" s="63" t="s">
        <v>32</v>
      </c>
      <c r="D181" s="63" t="s">
        <v>42</v>
      </c>
      <c r="E181" s="64" t="s">
        <v>25</v>
      </c>
      <c r="F181" s="65" t="s">
        <v>43</v>
      </c>
      <c r="H181" s="34"/>
      <c r="J181" s="11"/>
    </row>
    <row r="182" spans="2:10" ht="14" hidden="1" x14ac:dyDescent="0.2">
      <c r="B182" s="66" t="s">
        <v>79</v>
      </c>
      <c r="C182" s="23" t="s">
        <v>72</v>
      </c>
      <c r="D182" s="67">
        <v>185000</v>
      </c>
      <c r="E182" s="68">
        <v>1</v>
      </c>
      <c r="F182" s="67">
        <f>+D182*E182</f>
        <v>185000</v>
      </c>
      <c r="H182" s="34"/>
      <c r="J182" s="11"/>
    </row>
    <row r="183" spans="2:10" hidden="1" x14ac:dyDescent="0.2">
      <c r="B183" s="193" t="s">
        <v>53</v>
      </c>
      <c r="C183" s="193"/>
      <c r="D183" s="193"/>
      <c r="E183" s="193"/>
      <c r="F183" s="70">
        <f>+F182</f>
        <v>185000</v>
      </c>
      <c r="H183" s="34"/>
      <c r="J183" s="11"/>
    </row>
    <row r="184" spans="2:10" hidden="1" x14ac:dyDescent="0.2">
      <c r="H184" s="34"/>
      <c r="J184" s="11"/>
    </row>
    <row r="185" spans="2:10" hidden="1" x14ac:dyDescent="0.2">
      <c r="C185" s="194" t="s">
        <v>54</v>
      </c>
      <c r="D185" s="194"/>
      <c r="E185" s="194"/>
      <c r="F185" s="73">
        <f>+F177</f>
        <v>88000</v>
      </c>
      <c r="H185" s="34"/>
      <c r="J185" s="11"/>
    </row>
    <row r="186" spans="2:10" hidden="1" x14ac:dyDescent="0.2">
      <c r="H186" s="34"/>
      <c r="J186" s="11"/>
    </row>
    <row r="187" spans="2:10" hidden="1" x14ac:dyDescent="0.2"/>
    <row r="188" spans="2:10" hidden="1" x14ac:dyDescent="0.2"/>
  </sheetData>
  <mergeCells count="66">
    <mergeCell ref="C7:F7"/>
    <mergeCell ref="C2:F2"/>
    <mergeCell ref="C3:F3"/>
    <mergeCell ref="C4:F4"/>
    <mergeCell ref="C5:F5"/>
    <mergeCell ref="C6:F6"/>
    <mergeCell ref="D16:E16"/>
    <mergeCell ref="D28:E28"/>
    <mergeCell ref="D40:E40"/>
    <mergeCell ref="D52:E52"/>
    <mergeCell ref="C54:E54"/>
    <mergeCell ref="D76:E76"/>
    <mergeCell ref="D55:F55"/>
    <mergeCell ref="D56:F56"/>
    <mergeCell ref="D57:F57"/>
    <mergeCell ref="B60:F60"/>
    <mergeCell ref="C62:F62"/>
    <mergeCell ref="B64:F64"/>
    <mergeCell ref="B68:E68"/>
    <mergeCell ref="D69:E69"/>
    <mergeCell ref="B71:F71"/>
    <mergeCell ref="B75:E75"/>
    <mergeCell ref="C105:E105"/>
    <mergeCell ref="B78:F78"/>
    <mergeCell ref="B82:E82"/>
    <mergeCell ref="D83:E83"/>
    <mergeCell ref="C85:E85"/>
    <mergeCell ref="C88:F88"/>
    <mergeCell ref="B90:F90"/>
    <mergeCell ref="B93:E93"/>
    <mergeCell ref="B95:F95"/>
    <mergeCell ref="B98:E98"/>
    <mergeCell ref="B100:F100"/>
    <mergeCell ref="B103:E103"/>
    <mergeCell ref="B135:F135"/>
    <mergeCell ref="C108:F108"/>
    <mergeCell ref="B110:F110"/>
    <mergeCell ref="B113:E113"/>
    <mergeCell ref="B115:F115"/>
    <mergeCell ref="B118:E118"/>
    <mergeCell ref="B120:F120"/>
    <mergeCell ref="B123:E123"/>
    <mergeCell ref="C125:E125"/>
    <mergeCell ref="C128:F128"/>
    <mergeCell ref="B130:F130"/>
    <mergeCell ref="B133:E133"/>
    <mergeCell ref="C165:E165"/>
    <mergeCell ref="B138:E138"/>
    <mergeCell ref="B140:F140"/>
    <mergeCell ref="B143:E143"/>
    <mergeCell ref="C145:E145"/>
    <mergeCell ref="C148:F148"/>
    <mergeCell ref="B150:F150"/>
    <mergeCell ref="B153:E153"/>
    <mergeCell ref="B155:F155"/>
    <mergeCell ref="B158:E158"/>
    <mergeCell ref="B160:F160"/>
    <mergeCell ref="B163:E163"/>
    <mergeCell ref="B183:E183"/>
    <mergeCell ref="C185:E185"/>
    <mergeCell ref="C168:F168"/>
    <mergeCell ref="B170:F170"/>
    <mergeCell ref="B173:E173"/>
    <mergeCell ref="B175:F175"/>
    <mergeCell ref="B178:E178"/>
    <mergeCell ref="B180:F180"/>
  </mergeCells>
  <printOptions horizontalCentered="1" verticalCentered="1"/>
  <pageMargins left="0.39370078740157483" right="0.39370078740157483" top="0.39370078740157483" bottom="0.39370078740157483" header="0" footer="0"/>
  <pageSetup scale="65" orientation="portrait" r:id="rId1"/>
  <rowBreaks count="3" manualBreakCount="3">
    <brk id="58" max="21" man="1"/>
    <brk id="106" max="21" man="1"/>
    <brk id="166" max="21"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A25902-E9DA-4483-9A84-686461C405B6}">
  <dimension ref="A1:S188"/>
  <sheetViews>
    <sheetView view="pageBreakPreview" zoomScaleNormal="100" zoomScaleSheetLayoutView="100" workbookViewId="0">
      <selection activeCell="F48" sqref="F48"/>
    </sheetView>
  </sheetViews>
  <sheetFormatPr baseColWidth="10" defaultColWidth="8.6640625" defaultRowHeight="13" x14ac:dyDescent="0.2"/>
  <cols>
    <col min="1" max="1" width="2.6640625" style="11" customWidth="1"/>
    <col min="2" max="2" width="49.33203125" style="11" customWidth="1"/>
    <col min="3" max="3" width="16.1640625" style="10" customWidth="1"/>
    <col min="4" max="4" width="12.5" style="60" bestFit="1" customWidth="1"/>
    <col min="5" max="5" width="11.6640625" style="61" bestFit="1" customWidth="1"/>
    <col min="6" max="6" width="15.6640625" style="60" bestFit="1" customWidth="1"/>
    <col min="7" max="7" width="2.6640625" style="11" customWidth="1"/>
    <col min="8" max="8" width="19" style="10" hidden="1" customWidth="1"/>
    <col min="9" max="9" width="12.5" style="11" hidden="1" customWidth="1"/>
    <col min="10" max="10" width="12.5" style="12" hidden="1" customWidth="1"/>
    <col min="11" max="11" width="12" style="11" hidden="1" customWidth="1"/>
    <col min="12" max="12" width="9" style="11" hidden="1" customWidth="1"/>
    <col min="13" max="13" width="12" style="11" hidden="1" customWidth="1"/>
    <col min="14" max="18" width="0" style="11" hidden="1" customWidth="1"/>
    <col min="19" max="19" width="12.5" style="11" hidden="1" customWidth="1"/>
    <col min="20" max="16384" width="8.6640625" style="11"/>
  </cols>
  <sheetData>
    <row r="1" spans="1:9" ht="14" thickBot="1" x14ac:dyDescent="0.25">
      <c r="A1" s="4"/>
      <c r="B1" s="5"/>
      <c r="C1" s="6"/>
      <c r="D1" s="7"/>
      <c r="E1" s="8"/>
      <c r="F1" s="7"/>
      <c r="G1" s="9"/>
    </row>
    <row r="2" spans="1:9" ht="14" x14ac:dyDescent="0.2">
      <c r="A2" s="13"/>
      <c r="B2" s="74" t="s">
        <v>80</v>
      </c>
      <c r="C2" s="195" t="e">
        <f>+#REF!</f>
        <v>#REF!</v>
      </c>
      <c r="D2" s="196"/>
      <c r="E2" s="196"/>
      <c r="F2" s="197"/>
      <c r="G2" s="14"/>
    </row>
    <row r="3" spans="1:9" ht="14" x14ac:dyDescent="0.2">
      <c r="A3" s="15"/>
      <c r="B3" s="75" t="s">
        <v>17</v>
      </c>
      <c r="C3" s="198" t="e">
        <f>+#REF!</f>
        <v>#REF!</v>
      </c>
      <c r="D3" s="199"/>
      <c r="E3" s="199"/>
      <c r="F3" s="200"/>
      <c r="G3" s="16"/>
    </row>
    <row r="4" spans="1:9" ht="14" x14ac:dyDescent="0.2">
      <c r="A4" s="15"/>
      <c r="B4" s="75" t="s">
        <v>85</v>
      </c>
      <c r="C4" s="198" t="s">
        <v>15</v>
      </c>
      <c r="D4" s="199"/>
      <c r="E4" s="199"/>
      <c r="F4" s="200"/>
      <c r="G4" s="16"/>
    </row>
    <row r="5" spans="1:9" ht="26.25" customHeight="1" x14ac:dyDescent="0.2">
      <c r="A5" s="15"/>
      <c r="B5" s="75" t="s">
        <v>18</v>
      </c>
      <c r="C5" s="198" t="e">
        <f>+VLOOKUP('4.1'!C4:F4,#REF!,2,FALSE)</f>
        <v>#REF!</v>
      </c>
      <c r="D5" s="199"/>
      <c r="E5" s="199"/>
      <c r="F5" s="200"/>
      <c r="G5" s="16"/>
    </row>
    <row r="6" spans="1:9" ht="14" x14ac:dyDescent="0.2">
      <c r="A6" s="15"/>
      <c r="B6" s="76" t="s">
        <v>19</v>
      </c>
      <c r="C6" s="198" t="e">
        <f>+VLOOKUP('4.1'!C4:F4,#REF!,4,FALSE)</f>
        <v>#REF!</v>
      </c>
      <c r="D6" s="199"/>
      <c r="E6" s="199"/>
      <c r="F6" s="200"/>
      <c r="G6" s="16"/>
    </row>
    <row r="7" spans="1:9" ht="13.5" customHeight="1" thickBot="1" x14ac:dyDescent="0.25">
      <c r="A7" s="15"/>
      <c r="B7" s="77" t="s">
        <v>20</v>
      </c>
      <c r="C7" s="201" t="e">
        <f>+VLOOKUP('4.1'!C4:F4,#REF!,3,FALSE)</f>
        <v>#REF!</v>
      </c>
      <c r="D7" s="202"/>
      <c r="E7" s="202"/>
      <c r="F7" s="203"/>
      <c r="G7" s="16"/>
    </row>
    <row r="8" spans="1:9" ht="7.25" customHeight="1" x14ac:dyDescent="0.2">
      <c r="A8" s="13"/>
      <c r="B8" s="17"/>
      <c r="C8" s="18"/>
      <c r="D8" s="19"/>
      <c r="E8" s="20"/>
      <c r="F8" s="19"/>
      <c r="G8" s="14"/>
    </row>
    <row r="9" spans="1:9" ht="14" x14ac:dyDescent="0.2">
      <c r="A9" s="13"/>
      <c r="B9" s="17" t="s">
        <v>81</v>
      </c>
      <c r="C9" s="18"/>
      <c r="D9" s="19"/>
      <c r="E9" s="21"/>
      <c r="F9" s="19"/>
      <c r="G9" s="14"/>
      <c r="H9" s="18"/>
    </row>
    <row r="10" spans="1:9" ht="5" customHeight="1" x14ac:dyDescent="0.2">
      <c r="A10" s="13"/>
      <c r="B10" s="17"/>
      <c r="C10" s="18"/>
      <c r="D10" s="19"/>
      <c r="E10" s="21"/>
      <c r="F10" s="19"/>
      <c r="G10" s="14"/>
    </row>
    <row r="11" spans="1:9" ht="14" x14ac:dyDescent="0.2">
      <c r="A11" s="15"/>
      <c r="B11" s="78" t="s">
        <v>21</v>
      </c>
      <c r="C11" s="78" t="s">
        <v>22</v>
      </c>
      <c r="D11" s="79" t="s">
        <v>23</v>
      </c>
      <c r="E11" s="80" t="s">
        <v>19</v>
      </c>
      <c r="F11" s="79" t="s">
        <v>24</v>
      </c>
      <c r="G11" s="16"/>
      <c r="H11" s="18" t="s">
        <v>25</v>
      </c>
      <c r="I11" s="18" t="s">
        <v>22</v>
      </c>
    </row>
    <row r="12" spans="1:9" ht="28" x14ac:dyDescent="0.2">
      <c r="A12" s="15"/>
      <c r="B12" s="22" t="s">
        <v>120</v>
      </c>
      <c r="C12" s="23" t="s">
        <v>6</v>
      </c>
      <c r="D12" s="24">
        <v>54700</v>
      </c>
      <c r="E12" s="25">
        <v>1.1000000000000001</v>
      </c>
      <c r="F12" s="26">
        <f>ROUND(D12*E12,0)</f>
        <v>60170</v>
      </c>
      <c r="G12" s="16"/>
      <c r="H12" s="10">
        <v>135.30000000000001</v>
      </c>
      <c r="I12" s="10" t="s">
        <v>26</v>
      </c>
    </row>
    <row r="13" spans="1:9" ht="14" x14ac:dyDescent="0.2">
      <c r="A13" s="15"/>
      <c r="B13" s="22" t="s">
        <v>122</v>
      </c>
      <c r="C13" s="23" t="s">
        <v>121</v>
      </c>
      <c r="D13" s="24">
        <v>6036</v>
      </c>
      <c r="E13" s="25">
        <v>1.2</v>
      </c>
      <c r="F13" s="26">
        <f>ROUND(D13*E13,0)</f>
        <v>7243</v>
      </c>
      <c r="G13" s="16"/>
      <c r="I13" s="10"/>
    </row>
    <row r="14" spans="1:9" ht="14" x14ac:dyDescent="0.2">
      <c r="A14" s="15"/>
      <c r="B14" s="22" t="s">
        <v>108</v>
      </c>
      <c r="C14" s="23" t="s">
        <v>99</v>
      </c>
      <c r="D14" s="24">
        <f>+'1.4'!D15</f>
        <v>4000</v>
      </c>
      <c r="E14" s="25">
        <v>0.15</v>
      </c>
      <c r="F14" s="26">
        <f>ROUND(D14*E14,0)</f>
        <v>600</v>
      </c>
      <c r="G14" s="16"/>
      <c r="I14" s="10"/>
    </row>
    <row r="15" spans="1:9" x14ac:dyDescent="0.2">
      <c r="A15" s="15"/>
      <c r="B15" s="22"/>
      <c r="C15" s="23"/>
      <c r="D15" s="24"/>
      <c r="E15" s="25"/>
      <c r="F15" s="26"/>
      <c r="G15" s="16"/>
      <c r="I15" s="10"/>
    </row>
    <row r="16" spans="1:9" x14ac:dyDescent="0.2">
      <c r="A16" s="15"/>
      <c r="B16" s="27"/>
      <c r="C16" s="28"/>
      <c r="D16" s="211" t="s">
        <v>28</v>
      </c>
      <c r="E16" s="211"/>
      <c r="F16" s="29">
        <f>+SUM(F12:F15)</f>
        <v>68013</v>
      </c>
      <c r="G16" s="16"/>
      <c r="I16" s="10"/>
    </row>
    <row r="17" spans="1:19" s="34" customFormat="1" ht="14" x14ac:dyDescent="0.2">
      <c r="A17" s="13"/>
      <c r="B17" s="17" t="s">
        <v>82</v>
      </c>
      <c r="C17" s="30"/>
      <c r="D17" s="31"/>
      <c r="E17" s="32"/>
      <c r="F17" s="31"/>
      <c r="G17" s="14"/>
      <c r="H17" s="33"/>
      <c r="J17" s="35"/>
    </row>
    <row r="18" spans="1:19" s="34" customFormat="1" ht="5" customHeight="1" x14ac:dyDescent="0.2">
      <c r="A18" s="13"/>
      <c r="B18" s="17"/>
      <c r="C18" s="18"/>
      <c r="D18" s="19"/>
      <c r="E18" s="21"/>
      <c r="F18" s="19"/>
      <c r="G18" s="14"/>
      <c r="H18" s="33"/>
      <c r="J18" s="35"/>
    </row>
    <row r="19" spans="1:19" s="34" customFormat="1" ht="14" x14ac:dyDescent="0.2">
      <c r="A19" s="15"/>
      <c r="B19" s="36" t="s">
        <v>21</v>
      </c>
      <c r="C19" s="36" t="s">
        <v>22</v>
      </c>
      <c r="D19" s="37" t="s">
        <v>23</v>
      </c>
      <c r="E19" s="38" t="s">
        <v>19</v>
      </c>
      <c r="F19" s="37" t="s">
        <v>24</v>
      </c>
      <c r="G19" s="16"/>
      <c r="H19" s="18" t="s">
        <v>25</v>
      </c>
      <c r="I19" s="18" t="s">
        <v>22</v>
      </c>
      <c r="J19" s="35"/>
    </row>
    <row r="20" spans="1:19" s="34" customFormat="1" ht="14" x14ac:dyDescent="0.2">
      <c r="A20" s="15"/>
      <c r="B20" s="39" t="s">
        <v>123</v>
      </c>
      <c r="C20" s="40" t="s">
        <v>117</v>
      </c>
      <c r="D20" s="41">
        <v>0.03</v>
      </c>
      <c r="E20" s="42">
        <f>+F16</f>
        <v>68013</v>
      </c>
      <c r="F20" s="41">
        <f>+E20*D20</f>
        <v>2040.3899999999999</v>
      </c>
      <c r="G20" s="16"/>
      <c r="H20" s="10" t="s">
        <v>29</v>
      </c>
      <c r="I20" s="10" t="str">
        <f>+C20</f>
        <v>%</v>
      </c>
      <c r="J20" s="35"/>
    </row>
    <row r="21" spans="1:19" s="34" customFormat="1" x14ac:dyDescent="0.2">
      <c r="A21" s="15"/>
      <c r="B21" s="39"/>
      <c r="C21" s="40"/>
      <c r="D21" s="41"/>
      <c r="E21" s="42"/>
      <c r="F21" s="41"/>
      <c r="G21" s="16"/>
      <c r="H21" s="10">
        <v>0</v>
      </c>
      <c r="I21" s="10">
        <f t="shared" ref="I21:I27" si="0">+C21</f>
        <v>0</v>
      </c>
      <c r="J21" s="35"/>
      <c r="S21" s="34">
        <f>1.2 *2.4</f>
        <v>2.88</v>
      </c>
    </row>
    <row r="22" spans="1:19" s="34" customFormat="1" x14ac:dyDescent="0.2">
      <c r="A22" s="15"/>
      <c r="B22" s="39"/>
      <c r="C22" s="40"/>
      <c r="D22" s="41"/>
      <c r="E22" s="42"/>
      <c r="F22" s="41"/>
      <c r="G22" s="16"/>
      <c r="H22" s="10"/>
      <c r="I22" s="10"/>
      <c r="J22" s="35"/>
    </row>
    <row r="23" spans="1:19" s="34" customFormat="1" x14ac:dyDescent="0.2">
      <c r="A23" s="15"/>
      <c r="B23" s="39"/>
      <c r="C23" s="40"/>
      <c r="D23" s="41"/>
      <c r="E23" s="42"/>
      <c r="F23" s="41"/>
      <c r="G23" s="16"/>
      <c r="H23" s="10"/>
      <c r="I23" s="10"/>
      <c r="J23" s="35"/>
    </row>
    <row r="24" spans="1:19" s="34" customFormat="1" x14ac:dyDescent="0.2">
      <c r="A24" s="15"/>
      <c r="B24" s="39"/>
      <c r="C24" s="40"/>
      <c r="D24" s="41"/>
      <c r="E24" s="42"/>
      <c r="F24" s="41"/>
      <c r="G24" s="16"/>
      <c r="H24" s="10"/>
      <c r="I24" s="10"/>
      <c r="J24" s="35"/>
    </row>
    <row r="25" spans="1:19" s="34" customFormat="1" x14ac:dyDescent="0.2">
      <c r="A25" s="15"/>
      <c r="B25" s="39"/>
      <c r="C25" s="40"/>
      <c r="D25" s="41"/>
      <c r="E25" s="42"/>
      <c r="F25" s="41"/>
      <c r="G25" s="16"/>
      <c r="H25" s="10"/>
      <c r="I25" s="10"/>
      <c r="J25" s="35"/>
    </row>
    <row r="26" spans="1:19" s="34" customFormat="1" x14ac:dyDescent="0.2">
      <c r="A26" s="15"/>
      <c r="B26" s="39"/>
      <c r="C26" s="40"/>
      <c r="D26" s="41"/>
      <c r="E26" s="42"/>
      <c r="F26" s="41"/>
      <c r="G26" s="16"/>
      <c r="H26" s="10"/>
      <c r="I26" s="10"/>
      <c r="J26" s="35"/>
    </row>
    <row r="27" spans="1:19" x14ac:dyDescent="0.2">
      <c r="A27" s="15"/>
      <c r="B27" s="39"/>
      <c r="C27" s="40"/>
      <c r="D27" s="41"/>
      <c r="E27" s="43"/>
      <c r="F27" s="41"/>
      <c r="G27" s="16"/>
      <c r="H27" s="10">
        <v>0</v>
      </c>
      <c r="I27" s="10">
        <f t="shared" si="0"/>
        <v>0</v>
      </c>
      <c r="R27" s="11">
        <v>21.5</v>
      </c>
      <c r="S27" s="11">
        <v>100</v>
      </c>
    </row>
    <row r="28" spans="1:19" x14ac:dyDescent="0.2">
      <c r="A28" s="13"/>
      <c r="C28" s="18"/>
      <c r="D28" s="212" t="s">
        <v>30</v>
      </c>
      <c r="E28" s="212"/>
      <c r="F28" s="19">
        <f>SUM(F20:F27)</f>
        <v>2040.3899999999999</v>
      </c>
      <c r="G28" s="14"/>
      <c r="S28" s="11" t="e">
        <f>+#REF!-#REF!</f>
        <v>#REF!</v>
      </c>
    </row>
    <row r="29" spans="1:19" ht="7.25" customHeight="1" x14ac:dyDescent="0.2">
      <c r="A29" s="13"/>
      <c r="B29" s="17"/>
      <c r="C29" s="18"/>
      <c r="D29" s="19"/>
      <c r="E29" s="20"/>
      <c r="F29" s="19"/>
      <c r="G29" s="14"/>
    </row>
    <row r="30" spans="1:19" ht="14" x14ac:dyDescent="0.2">
      <c r="A30" s="13"/>
      <c r="B30" s="17" t="s">
        <v>83</v>
      </c>
      <c r="C30" s="18"/>
      <c r="D30" s="19"/>
      <c r="E30" s="21"/>
      <c r="F30" s="19"/>
      <c r="G30" s="14"/>
    </row>
    <row r="31" spans="1:19" ht="5" customHeight="1" x14ac:dyDescent="0.2">
      <c r="A31" s="13"/>
      <c r="B31" s="17"/>
      <c r="C31" s="18"/>
      <c r="D31" s="19"/>
      <c r="E31" s="21"/>
      <c r="F31" s="19"/>
      <c r="G31" s="14"/>
    </row>
    <row r="32" spans="1:19" ht="14" x14ac:dyDescent="0.2">
      <c r="A32" s="15"/>
      <c r="B32" s="36" t="s">
        <v>21</v>
      </c>
      <c r="C32" s="36" t="s">
        <v>22</v>
      </c>
      <c r="D32" s="37" t="s">
        <v>23</v>
      </c>
      <c r="E32" s="38" t="s">
        <v>19</v>
      </c>
      <c r="F32" s="37" t="s">
        <v>24</v>
      </c>
      <c r="G32" s="16"/>
      <c r="H32" s="18" t="s">
        <v>31</v>
      </c>
      <c r="I32" s="18" t="s">
        <v>32</v>
      </c>
    </row>
    <row r="33" spans="1:10" ht="14" x14ac:dyDescent="0.2">
      <c r="A33" s="15"/>
      <c r="B33" s="39" t="s">
        <v>93</v>
      </c>
      <c r="C33" s="40" t="s">
        <v>96</v>
      </c>
      <c r="D33" s="41">
        <f>800000/6</f>
        <v>133333.33333333334</v>
      </c>
      <c r="E33" s="44" t="e">
        <f>8/$C$6</f>
        <v>#REF!</v>
      </c>
      <c r="F33" s="41" t="e">
        <f>+D33*E33</f>
        <v>#REF!</v>
      </c>
      <c r="G33" s="16"/>
      <c r="H33" s="45" t="e">
        <v>#REF!</v>
      </c>
      <c r="I33" s="10" t="str">
        <f>+C33</f>
        <v>Día</v>
      </c>
      <c r="J33" s="12" t="e">
        <f>+F33*H33</f>
        <v>#REF!</v>
      </c>
    </row>
    <row r="34" spans="1:10" ht="14" x14ac:dyDescent="0.2">
      <c r="A34" s="15"/>
      <c r="B34" s="46" t="s">
        <v>94</v>
      </c>
      <c r="C34" s="40" t="s">
        <v>96</v>
      </c>
      <c r="D34" s="41">
        <f>600000/6</f>
        <v>100000</v>
      </c>
      <c r="E34" s="44" t="e">
        <f t="shared" ref="E34:E35" si="1">8/$C$6</f>
        <v>#REF!</v>
      </c>
      <c r="F34" s="41" t="e">
        <f t="shared" ref="F34:F35" si="2">+D34*E34</f>
        <v>#REF!</v>
      </c>
      <c r="G34" s="16"/>
      <c r="H34" s="45" t="e">
        <v>#REF!</v>
      </c>
      <c r="I34" s="10" t="str">
        <f>+C34</f>
        <v>Día</v>
      </c>
      <c r="J34" s="12" t="e">
        <f>+F34*H34</f>
        <v>#REF!</v>
      </c>
    </row>
    <row r="35" spans="1:10" ht="14" x14ac:dyDescent="0.2">
      <c r="A35" s="15"/>
      <c r="B35" s="39" t="s">
        <v>95</v>
      </c>
      <c r="C35" s="40" t="s">
        <v>96</v>
      </c>
      <c r="D35" s="41">
        <f>400000/6</f>
        <v>66666.666666666672</v>
      </c>
      <c r="E35" s="44" t="e">
        <f t="shared" si="1"/>
        <v>#REF!</v>
      </c>
      <c r="F35" s="41" t="e">
        <f t="shared" si="2"/>
        <v>#REF!</v>
      </c>
      <c r="G35" s="16"/>
      <c r="J35" s="12" t="e">
        <f>SUM(J33:J34)</f>
        <v>#REF!</v>
      </c>
    </row>
    <row r="36" spans="1:10" hidden="1" x14ac:dyDescent="0.2">
      <c r="A36" s="15"/>
      <c r="B36" s="39"/>
      <c r="C36" s="40"/>
      <c r="D36" s="41"/>
      <c r="E36" s="44" t="e">
        <f t="shared" ref="E36:E39" si="3">10/$C$6</f>
        <v>#REF!</v>
      </c>
      <c r="F36" s="41" t="e">
        <f t="shared" ref="F36:F39" si="4">ROUND(D36*E36,0)</f>
        <v>#REF!</v>
      </c>
      <c r="G36" s="16"/>
    </row>
    <row r="37" spans="1:10" hidden="1" x14ac:dyDescent="0.2">
      <c r="A37" s="15"/>
      <c r="B37" s="39"/>
      <c r="C37" s="40"/>
      <c r="D37" s="41"/>
      <c r="E37" s="44" t="e">
        <f t="shared" si="3"/>
        <v>#REF!</v>
      </c>
      <c r="F37" s="41" t="e">
        <f t="shared" si="4"/>
        <v>#REF!</v>
      </c>
      <c r="G37" s="16"/>
    </row>
    <row r="38" spans="1:10" hidden="1" x14ac:dyDescent="0.2">
      <c r="A38" s="15"/>
      <c r="B38" s="39"/>
      <c r="C38" s="40"/>
      <c r="D38" s="41"/>
      <c r="E38" s="44" t="e">
        <f t="shared" si="3"/>
        <v>#REF!</v>
      </c>
      <c r="F38" s="41" t="e">
        <f t="shared" si="4"/>
        <v>#REF!</v>
      </c>
      <c r="G38" s="16"/>
    </row>
    <row r="39" spans="1:10" hidden="1" x14ac:dyDescent="0.2">
      <c r="A39" s="15"/>
      <c r="B39" s="39"/>
      <c r="C39" s="40"/>
      <c r="D39" s="41"/>
      <c r="E39" s="44" t="e">
        <f t="shared" si="3"/>
        <v>#REF!</v>
      </c>
      <c r="F39" s="41" t="e">
        <f t="shared" si="4"/>
        <v>#REF!</v>
      </c>
      <c r="G39" s="16"/>
    </row>
    <row r="40" spans="1:10" x14ac:dyDescent="0.2">
      <c r="A40" s="13"/>
      <c r="C40" s="47"/>
      <c r="D40" s="213" t="s">
        <v>33</v>
      </c>
      <c r="E40" s="213"/>
      <c r="F40" s="19" t="e">
        <f>SUM(F33:F39)</f>
        <v>#REF!</v>
      </c>
      <c r="G40" s="14"/>
    </row>
    <row r="41" spans="1:10" ht="7.25" customHeight="1" x14ac:dyDescent="0.2">
      <c r="A41" s="13"/>
      <c r="B41" s="17"/>
      <c r="C41" s="18"/>
      <c r="D41" s="19"/>
      <c r="E41" s="20"/>
      <c r="F41" s="19"/>
      <c r="G41" s="14"/>
    </row>
    <row r="42" spans="1:10" ht="14" x14ac:dyDescent="0.2">
      <c r="A42" s="13"/>
      <c r="B42" s="17" t="s">
        <v>84</v>
      </c>
      <c r="C42" s="18"/>
      <c r="D42" s="19"/>
      <c r="E42" s="21"/>
      <c r="F42" s="19"/>
      <c r="G42" s="14"/>
    </row>
    <row r="43" spans="1:10" ht="5" customHeight="1" x14ac:dyDescent="0.2">
      <c r="A43" s="13"/>
      <c r="B43" s="17"/>
      <c r="C43" s="18"/>
      <c r="D43" s="19"/>
      <c r="E43" s="21"/>
      <c r="F43" s="19"/>
      <c r="G43" s="14"/>
    </row>
    <row r="44" spans="1:10" ht="14" x14ac:dyDescent="0.2">
      <c r="A44" s="15"/>
      <c r="B44" s="36" t="s">
        <v>21</v>
      </c>
      <c r="C44" s="36" t="s">
        <v>22</v>
      </c>
      <c r="D44" s="37" t="s">
        <v>23</v>
      </c>
      <c r="E44" s="38" t="s">
        <v>19</v>
      </c>
      <c r="F44" s="37" t="s">
        <v>24</v>
      </c>
      <c r="G44" s="16"/>
      <c r="H44" s="18" t="s">
        <v>34</v>
      </c>
    </row>
    <row r="45" spans="1:10" ht="14" x14ac:dyDescent="0.2">
      <c r="A45" s="15"/>
      <c r="B45" s="39" t="s">
        <v>124</v>
      </c>
      <c r="C45" s="40" t="s">
        <v>117</v>
      </c>
      <c r="D45" s="41">
        <v>0.01</v>
      </c>
      <c r="E45" s="48">
        <f>+F16</f>
        <v>68013</v>
      </c>
      <c r="F45" s="41">
        <f>+E45*D45</f>
        <v>680.13</v>
      </c>
      <c r="G45" s="16"/>
      <c r="H45" s="49">
        <v>83655.990000000005</v>
      </c>
    </row>
    <row r="46" spans="1:10" x14ac:dyDescent="0.2">
      <c r="A46" s="15"/>
      <c r="B46" s="39"/>
      <c r="C46" s="40"/>
      <c r="D46" s="41"/>
      <c r="E46" s="48"/>
      <c r="F46" s="41"/>
      <c r="G46" s="16"/>
      <c r="H46" s="49">
        <v>0</v>
      </c>
    </row>
    <row r="47" spans="1:10" x14ac:dyDescent="0.2">
      <c r="A47" s="15"/>
      <c r="B47" s="39"/>
      <c r="C47" s="40"/>
      <c r="D47" s="41"/>
      <c r="E47" s="44"/>
      <c r="F47" s="41"/>
      <c r="G47" s="16"/>
      <c r="H47" s="50"/>
    </row>
    <row r="48" spans="1:10" hidden="1" x14ac:dyDescent="0.2">
      <c r="A48" s="15"/>
      <c r="B48" s="39"/>
      <c r="C48" s="40"/>
      <c r="D48" s="41"/>
      <c r="E48" s="44"/>
      <c r="F48" s="41"/>
      <c r="G48" s="16"/>
    </row>
    <row r="49" spans="1:10" hidden="1" x14ac:dyDescent="0.2">
      <c r="A49" s="15"/>
      <c r="B49" s="39"/>
      <c r="C49" s="40"/>
      <c r="D49" s="41"/>
      <c r="E49" s="44"/>
      <c r="F49" s="41"/>
      <c r="G49" s="16"/>
    </row>
    <row r="50" spans="1:10" hidden="1" x14ac:dyDescent="0.2">
      <c r="A50" s="15"/>
      <c r="B50" s="39"/>
      <c r="C50" s="40"/>
      <c r="D50" s="41"/>
      <c r="E50" s="44"/>
      <c r="F50" s="41"/>
      <c r="G50" s="16"/>
    </row>
    <row r="51" spans="1:10" x14ac:dyDescent="0.2">
      <c r="A51" s="15"/>
      <c r="B51" s="39"/>
      <c r="C51" s="40"/>
      <c r="D51" s="41"/>
      <c r="E51" s="44"/>
      <c r="F51" s="41"/>
      <c r="G51" s="16"/>
    </row>
    <row r="52" spans="1:10" x14ac:dyDescent="0.2">
      <c r="A52" s="13"/>
      <c r="C52" s="51"/>
      <c r="D52" s="212" t="s">
        <v>35</v>
      </c>
      <c r="E52" s="212"/>
      <c r="F52" s="19">
        <f>SUM(F45:F51)</f>
        <v>680.13</v>
      </c>
      <c r="G52" s="14"/>
      <c r="H52" s="52"/>
    </row>
    <row r="53" spans="1:10" ht="7.25" customHeight="1" x14ac:dyDescent="0.2">
      <c r="A53" s="13"/>
      <c r="B53" s="17"/>
      <c r="C53" s="18"/>
      <c r="D53" s="19"/>
      <c r="E53" s="20"/>
      <c r="F53" s="19"/>
      <c r="G53" s="14"/>
    </row>
    <row r="54" spans="1:10" x14ac:dyDescent="0.2">
      <c r="A54" s="15"/>
      <c r="C54" s="214" t="s">
        <v>36</v>
      </c>
      <c r="D54" s="214"/>
      <c r="E54" s="214"/>
      <c r="F54" s="53" t="e">
        <f>+F52+F40+F28++F16</f>
        <v>#REF!</v>
      </c>
      <c r="G54" s="16"/>
    </row>
    <row r="55" spans="1:10" x14ac:dyDescent="0.2">
      <c r="A55" s="15"/>
      <c r="B55" s="18"/>
      <c r="C55" s="18"/>
      <c r="D55" s="210"/>
      <c r="E55" s="210"/>
      <c r="F55" s="210"/>
      <c r="G55" s="16"/>
    </row>
    <row r="56" spans="1:10" ht="14" customHeight="1" x14ac:dyDescent="0.2">
      <c r="A56" s="15"/>
      <c r="B56" s="18"/>
      <c r="C56" s="18"/>
      <c r="D56" s="218"/>
      <c r="E56" s="218"/>
      <c r="F56" s="218"/>
      <c r="G56" s="16"/>
    </row>
    <row r="57" spans="1:10" x14ac:dyDescent="0.2">
      <c r="A57" s="15"/>
      <c r="B57" s="18"/>
      <c r="C57" s="18"/>
      <c r="D57" s="210"/>
      <c r="E57" s="210"/>
      <c r="F57" s="210"/>
      <c r="G57" s="16"/>
    </row>
    <row r="58" spans="1:10" ht="14" thickBot="1" x14ac:dyDescent="0.25">
      <c r="A58" s="54"/>
      <c r="B58" s="55"/>
      <c r="C58" s="56"/>
      <c r="D58" s="57"/>
      <c r="E58" s="58"/>
      <c r="F58" s="57"/>
      <c r="G58" s="59"/>
    </row>
    <row r="59" spans="1:10" hidden="1" x14ac:dyDescent="0.2">
      <c r="H59" s="34"/>
      <c r="J59" s="11"/>
    </row>
    <row r="60" spans="1:10" hidden="1" x14ac:dyDescent="0.2">
      <c r="B60" s="210" t="s">
        <v>39</v>
      </c>
      <c r="C60" s="210"/>
      <c r="D60" s="210"/>
      <c r="E60" s="210"/>
      <c r="F60" s="210"/>
      <c r="H60" s="34"/>
      <c r="J60" s="11"/>
    </row>
    <row r="61" spans="1:10" hidden="1" x14ac:dyDescent="0.2">
      <c r="B61" s="18"/>
      <c r="C61" s="18"/>
      <c r="D61" s="18"/>
      <c r="E61" s="18"/>
      <c r="F61" s="18"/>
      <c r="H61" s="34"/>
      <c r="J61" s="11"/>
    </row>
    <row r="62" spans="1:10" ht="14" hidden="1" x14ac:dyDescent="0.2">
      <c r="B62" s="18" t="s">
        <v>40</v>
      </c>
      <c r="C62" s="204" t="str">
        <f>+B66</f>
        <v>Lámina HR 3,00 1,20 x 2,40 m</v>
      </c>
      <c r="D62" s="204"/>
      <c r="E62" s="204"/>
      <c r="F62" s="204"/>
      <c r="H62" s="34"/>
      <c r="J62" s="11"/>
    </row>
    <row r="63" spans="1:10" hidden="1" x14ac:dyDescent="0.2">
      <c r="B63" s="18"/>
      <c r="C63" s="62"/>
      <c r="D63" s="62"/>
      <c r="E63" s="62"/>
      <c r="F63" s="62"/>
      <c r="H63" s="34"/>
      <c r="J63" s="11"/>
    </row>
    <row r="64" spans="1:10" hidden="1" x14ac:dyDescent="0.2">
      <c r="B64" s="205" t="s">
        <v>41</v>
      </c>
      <c r="C64" s="205"/>
      <c r="D64" s="205"/>
      <c r="E64" s="205"/>
      <c r="F64" s="205"/>
      <c r="H64" s="34"/>
      <c r="J64" s="11"/>
    </row>
    <row r="65" spans="2:10" ht="14" hidden="1" x14ac:dyDescent="0.2">
      <c r="B65" s="63" t="s">
        <v>14</v>
      </c>
      <c r="C65" s="63" t="s">
        <v>32</v>
      </c>
      <c r="D65" s="63" t="s">
        <v>42</v>
      </c>
      <c r="E65" s="64" t="s">
        <v>25</v>
      </c>
      <c r="F65" s="65" t="s">
        <v>43</v>
      </c>
      <c r="H65" s="34"/>
      <c r="J65" s="11"/>
    </row>
    <row r="66" spans="2:10" ht="14" hidden="1" x14ac:dyDescent="0.2">
      <c r="B66" s="66" t="s">
        <v>44</v>
      </c>
      <c r="C66" s="23" t="s">
        <v>45</v>
      </c>
      <c r="D66" s="67">
        <v>196710</v>
      </c>
      <c r="E66" s="68">
        <v>1</v>
      </c>
      <c r="F66" s="67">
        <f>+D66*E66</f>
        <v>196710</v>
      </c>
      <c r="H66" s="34"/>
      <c r="J66" s="11"/>
    </row>
    <row r="67" spans="2:10" ht="14" hidden="1" x14ac:dyDescent="0.2">
      <c r="B67" s="66" t="s">
        <v>46</v>
      </c>
      <c r="C67" s="23"/>
      <c r="D67" s="67"/>
      <c r="E67" s="69">
        <v>0.19</v>
      </c>
      <c r="F67" s="67">
        <f>+F66*E67</f>
        <v>37374.9</v>
      </c>
      <c r="H67" s="34"/>
      <c r="J67" s="11"/>
    </row>
    <row r="68" spans="2:10" hidden="1" x14ac:dyDescent="0.2">
      <c r="B68" s="193" t="s">
        <v>47</v>
      </c>
      <c r="C68" s="193"/>
      <c r="D68" s="193"/>
      <c r="E68" s="193"/>
      <c r="F68" s="70">
        <f>+F66+F67</f>
        <v>234084.9</v>
      </c>
      <c r="H68" s="34"/>
      <c r="J68" s="11"/>
    </row>
    <row r="69" spans="2:10" ht="14.5" hidden="1" customHeight="1" x14ac:dyDescent="0.2">
      <c r="B69" s="71" t="s">
        <v>48</v>
      </c>
      <c r="C69" s="72">
        <f>1.2*2.4</f>
        <v>2.88</v>
      </c>
      <c r="D69" s="208" t="s">
        <v>49</v>
      </c>
      <c r="E69" s="209"/>
      <c r="F69" s="70">
        <f>+F68/C69</f>
        <v>81279.479166666672</v>
      </c>
      <c r="H69" s="34"/>
      <c r="J69" s="11"/>
    </row>
    <row r="70" spans="2:10" hidden="1" x14ac:dyDescent="0.2">
      <c r="B70" s="18"/>
      <c r="C70" s="18"/>
      <c r="D70" s="18"/>
      <c r="E70" s="18"/>
      <c r="F70" s="18"/>
      <c r="H70" s="34"/>
      <c r="J70" s="11"/>
    </row>
    <row r="71" spans="2:10" hidden="1" x14ac:dyDescent="0.2">
      <c r="B71" s="206" t="s">
        <v>50</v>
      </c>
      <c r="C71" s="206"/>
      <c r="D71" s="206"/>
      <c r="E71" s="206"/>
      <c r="F71" s="206"/>
      <c r="H71" s="34"/>
      <c r="J71" s="11"/>
    </row>
    <row r="72" spans="2:10" ht="14" hidden="1" x14ac:dyDescent="0.2">
      <c r="B72" s="63" t="s">
        <v>14</v>
      </c>
      <c r="C72" s="63" t="s">
        <v>32</v>
      </c>
      <c r="D72" s="63" t="s">
        <v>42</v>
      </c>
      <c r="E72" s="64" t="s">
        <v>25</v>
      </c>
      <c r="F72" s="65" t="s">
        <v>43</v>
      </c>
      <c r="H72" s="34"/>
      <c r="J72" s="11"/>
    </row>
    <row r="73" spans="2:10" ht="14" hidden="1" x14ac:dyDescent="0.2">
      <c r="B73" s="66" t="s">
        <v>44</v>
      </c>
      <c r="C73" s="23" t="s">
        <v>45</v>
      </c>
      <c r="D73" s="67">
        <v>176800</v>
      </c>
      <c r="E73" s="68">
        <v>1</v>
      </c>
      <c r="F73" s="67">
        <f>+D73*E73</f>
        <v>176800</v>
      </c>
      <c r="H73" s="34"/>
      <c r="J73" s="11"/>
    </row>
    <row r="74" spans="2:10" ht="14" hidden="1" x14ac:dyDescent="0.2">
      <c r="B74" s="66" t="s">
        <v>46</v>
      </c>
      <c r="C74" s="23"/>
      <c r="D74" s="67"/>
      <c r="E74" s="69">
        <v>0.19</v>
      </c>
      <c r="F74" s="67">
        <f>+F73*E74</f>
        <v>33592</v>
      </c>
      <c r="H74" s="34"/>
      <c r="J74" s="11"/>
    </row>
    <row r="75" spans="2:10" hidden="1" x14ac:dyDescent="0.2">
      <c r="B75" s="193" t="s">
        <v>51</v>
      </c>
      <c r="C75" s="193"/>
      <c r="D75" s="193"/>
      <c r="E75" s="193"/>
      <c r="F75" s="70">
        <f>+F73+F74</f>
        <v>210392</v>
      </c>
      <c r="H75" s="34"/>
      <c r="J75" s="11"/>
    </row>
    <row r="76" spans="2:10" ht="14" hidden="1" x14ac:dyDescent="0.2">
      <c r="B76" s="71" t="s">
        <v>48</v>
      </c>
      <c r="C76" s="72">
        <f>1.2*2.4</f>
        <v>2.88</v>
      </c>
      <c r="D76" s="208" t="s">
        <v>49</v>
      </c>
      <c r="E76" s="209"/>
      <c r="F76" s="70">
        <f>+F75/C76</f>
        <v>73052.777777777781</v>
      </c>
      <c r="H76" s="34"/>
      <c r="J76" s="11"/>
    </row>
    <row r="77" spans="2:10" hidden="1" x14ac:dyDescent="0.2">
      <c r="B77" s="18"/>
      <c r="C77" s="18"/>
      <c r="D77" s="18"/>
      <c r="E77" s="18"/>
      <c r="F77" s="18"/>
      <c r="H77" s="34"/>
      <c r="J77" s="11"/>
    </row>
    <row r="78" spans="2:10" hidden="1" x14ac:dyDescent="0.2">
      <c r="B78" s="207" t="s">
        <v>52</v>
      </c>
      <c r="C78" s="207"/>
      <c r="D78" s="207"/>
      <c r="E78" s="207"/>
      <c r="F78" s="207"/>
      <c r="H78" s="34"/>
      <c r="J78" s="11"/>
    </row>
    <row r="79" spans="2:10" ht="14" hidden="1" x14ac:dyDescent="0.2">
      <c r="B79" s="63" t="s">
        <v>14</v>
      </c>
      <c r="C79" s="63" t="s">
        <v>32</v>
      </c>
      <c r="D79" s="63" t="s">
        <v>42</v>
      </c>
      <c r="E79" s="64" t="s">
        <v>25</v>
      </c>
      <c r="F79" s="65" t="s">
        <v>43</v>
      </c>
      <c r="H79" s="34"/>
      <c r="J79" s="11"/>
    </row>
    <row r="80" spans="2:10" ht="14" hidden="1" x14ac:dyDescent="0.2">
      <c r="B80" s="66" t="s">
        <v>44</v>
      </c>
      <c r="C80" s="23" t="s">
        <v>45</v>
      </c>
      <c r="D80" s="67">
        <v>220326</v>
      </c>
      <c r="E80" s="68">
        <v>1</v>
      </c>
      <c r="F80" s="67">
        <f>+D80*E80</f>
        <v>220326</v>
      </c>
      <c r="H80" s="34"/>
      <c r="J80" s="11"/>
    </row>
    <row r="81" spans="2:10" ht="14" hidden="1" x14ac:dyDescent="0.2">
      <c r="B81" s="66" t="s">
        <v>46</v>
      </c>
      <c r="C81" s="23"/>
      <c r="D81" s="67"/>
      <c r="E81" s="69">
        <v>0.19</v>
      </c>
      <c r="F81" s="67">
        <f>+F80*E81</f>
        <v>41861.94</v>
      </c>
      <c r="H81" s="34"/>
      <c r="J81" s="11"/>
    </row>
    <row r="82" spans="2:10" hidden="1" x14ac:dyDescent="0.2">
      <c r="B82" s="193" t="s">
        <v>53</v>
      </c>
      <c r="C82" s="193"/>
      <c r="D82" s="193"/>
      <c r="E82" s="193"/>
      <c r="F82" s="70">
        <f>+F80+F81</f>
        <v>262187.94</v>
      </c>
      <c r="H82" s="34"/>
      <c r="J82" s="11"/>
    </row>
    <row r="83" spans="2:10" ht="14" hidden="1" x14ac:dyDescent="0.2">
      <c r="B83" s="71" t="s">
        <v>48</v>
      </c>
      <c r="C83" s="72">
        <f>1.2*2.4</f>
        <v>2.88</v>
      </c>
      <c r="D83" s="208" t="s">
        <v>49</v>
      </c>
      <c r="E83" s="209"/>
      <c r="F83" s="70">
        <f>+F82/C83</f>
        <v>91037.479166666672</v>
      </c>
      <c r="H83" s="34"/>
      <c r="J83" s="11"/>
    </row>
    <row r="84" spans="2:10" hidden="1" x14ac:dyDescent="0.2">
      <c r="H84" s="34"/>
      <c r="J84" s="11"/>
    </row>
    <row r="85" spans="2:10" hidden="1" x14ac:dyDescent="0.2">
      <c r="C85" s="194" t="s">
        <v>54</v>
      </c>
      <c r="D85" s="194"/>
      <c r="E85" s="194"/>
      <c r="F85" s="73">
        <f>+F76</f>
        <v>73052.777777777781</v>
      </c>
      <c r="H85" s="34"/>
      <c r="J85" s="11"/>
    </row>
    <row r="86" spans="2:10" hidden="1" x14ac:dyDescent="0.2">
      <c r="H86" s="34"/>
      <c r="J86" s="11"/>
    </row>
    <row r="87" spans="2:10" hidden="1" x14ac:dyDescent="0.2">
      <c r="B87" s="18"/>
      <c r="C87" s="18"/>
      <c r="D87" s="18"/>
      <c r="E87" s="18"/>
      <c r="F87" s="18"/>
      <c r="H87" s="34"/>
      <c r="J87" s="11"/>
    </row>
    <row r="88" spans="2:10" ht="14" hidden="1" x14ac:dyDescent="0.2">
      <c r="B88" s="18" t="s">
        <v>55</v>
      </c>
      <c r="C88" s="204" t="s">
        <v>56</v>
      </c>
      <c r="D88" s="204"/>
      <c r="E88" s="204"/>
      <c r="F88" s="204"/>
      <c r="H88" s="34"/>
      <c r="J88" s="11"/>
    </row>
    <row r="89" spans="2:10" hidden="1" x14ac:dyDescent="0.2">
      <c r="B89" s="18"/>
      <c r="C89" s="62"/>
      <c r="D89" s="62"/>
      <c r="E89" s="62"/>
      <c r="F89" s="62"/>
      <c r="H89" s="34"/>
      <c r="J89" s="11"/>
    </row>
    <row r="90" spans="2:10" hidden="1" x14ac:dyDescent="0.2">
      <c r="B90" s="205" t="s">
        <v>57</v>
      </c>
      <c r="C90" s="205"/>
      <c r="D90" s="205"/>
      <c r="E90" s="205"/>
      <c r="F90" s="205"/>
      <c r="H90" s="34"/>
      <c r="J90" s="11"/>
    </row>
    <row r="91" spans="2:10" ht="14" hidden="1" x14ac:dyDescent="0.2">
      <c r="B91" s="63" t="s">
        <v>14</v>
      </c>
      <c r="C91" s="63" t="s">
        <v>32</v>
      </c>
      <c r="D91" s="63" t="s">
        <v>42</v>
      </c>
      <c r="E91" s="64" t="s">
        <v>25</v>
      </c>
      <c r="F91" s="65" t="s">
        <v>43</v>
      </c>
      <c r="H91" s="34"/>
      <c r="J91" s="11"/>
    </row>
    <row r="92" spans="2:10" ht="14" hidden="1" x14ac:dyDescent="0.2">
      <c r="B92" s="66" t="s">
        <v>56</v>
      </c>
      <c r="C92" s="23" t="s">
        <v>26</v>
      </c>
      <c r="D92" s="67">
        <v>7950</v>
      </c>
      <c r="E92" s="68">
        <v>1</v>
      </c>
      <c r="F92" s="67">
        <f>+D92*E92</f>
        <v>7950</v>
      </c>
      <c r="H92" s="34"/>
      <c r="J92" s="11"/>
    </row>
    <row r="93" spans="2:10" hidden="1" x14ac:dyDescent="0.2">
      <c r="B93" s="193" t="s">
        <v>47</v>
      </c>
      <c r="C93" s="193"/>
      <c r="D93" s="193"/>
      <c r="E93" s="193"/>
      <c r="F93" s="70">
        <f>+F92</f>
        <v>7950</v>
      </c>
      <c r="H93" s="34"/>
      <c r="J93" s="11"/>
    </row>
    <row r="94" spans="2:10" hidden="1" x14ac:dyDescent="0.2">
      <c r="B94" s="18"/>
      <c r="C94" s="18"/>
      <c r="D94" s="18"/>
      <c r="E94" s="18"/>
      <c r="F94" s="18"/>
      <c r="H94" s="34"/>
      <c r="J94" s="11"/>
    </row>
    <row r="95" spans="2:10" hidden="1" x14ac:dyDescent="0.2">
      <c r="B95" s="206" t="s">
        <v>58</v>
      </c>
      <c r="C95" s="206"/>
      <c r="D95" s="206"/>
      <c r="E95" s="206"/>
      <c r="F95" s="206"/>
      <c r="H95" s="34"/>
      <c r="J95" s="11"/>
    </row>
    <row r="96" spans="2:10" ht="14" hidden="1" x14ac:dyDescent="0.2">
      <c r="B96" s="63" t="s">
        <v>14</v>
      </c>
      <c r="C96" s="63" t="s">
        <v>32</v>
      </c>
      <c r="D96" s="63" t="s">
        <v>42</v>
      </c>
      <c r="E96" s="64" t="s">
        <v>25</v>
      </c>
      <c r="F96" s="65" t="s">
        <v>43</v>
      </c>
      <c r="H96" s="34"/>
      <c r="J96" s="11"/>
    </row>
    <row r="97" spans="2:10" ht="14" hidden="1" x14ac:dyDescent="0.2">
      <c r="B97" s="66" t="s">
        <v>56</v>
      </c>
      <c r="C97" s="23" t="s">
        <v>26</v>
      </c>
      <c r="D97" s="67">
        <v>6900</v>
      </c>
      <c r="E97" s="68">
        <v>1</v>
      </c>
      <c r="F97" s="67">
        <f>+D97*E97</f>
        <v>6900</v>
      </c>
      <c r="H97" s="34"/>
      <c r="J97" s="11"/>
    </row>
    <row r="98" spans="2:10" hidden="1" x14ac:dyDescent="0.2">
      <c r="B98" s="193" t="s">
        <v>51</v>
      </c>
      <c r="C98" s="193"/>
      <c r="D98" s="193"/>
      <c r="E98" s="193"/>
      <c r="F98" s="70">
        <f>+F97</f>
        <v>6900</v>
      </c>
      <c r="H98" s="34"/>
      <c r="J98" s="11"/>
    </row>
    <row r="99" spans="2:10" hidden="1" x14ac:dyDescent="0.2">
      <c r="B99" s="18"/>
      <c r="C99" s="18"/>
      <c r="D99" s="18"/>
      <c r="E99" s="18"/>
      <c r="F99" s="18"/>
      <c r="H99" s="34"/>
      <c r="J99" s="11"/>
    </row>
    <row r="100" spans="2:10" hidden="1" x14ac:dyDescent="0.2">
      <c r="B100" s="207" t="s">
        <v>59</v>
      </c>
      <c r="C100" s="207"/>
      <c r="D100" s="207"/>
      <c r="E100" s="207"/>
      <c r="F100" s="207"/>
      <c r="H100" s="34"/>
      <c r="J100" s="11"/>
    </row>
    <row r="101" spans="2:10" ht="14" hidden="1" x14ac:dyDescent="0.2">
      <c r="B101" s="63" t="s">
        <v>14</v>
      </c>
      <c r="C101" s="63" t="s">
        <v>32</v>
      </c>
      <c r="D101" s="63" t="s">
        <v>42</v>
      </c>
      <c r="E101" s="64" t="s">
        <v>25</v>
      </c>
      <c r="F101" s="65" t="s">
        <v>43</v>
      </c>
      <c r="H101" s="34"/>
      <c r="J101" s="11"/>
    </row>
    <row r="102" spans="2:10" ht="14" hidden="1" x14ac:dyDescent="0.2">
      <c r="B102" s="66" t="s">
        <v>56</v>
      </c>
      <c r="C102" s="23" t="s">
        <v>26</v>
      </c>
      <c r="D102" s="67">
        <v>8900</v>
      </c>
      <c r="E102" s="68">
        <v>1</v>
      </c>
      <c r="F102" s="67">
        <f>+D102*E102</f>
        <v>8900</v>
      </c>
      <c r="H102" s="34"/>
      <c r="J102" s="11"/>
    </row>
    <row r="103" spans="2:10" hidden="1" x14ac:dyDescent="0.2">
      <c r="B103" s="193" t="s">
        <v>53</v>
      </c>
      <c r="C103" s="193"/>
      <c r="D103" s="193"/>
      <c r="E103" s="193"/>
      <c r="F103" s="70">
        <f>+F102</f>
        <v>8900</v>
      </c>
      <c r="H103" s="34"/>
      <c r="J103" s="11"/>
    </row>
    <row r="104" spans="2:10" hidden="1" x14ac:dyDescent="0.2">
      <c r="H104" s="34"/>
      <c r="J104" s="11"/>
    </row>
    <row r="105" spans="2:10" hidden="1" x14ac:dyDescent="0.2">
      <c r="C105" s="194" t="s">
        <v>54</v>
      </c>
      <c r="D105" s="194"/>
      <c r="E105" s="194"/>
      <c r="F105" s="73">
        <f>+F98</f>
        <v>6900</v>
      </c>
      <c r="H105" s="34"/>
      <c r="J105" s="11"/>
    </row>
    <row r="106" spans="2:10" hidden="1" x14ac:dyDescent="0.2">
      <c r="H106" s="34"/>
      <c r="J106" s="11"/>
    </row>
    <row r="107" spans="2:10" hidden="1" x14ac:dyDescent="0.2">
      <c r="H107" s="34"/>
      <c r="J107" s="11"/>
    </row>
    <row r="108" spans="2:10" ht="14" hidden="1" x14ac:dyDescent="0.2">
      <c r="B108" s="18" t="s">
        <v>60</v>
      </c>
      <c r="C108" s="204" t="s">
        <v>61</v>
      </c>
      <c r="D108" s="204"/>
      <c r="E108" s="204"/>
      <c r="F108" s="204"/>
      <c r="H108" s="34"/>
      <c r="J108" s="11"/>
    </row>
    <row r="109" spans="2:10" hidden="1" x14ac:dyDescent="0.2">
      <c r="B109" s="18"/>
      <c r="C109" s="62"/>
      <c r="D109" s="62"/>
      <c r="E109" s="62"/>
      <c r="F109" s="62"/>
      <c r="H109" s="34"/>
      <c r="J109" s="11"/>
    </row>
    <row r="110" spans="2:10" hidden="1" x14ac:dyDescent="0.2">
      <c r="B110" s="205" t="s">
        <v>62</v>
      </c>
      <c r="C110" s="205"/>
      <c r="D110" s="205"/>
      <c r="E110" s="205"/>
      <c r="F110" s="205"/>
      <c r="H110" s="34"/>
      <c r="J110" s="11"/>
    </row>
    <row r="111" spans="2:10" ht="14" hidden="1" x14ac:dyDescent="0.2">
      <c r="B111" s="63" t="s">
        <v>14</v>
      </c>
      <c r="C111" s="63" t="s">
        <v>32</v>
      </c>
      <c r="D111" s="63" t="s">
        <v>42</v>
      </c>
      <c r="E111" s="64" t="s">
        <v>25</v>
      </c>
      <c r="F111" s="65" t="s">
        <v>43</v>
      </c>
      <c r="H111" s="34"/>
      <c r="J111" s="11"/>
    </row>
    <row r="112" spans="2:10" ht="14" hidden="1" x14ac:dyDescent="0.2">
      <c r="B112" s="66" t="s">
        <v>63</v>
      </c>
      <c r="C112" s="23" t="s">
        <v>64</v>
      </c>
      <c r="D112" s="67">
        <f>97900/15</f>
        <v>6526.666666666667</v>
      </c>
      <c r="E112" s="68">
        <v>1</v>
      </c>
      <c r="F112" s="67">
        <f>+D112*E112</f>
        <v>6526.666666666667</v>
      </c>
      <c r="H112" s="34"/>
      <c r="J112" s="11"/>
    </row>
    <row r="113" spans="2:10" hidden="1" x14ac:dyDescent="0.2">
      <c r="B113" s="193" t="s">
        <v>47</v>
      </c>
      <c r="C113" s="193"/>
      <c r="D113" s="193"/>
      <c r="E113" s="193"/>
      <c r="F113" s="70">
        <f>+F112</f>
        <v>6526.666666666667</v>
      </c>
      <c r="H113" s="34"/>
      <c r="J113" s="11"/>
    </row>
    <row r="114" spans="2:10" hidden="1" x14ac:dyDescent="0.2">
      <c r="B114" s="18"/>
      <c r="C114" s="18"/>
      <c r="D114" s="18"/>
      <c r="E114" s="18"/>
      <c r="F114" s="18"/>
      <c r="H114" s="34"/>
      <c r="J114" s="11"/>
    </row>
    <row r="115" spans="2:10" hidden="1" x14ac:dyDescent="0.2">
      <c r="B115" s="206" t="s">
        <v>65</v>
      </c>
      <c r="C115" s="206"/>
      <c r="D115" s="206"/>
      <c r="E115" s="206"/>
      <c r="F115" s="206"/>
      <c r="H115" s="34"/>
      <c r="J115" s="11"/>
    </row>
    <row r="116" spans="2:10" ht="14" hidden="1" x14ac:dyDescent="0.2">
      <c r="B116" s="63" t="s">
        <v>14</v>
      </c>
      <c r="C116" s="63" t="s">
        <v>32</v>
      </c>
      <c r="D116" s="63" t="s">
        <v>42</v>
      </c>
      <c r="E116" s="64" t="s">
        <v>25</v>
      </c>
      <c r="F116" s="65" t="s">
        <v>43</v>
      </c>
      <c r="H116" s="34"/>
      <c r="J116" s="11"/>
    </row>
    <row r="117" spans="2:10" ht="14" hidden="1" x14ac:dyDescent="0.2">
      <c r="B117" s="66" t="s">
        <v>66</v>
      </c>
      <c r="C117" s="23" t="s">
        <v>64</v>
      </c>
      <c r="D117" s="67">
        <f>167790/15</f>
        <v>11186</v>
      </c>
      <c r="E117" s="68">
        <v>1</v>
      </c>
      <c r="F117" s="67">
        <f>+D117*E117</f>
        <v>11186</v>
      </c>
      <c r="H117" s="34"/>
      <c r="J117" s="11"/>
    </row>
    <row r="118" spans="2:10" hidden="1" x14ac:dyDescent="0.2">
      <c r="B118" s="193" t="s">
        <v>51</v>
      </c>
      <c r="C118" s="193"/>
      <c r="D118" s="193"/>
      <c r="E118" s="193"/>
      <c r="F118" s="70">
        <f>+F117</f>
        <v>11186</v>
      </c>
      <c r="H118" s="34"/>
      <c r="J118" s="11"/>
    </row>
    <row r="119" spans="2:10" hidden="1" x14ac:dyDescent="0.2">
      <c r="B119" s="18"/>
      <c r="C119" s="18"/>
      <c r="D119" s="18"/>
      <c r="E119" s="18"/>
      <c r="F119" s="18"/>
      <c r="H119" s="34"/>
      <c r="J119" s="11"/>
    </row>
    <row r="120" spans="2:10" hidden="1" x14ac:dyDescent="0.2">
      <c r="B120" s="207" t="s">
        <v>67</v>
      </c>
      <c r="C120" s="207"/>
      <c r="D120" s="207"/>
      <c r="E120" s="207"/>
      <c r="F120" s="207"/>
      <c r="H120" s="34"/>
      <c r="J120" s="11"/>
    </row>
    <row r="121" spans="2:10" ht="14" hidden="1" x14ac:dyDescent="0.2">
      <c r="B121" s="63" t="s">
        <v>14</v>
      </c>
      <c r="C121" s="63" t="s">
        <v>32</v>
      </c>
      <c r="D121" s="63" t="s">
        <v>42</v>
      </c>
      <c r="E121" s="64" t="s">
        <v>25</v>
      </c>
      <c r="F121" s="65" t="s">
        <v>43</v>
      </c>
      <c r="H121" s="34"/>
      <c r="J121" s="11"/>
    </row>
    <row r="122" spans="2:10" ht="14" hidden="1" x14ac:dyDescent="0.2">
      <c r="B122" s="66" t="s">
        <v>68</v>
      </c>
      <c r="C122" s="23" t="s">
        <v>64</v>
      </c>
      <c r="D122" s="67">
        <f>54999/5</f>
        <v>10999.8</v>
      </c>
      <c r="E122" s="68">
        <v>1</v>
      </c>
      <c r="F122" s="67">
        <f>+D122*E122</f>
        <v>10999.8</v>
      </c>
      <c r="H122" s="34"/>
      <c r="J122" s="11"/>
    </row>
    <row r="123" spans="2:10" hidden="1" x14ac:dyDescent="0.2">
      <c r="B123" s="193" t="s">
        <v>53</v>
      </c>
      <c r="C123" s="193"/>
      <c r="D123" s="193"/>
      <c r="E123" s="193"/>
      <c r="F123" s="70">
        <f>+F122</f>
        <v>10999.8</v>
      </c>
      <c r="H123" s="34"/>
      <c r="J123" s="11"/>
    </row>
    <row r="124" spans="2:10" hidden="1" x14ac:dyDescent="0.2">
      <c r="H124" s="34"/>
      <c r="J124" s="11"/>
    </row>
    <row r="125" spans="2:10" hidden="1" x14ac:dyDescent="0.2">
      <c r="C125" s="194" t="s">
        <v>54</v>
      </c>
      <c r="D125" s="194"/>
      <c r="E125" s="194"/>
      <c r="F125" s="73">
        <f>+F113</f>
        <v>6526.666666666667</v>
      </c>
      <c r="H125" s="34"/>
      <c r="J125" s="11"/>
    </row>
    <row r="126" spans="2:10" hidden="1" x14ac:dyDescent="0.2">
      <c r="H126" s="34"/>
      <c r="J126" s="11"/>
    </row>
    <row r="127" spans="2:10" hidden="1" x14ac:dyDescent="0.2">
      <c r="B127" s="18"/>
      <c r="C127" s="18"/>
      <c r="D127" s="18"/>
      <c r="E127" s="18"/>
      <c r="F127" s="18"/>
      <c r="H127" s="34"/>
      <c r="J127" s="11"/>
    </row>
    <row r="128" spans="2:10" ht="14" hidden="1" x14ac:dyDescent="0.2">
      <c r="B128" s="18" t="s">
        <v>69</v>
      </c>
      <c r="C128" s="204" t="s">
        <v>70</v>
      </c>
      <c r="D128" s="204"/>
      <c r="E128" s="204"/>
      <c r="F128" s="204"/>
      <c r="H128" s="34"/>
      <c r="J128" s="11"/>
    </row>
    <row r="129" spans="2:10" hidden="1" x14ac:dyDescent="0.2">
      <c r="B129" s="18"/>
      <c r="C129" s="62"/>
      <c r="D129" s="62"/>
      <c r="E129" s="62"/>
      <c r="F129" s="62"/>
      <c r="H129" s="34"/>
      <c r="J129" s="11"/>
    </row>
    <row r="130" spans="2:10" hidden="1" x14ac:dyDescent="0.2">
      <c r="B130" s="205" t="s">
        <v>71</v>
      </c>
      <c r="C130" s="205"/>
      <c r="D130" s="205"/>
      <c r="E130" s="205"/>
      <c r="F130" s="205"/>
      <c r="H130" s="34"/>
      <c r="J130" s="11"/>
    </row>
    <row r="131" spans="2:10" ht="14" hidden="1" x14ac:dyDescent="0.2">
      <c r="B131" s="63" t="s">
        <v>14</v>
      </c>
      <c r="C131" s="63" t="s">
        <v>32</v>
      </c>
      <c r="D131" s="63" t="s">
        <v>42</v>
      </c>
      <c r="E131" s="64" t="s">
        <v>25</v>
      </c>
      <c r="F131" s="65" t="s">
        <v>43</v>
      </c>
      <c r="H131" s="34"/>
      <c r="J131" s="11"/>
    </row>
    <row r="132" spans="2:10" ht="14" hidden="1" x14ac:dyDescent="0.2">
      <c r="B132" s="66" t="s">
        <v>70</v>
      </c>
      <c r="C132" s="23" t="s">
        <v>72</v>
      </c>
      <c r="D132" s="67">
        <v>295000</v>
      </c>
      <c r="E132" s="68">
        <v>1</v>
      </c>
      <c r="F132" s="67">
        <f>+D132*E132</f>
        <v>295000</v>
      </c>
      <c r="H132" s="34"/>
      <c r="J132" s="11"/>
    </row>
    <row r="133" spans="2:10" hidden="1" x14ac:dyDescent="0.2">
      <c r="B133" s="193" t="s">
        <v>47</v>
      </c>
      <c r="C133" s="193"/>
      <c r="D133" s="193"/>
      <c r="E133" s="193"/>
      <c r="F133" s="70">
        <f>+F132</f>
        <v>295000</v>
      </c>
      <c r="H133" s="34"/>
      <c r="J133" s="11"/>
    </row>
    <row r="134" spans="2:10" hidden="1" x14ac:dyDescent="0.2">
      <c r="B134" s="18"/>
      <c r="C134" s="18"/>
      <c r="D134" s="18"/>
      <c r="E134" s="18"/>
      <c r="F134" s="18"/>
      <c r="H134" s="34"/>
      <c r="J134" s="11"/>
    </row>
    <row r="135" spans="2:10" hidden="1" x14ac:dyDescent="0.2">
      <c r="B135" s="206" t="s">
        <v>73</v>
      </c>
      <c r="C135" s="206"/>
      <c r="D135" s="206"/>
      <c r="E135" s="206"/>
      <c r="F135" s="206"/>
      <c r="H135" s="34"/>
      <c r="J135" s="11"/>
    </row>
    <row r="136" spans="2:10" ht="14" hidden="1" x14ac:dyDescent="0.2">
      <c r="B136" s="63" t="s">
        <v>14</v>
      </c>
      <c r="C136" s="63" t="s">
        <v>32</v>
      </c>
      <c r="D136" s="63" t="s">
        <v>42</v>
      </c>
      <c r="E136" s="64" t="s">
        <v>25</v>
      </c>
      <c r="F136" s="65" t="s">
        <v>43</v>
      </c>
      <c r="H136" s="34"/>
      <c r="J136" s="11"/>
    </row>
    <row r="137" spans="2:10" ht="14" hidden="1" x14ac:dyDescent="0.2">
      <c r="B137" s="66" t="s">
        <v>70</v>
      </c>
      <c r="C137" s="23" t="s">
        <v>72</v>
      </c>
      <c r="D137" s="67">
        <f>17100000/60</f>
        <v>285000</v>
      </c>
      <c r="E137" s="68">
        <v>1</v>
      </c>
      <c r="F137" s="67">
        <f>+D137*E137</f>
        <v>285000</v>
      </c>
      <c r="H137" s="34"/>
      <c r="J137" s="11"/>
    </row>
    <row r="138" spans="2:10" hidden="1" x14ac:dyDescent="0.2">
      <c r="B138" s="193" t="s">
        <v>51</v>
      </c>
      <c r="C138" s="193"/>
      <c r="D138" s="193"/>
      <c r="E138" s="193"/>
      <c r="F138" s="70">
        <f>+F137</f>
        <v>285000</v>
      </c>
      <c r="H138" s="34"/>
      <c r="J138" s="11"/>
    </row>
    <row r="139" spans="2:10" hidden="1" x14ac:dyDescent="0.2">
      <c r="B139" s="18"/>
      <c r="C139" s="18"/>
      <c r="D139" s="18"/>
      <c r="E139" s="18"/>
      <c r="F139" s="18"/>
      <c r="H139" s="34"/>
      <c r="J139" s="11"/>
    </row>
    <row r="140" spans="2:10" hidden="1" x14ac:dyDescent="0.2">
      <c r="B140" s="207" t="s">
        <v>74</v>
      </c>
      <c r="C140" s="207"/>
      <c r="D140" s="207"/>
      <c r="E140" s="207"/>
      <c r="F140" s="207"/>
      <c r="H140" s="34"/>
      <c r="J140" s="11"/>
    </row>
    <row r="141" spans="2:10" ht="14" hidden="1" x14ac:dyDescent="0.2">
      <c r="B141" s="63" t="s">
        <v>14</v>
      </c>
      <c r="C141" s="63" t="s">
        <v>32</v>
      </c>
      <c r="D141" s="63" t="s">
        <v>42</v>
      </c>
      <c r="E141" s="64" t="s">
        <v>25</v>
      </c>
      <c r="F141" s="65" t="s">
        <v>43</v>
      </c>
      <c r="H141" s="34"/>
      <c r="J141" s="11"/>
    </row>
    <row r="142" spans="2:10" ht="14" hidden="1" x14ac:dyDescent="0.2">
      <c r="B142" s="66" t="s">
        <v>70</v>
      </c>
      <c r="C142" s="23" t="s">
        <v>72</v>
      </c>
      <c r="D142" s="67">
        <v>350000</v>
      </c>
      <c r="E142" s="68">
        <v>1</v>
      </c>
      <c r="F142" s="67">
        <f>+D142*E142</f>
        <v>350000</v>
      </c>
      <c r="H142" s="34"/>
      <c r="J142" s="11"/>
    </row>
    <row r="143" spans="2:10" hidden="1" x14ac:dyDescent="0.2">
      <c r="B143" s="193" t="s">
        <v>53</v>
      </c>
      <c r="C143" s="193"/>
      <c r="D143" s="193"/>
      <c r="E143" s="193"/>
      <c r="F143" s="70">
        <f>+F142</f>
        <v>350000</v>
      </c>
      <c r="H143" s="34"/>
      <c r="J143" s="11"/>
    </row>
    <row r="144" spans="2:10" hidden="1" x14ac:dyDescent="0.2">
      <c r="H144" s="34"/>
      <c r="J144" s="11"/>
    </row>
    <row r="145" spans="2:10" hidden="1" x14ac:dyDescent="0.2">
      <c r="C145" s="194" t="s">
        <v>54</v>
      </c>
      <c r="D145" s="194"/>
      <c r="E145" s="194"/>
      <c r="F145" s="73">
        <f>+F137</f>
        <v>285000</v>
      </c>
      <c r="H145" s="34"/>
      <c r="J145" s="11"/>
    </row>
    <row r="146" spans="2:10" hidden="1" x14ac:dyDescent="0.2">
      <c r="H146" s="34"/>
      <c r="J146" s="11"/>
    </row>
    <row r="147" spans="2:10" hidden="1" x14ac:dyDescent="0.2">
      <c r="H147" s="34"/>
      <c r="J147" s="11"/>
    </row>
    <row r="148" spans="2:10" ht="14" hidden="1" x14ac:dyDescent="0.2">
      <c r="B148" s="18" t="s">
        <v>75</v>
      </c>
      <c r="C148" s="204" t="s">
        <v>76</v>
      </c>
      <c r="D148" s="204"/>
      <c r="E148" s="204"/>
      <c r="F148" s="204"/>
      <c r="H148" s="34"/>
      <c r="J148" s="11"/>
    </row>
    <row r="149" spans="2:10" hidden="1" x14ac:dyDescent="0.2">
      <c r="B149" s="18"/>
      <c r="C149" s="62"/>
      <c r="D149" s="62"/>
      <c r="E149" s="62"/>
      <c r="F149" s="62"/>
      <c r="H149" s="34"/>
      <c r="J149" s="11"/>
    </row>
    <row r="150" spans="2:10" hidden="1" x14ac:dyDescent="0.2">
      <c r="B150" s="205" t="s">
        <v>71</v>
      </c>
      <c r="C150" s="205"/>
      <c r="D150" s="205"/>
      <c r="E150" s="205"/>
      <c r="F150" s="205"/>
      <c r="H150" s="34"/>
      <c r="J150" s="11"/>
    </row>
    <row r="151" spans="2:10" ht="14" hidden="1" x14ac:dyDescent="0.2">
      <c r="B151" s="63" t="s">
        <v>14</v>
      </c>
      <c r="C151" s="63" t="s">
        <v>32</v>
      </c>
      <c r="D151" s="63" t="s">
        <v>42</v>
      </c>
      <c r="E151" s="64" t="s">
        <v>25</v>
      </c>
      <c r="F151" s="65" t="s">
        <v>43</v>
      </c>
      <c r="H151" s="34"/>
      <c r="J151" s="11"/>
    </row>
    <row r="152" spans="2:10" ht="14" hidden="1" x14ac:dyDescent="0.2">
      <c r="B152" s="66" t="s">
        <v>77</v>
      </c>
      <c r="C152" s="23" t="s">
        <v>72</v>
      </c>
      <c r="D152" s="67">
        <v>220000</v>
      </c>
      <c r="E152" s="68">
        <v>1</v>
      </c>
      <c r="F152" s="67">
        <f>+D152*E152</f>
        <v>220000</v>
      </c>
      <c r="H152" s="34"/>
      <c r="J152" s="11"/>
    </row>
    <row r="153" spans="2:10" hidden="1" x14ac:dyDescent="0.2">
      <c r="B153" s="193" t="s">
        <v>47</v>
      </c>
      <c r="C153" s="193"/>
      <c r="D153" s="193"/>
      <c r="E153" s="193"/>
      <c r="F153" s="70">
        <f>+F152</f>
        <v>220000</v>
      </c>
      <c r="H153" s="34"/>
      <c r="J153" s="11"/>
    </row>
    <row r="154" spans="2:10" hidden="1" x14ac:dyDescent="0.2">
      <c r="B154" s="18"/>
      <c r="C154" s="18"/>
      <c r="D154" s="18"/>
      <c r="E154" s="18"/>
      <c r="F154" s="18"/>
      <c r="H154" s="34"/>
      <c r="J154" s="11"/>
    </row>
    <row r="155" spans="2:10" hidden="1" x14ac:dyDescent="0.2">
      <c r="B155" s="206" t="s">
        <v>73</v>
      </c>
      <c r="C155" s="206"/>
      <c r="D155" s="206"/>
      <c r="E155" s="206"/>
      <c r="F155" s="206"/>
      <c r="H155" s="34"/>
      <c r="J155" s="11"/>
    </row>
    <row r="156" spans="2:10" ht="14" hidden="1" x14ac:dyDescent="0.2">
      <c r="B156" s="63" t="s">
        <v>14</v>
      </c>
      <c r="C156" s="63" t="s">
        <v>32</v>
      </c>
      <c r="D156" s="63" t="s">
        <v>42</v>
      </c>
      <c r="E156" s="64" t="s">
        <v>25</v>
      </c>
      <c r="F156" s="65" t="s">
        <v>43</v>
      </c>
      <c r="H156" s="34"/>
      <c r="J156" s="11"/>
    </row>
    <row r="157" spans="2:10" ht="14" hidden="1" x14ac:dyDescent="0.2">
      <c r="B157" s="66" t="s">
        <v>77</v>
      </c>
      <c r="C157" s="23" t="s">
        <v>72</v>
      </c>
      <c r="D157" s="67">
        <f>12000000/60</f>
        <v>200000</v>
      </c>
      <c r="E157" s="68">
        <v>1</v>
      </c>
      <c r="F157" s="67">
        <f>+D157*E157</f>
        <v>200000</v>
      </c>
      <c r="H157" s="34"/>
      <c r="J157" s="11"/>
    </row>
    <row r="158" spans="2:10" hidden="1" x14ac:dyDescent="0.2">
      <c r="B158" s="193" t="s">
        <v>51</v>
      </c>
      <c r="C158" s="193"/>
      <c r="D158" s="193"/>
      <c r="E158" s="193"/>
      <c r="F158" s="70">
        <f>+F157</f>
        <v>200000</v>
      </c>
      <c r="H158" s="34"/>
      <c r="J158" s="11"/>
    </row>
    <row r="159" spans="2:10" hidden="1" x14ac:dyDescent="0.2">
      <c r="B159" s="18"/>
      <c r="C159" s="18"/>
      <c r="D159" s="18"/>
      <c r="E159" s="18"/>
      <c r="F159" s="18"/>
      <c r="H159" s="34"/>
      <c r="J159" s="11"/>
    </row>
    <row r="160" spans="2:10" hidden="1" x14ac:dyDescent="0.2">
      <c r="B160" s="207" t="s">
        <v>74</v>
      </c>
      <c r="C160" s="207"/>
      <c r="D160" s="207"/>
      <c r="E160" s="207"/>
      <c r="F160" s="207"/>
      <c r="H160" s="34"/>
      <c r="J160" s="11"/>
    </row>
    <row r="161" spans="2:10" ht="14" hidden="1" x14ac:dyDescent="0.2">
      <c r="B161" s="63" t="s">
        <v>14</v>
      </c>
      <c r="C161" s="63" t="s">
        <v>32</v>
      </c>
      <c r="D161" s="63" t="s">
        <v>42</v>
      </c>
      <c r="E161" s="64" t="s">
        <v>25</v>
      </c>
      <c r="F161" s="65" t="s">
        <v>43</v>
      </c>
      <c r="H161" s="34"/>
      <c r="J161" s="11"/>
    </row>
    <row r="162" spans="2:10" ht="14" hidden="1" x14ac:dyDescent="0.2">
      <c r="B162" s="66" t="s">
        <v>77</v>
      </c>
      <c r="C162" s="23" t="s">
        <v>72</v>
      </c>
      <c r="D162" s="67">
        <v>250000</v>
      </c>
      <c r="E162" s="68">
        <v>1</v>
      </c>
      <c r="F162" s="67">
        <f>+D162*E162</f>
        <v>250000</v>
      </c>
      <c r="H162" s="34"/>
      <c r="J162" s="11"/>
    </row>
    <row r="163" spans="2:10" hidden="1" x14ac:dyDescent="0.2">
      <c r="B163" s="193" t="s">
        <v>53</v>
      </c>
      <c r="C163" s="193"/>
      <c r="D163" s="193"/>
      <c r="E163" s="193"/>
      <c r="F163" s="70">
        <f>+F162</f>
        <v>250000</v>
      </c>
      <c r="H163" s="34"/>
      <c r="J163" s="11"/>
    </row>
    <row r="164" spans="2:10" hidden="1" x14ac:dyDescent="0.2">
      <c r="H164" s="34"/>
      <c r="J164" s="11"/>
    </row>
    <row r="165" spans="2:10" hidden="1" x14ac:dyDescent="0.2">
      <c r="C165" s="194" t="s">
        <v>54</v>
      </c>
      <c r="D165" s="194"/>
      <c r="E165" s="194"/>
      <c r="F165" s="73">
        <f>+F157</f>
        <v>200000</v>
      </c>
      <c r="H165" s="34"/>
      <c r="J165" s="11"/>
    </row>
    <row r="166" spans="2:10" hidden="1" x14ac:dyDescent="0.2">
      <c r="H166" s="34"/>
      <c r="J166" s="11"/>
    </row>
    <row r="167" spans="2:10" hidden="1" x14ac:dyDescent="0.2">
      <c r="H167" s="34"/>
      <c r="J167" s="11"/>
    </row>
    <row r="168" spans="2:10" ht="14" hidden="1" x14ac:dyDescent="0.2">
      <c r="B168" s="18" t="s">
        <v>78</v>
      </c>
      <c r="C168" s="204" t="s">
        <v>79</v>
      </c>
      <c r="D168" s="204"/>
      <c r="E168" s="204"/>
      <c r="F168" s="204"/>
      <c r="H168" s="34"/>
      <c r="J168" s="11"/>
    </row>
    <row r="169" spans="2:10" hidden="1" x14ac:dyDescent="0.2">
      <c r="B169" s="18"/>
      <c r="C169" s="62"/>
      <c r="D169" s="62"/>
      <c r="E169" s="62"/>
      <c r="F169" s="62"/>
      <c r="H169" s="34"/>
      <c r="J169" s="11"/>
    </row>
    <row r="170" spans="2:10" hidden="1" x14ac:dyDescent="0.2">
      <c r="B170" s="205" t="s">
        <v>71</v>
      </c>
      <c r="C170" s="205"/>
      <c r="D170" s="205"/>
      <c r="E170" s="205"/>
      <c r="F170" s="205"/>
      <c r="H170" s="34"/>
      <c r="J170" s="11"/>
    </row>
    <row r="171" spans="2:10" ht="14" hidden="1" x14ac:dyDescent="0.2">
      <c r="B171" s="63" t="s">
        <v>14</v>
      </c>
      <c r="C171" s="63" t="s">
        <v>32</v>
      </c>
      <c r="D171" s="63" t="s">
        <v>42</v>
      </c>
      <c r="E171" s="64" t="s">
        <v>25</v>
      </c>
      <c r="F171" s="65" t="s">
        <v>43</v>
      </c>
      <c r="H171" s="34"/>
      <c r="J171" s="11"/>
    </row>
    <row r="172" spans="2:10" ht="14" hidden="1" x14ac:dyDescent="0.2">
      <c r="B172" s="66" t="s">
        <v>79</v>
      </c>
      <c r="C172" s="23" t="s">
        <v>72</v>
      </c>
      <c r="D172" s="67">
        <v>150000</v>
      </c>
      <c r="E172" s="68">
        <v>1</v>
      </c>
      <c r="F172" s="67">
        <f>+D172*E172</f>
        <v>150000</v>
      </c>
      <c r="H172" s="34"/>
      <c r="J172" s="11"/>
    </row>
    <row r="173" spans="2:10" hidden="1" x14ac:dyDescent="0.2">
      <c r="B173" s="193" t="s">
        <v>47</v>
      </c>
      <c r="C173" s="193"/>
      <c r="D173" s="193"/>
      <c r="E173" s="193"/>
      <c r="F173" s="70">
        <f>+F172</f>
        <v>150000</v>
      </c>
      <c r="H173" s="34"/>
      <c r="J173" s="11"/>
    </row>
    <row r="174" spans="2:10" hidden="1" x14ac:dyDescent="0.2">
      <c r="B174" s="18"/>
      <c r="C174" s="18"/>
      <c r="D174" s="18"/>
      <c r="E174" s="18"/>
      <c r="F174" s="18"/>
      <c r="H174" s="34"/>
      <c r="J174" s="11"/>
    </row>
    <row r="175" spans="2:10" hidden="1" x14ac:dyDescent="0.2">
      <c r="B175" s="206" t="s">
        <v>73</v>
      </c>
      <c r="C175" s="206"/>
      <c r="D175" s="206"/>
      <c r="E175" s="206"/>
      <c r="F175" s="206"/>
      <c r="H175" s="34"/>
      <c r="J175" s="11"/>
    </row>
    <row r="176" spans="2:10" ht="14" hidden="1" x14ac:dyDescent="0.2">
      <c r="B176" s="63" t="s">
        <v>14</v>
      </c>
      <c r="C176" s="63" t="s">
        <v>32</v>
      </c>
      <c r="D176" s="63" t="s">
        <v>42</v>
      </c>
      <c r="E176" s="64" t="s">
        <v>25</v>
      </c>
      <c r="F176" s="65" t="s">
        <v>43</v>
      </c>
      <c r="H176" s="34"/>
      <c r="J176" s="11"/>
    </row>
    <row r="177" spans="2:10" ht="14" hidden="1" x14ac:dyDescent="0.2">
      <c r="B177" s="66" t="s">
        <v>79</v>
      </c>
      <c r="C177" s="23" t="s">
        <v>72</v>
      </c>
      <c r="D177" s="67">
        <f>5280000/60</f>
        <v>88000</v>
      </c>
      <c r="E177" s="68">
        <v>1</v>
      </c>
      <c r="F177" s="67">
        <f>+D177*E177</f>
        <v>88000</v>
      </c>
      <c r="H177" s="34"/>
      <c r="J177" s="11"/>
    </row>
    <row r="178" spans="2:10" hidden="1" x14ac:dyDescent="0.2">
      <c r="B178" s="193" t="s">
        <v>51</v>
      </c>
      <c r="C178" s="193"/>
      <c r="D178" s="193"/>
      <c r="E178" s="193"/>
      <c r="F178" s="70">
        <f>+F177</f>
        <v>88000</v>
      </c>
      <c r="H178" s="34"/>
      <c r="J178" s="11"/>
    </row>
    <row r="179" spans="2:10" hidden="1" x14ac:dyDescent="0.2">
      <c r="B179" s="18"/>
      <c r="C179" s="18"/>
      <c r="D179" s="18"/>
      <c r="E179" s="18"/>
      <c r="F179" s="18"/>
      <c r="H179" s="34"/>
      <c r="J179" s="11"/>
    </row>
    <row r="180" spans="2:10" hidden="1" x14ac:dyDescent="0.2">
      <c r="B180" s="207" t="s">
        <v>74</v>
      </c>
      <c r="C180" s="207"/>
      <c r="D180" s="207"/>
      <c r="E180" s="207"/>
      <c r="F180" s="207"/>
      <c r="H180" s="34"/>
      <c r="J180" s="11"/>
    </row>
    <row r="181" spans="2:10" ht="14" hidden="1" x14ac:dyDescent="0.2">
      <c r="B181" s="63" t="s">
        <v>14</v>
      </c>
      <c r="C181" s="63" t="s">
        <v>32</v>
      </c>
      <c r="D181" s="63" t="s">
        <v>42</v>
      </c>
      <c r="E181" s="64" t="s">
        <v>25</v>
      </c>
      <c r="F181" s="65" t="s">
        <v>43</v>
      </c>
      <c r="H181" s="34"/>
      <c r="J181" s="11"/>
    </row>
    <row r="182" spans="2:10" ht="14" hidden="1" x14ac:dyDescent="0.2">
      <c r="B182" s="66" t="s">
        <v>79</v>
      </c>
      <c r="C182" s="23" t="s">
        <v>72</v>
      </c>
      <c r="D182" s="67">
        <v>185000</v>
      </c>
      <c r="E182" s="68">
        <v>1</v>
      </c>
      <c r="F182" s="67">
        <f>+D182*E182</f>
        <v>185000</v>
      </c>
      <c r="H182" s="34"/>
      <c r="J182" s="11"/>
    </row>
    <row r="183" spans="2:10" hidden="1" x14ac:dyDescent="0.2">
      <c r="B183" s="193" t="s">
        <v>53</v>
      </c>
      <c r="C183" s="193"/>
      <c r="D183" s="193"/>
      <c r="E183" s="193"/>
      <c r="F183" s="70">
        <f>+F182</f>
        <v>185000</v>
      </c>
      <c r="H183" s="34"/>
      <c r="J183" s="11"/>
    </row>
    <row r="184" spans="2:10" hidden="1" x14ac:dyDescent="0.2">
      <c r="H184" s="34"/>
      <c r="J184" s="11"/>
    </row>
    <row r="185" spans="2:10" hidden="1" x14ac:dyDescent="0.2">
      <c r="C185" s="194" t="s">
        <v>54</v>
      </c>
      <c r="D185" s="194"/>
      <c r="E185" s="194"/>
      <c r="F185" s="73">
        <f>+F177</f>
        <v>88000</v>
      </c>
      <c r="H185" s="34"/>
      <c r="J185" s="11"/>
    </row>
    <row r="186" spans="2:10" hidden="1" x14ac:dyDescent="0.2">
      <c r="H186" s="34"/>
      <c r="J186" s="11"/>
    </row>
    <row r="187" spans="2:10" hidden="1" x14ac:dyDescent="0.2"/>
    <row r="188" spans="2:10" hidden="1" x14ac:dyDescent="0.2"/>
  </sheetData>
  <mergeCells count="66">
    <mergeCell ref="C185:E185"/>
    <mergeCell ref="B158:E158"/>
    <mergeCell ref="B160:F160"/>
    <mergeCell ref="B163:E163"/>
    <mergeCell ref="C165:E165"/>
    <mergeCell ref="C168:F168"/>
    <mergeCell ref="B170:F170"/>
    <mergeCell ref="B173:E173"/>
    <mergeCell ref="B175:F175"/>
    <mergeCell ref="B178:E178"/>
    <mergeCell ref="B180:F180"/>
    <mergeCell ref="B183:E183"/>
    <mergeCell ref="B155:F155"/>
    <mergeCell ref="C128:F128"/>
    <mergeCell ref="B130:F130"/>
    <mergeCell ref="B133:E133"/>
    <mergeCell ref="B135:F135"/>
    <mergeCell ref="B138:E138"/>
    <mergeCell ref="B140:F140"/>
    <mergeCell ref="B143:E143"/>
    <mergeCell ref="C145:E145"/>
    <mergeCell ref="C148:F148"/>
    <mergeCell ref="B150:F150"/>
    <mergeCell ref="B153:E153"/>
    <mergeCell ref="C125:E125"/>
    <mergeCell ref="B98:E98"/>
    <mergeCell ref="B100:F100"/>
    <mergeCell ref="B103:E103"/>
    <mergeCell ref="C105:E105"/>
    <mergeCell ref="C108:F108"/>
    <mergeCell ref="B110:F110"/>
    <mergeCell ref="B113:E113"/>
    <mergeCell ref="B115:F115"/>
    <mergeCell ref="B118:E118"/>
    <mergeCell ref="B120:F120"/>
    <mergeCell ref="B123:E123"/>
    <mergeCell ref="B95:F95"/>
    <mergeCell ref="D69:E69"/>
    <mergeCell ref="B71:F71"/>
    <mergeCell ref="B75:E75"/>
    <mergeCell ref="D76:E76"/>
    <mergeCell ref="B78:F78"/>
    <mergeCell ref="B82:E82"/>
    <mergeCell ref="D83:E83"/>
    <mergeCell ref="C85:E85"/>
    <mergeCell ref="C88:F88"/>
    <mergeCell ref="B90:F90"/>
    <mergeCell ref="B93:E93"/>
    <mergeCell ref="B68:E68"/>
    <mergeCell ref="D16:E16"/>
    <mergeCell ref="D28:E28"/>
    <mergeCell ref="D40:E40"/>
    <mergeCell ref="D52:E52"/>
    <mergeCell ref="C54:E54"/>
    <mergeCell ref="D55:F55"/>
    <mergeCell ref="D56:F56"/>
    <mergeCell ref="D57:F57"/>
    <mergeCell ref="B60:F60"/>
    <mergeCell ref="C62:F62"/>
    <mergeCell ref="B64:F64"/>
    <mergeCell ref="C7:F7"/>
    <mergeCell ref="C2:F2"/>
    <mergeCell ref="C3:F3"/>
    <mergeCell ref="C4:F4"/>
    <mergeCell ref="C5:F5"/>
    <mergeCell ref="C6:F6"/>
  </mergeCells>
  <printOptions horizontalCentered="1" verticalCentered="1"/>
  <pageMargins left="0.39370078740157483" right="0.39370078740157483" top="0.39370078740157483" bottom="0.39370078740157483" header="0" footer="0"/>
  <pageSetup scale="65" orientation="portrait" r:id="rId1"/>
  <rowBreaks count="3" manualBreakCount="3">
    <brk id="58" max="21" man="1"/>
    <brk id="106" max="21" man="1"/>
    <brk id="166" max="21"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9094D8-B98C-4363-93E9-0E893D40FC86}">
  <dimension ref="A1:S187"/>
  <sheetViews>
    <sheetView view="pageBreakPreview" zoomScaleNormal="100" zoomScaleSheetLayoutView="100" workbookViewId="0">
      <selection activeCell="F48" sqref="F48"/>
    </sheetView>
  </sheetViews>
  <sheetFormatPr baseColWidth="10" defaultColWidth="8.6640625" defaultRowHeight="13" x14ac:dyDescent="0.2"/>
  <cols>
    <col min="1" max="1" width="2.6640625" style="11" customWidth="1"/>
    <col min="2" max="2" width="49.33203125" style="11" customWidth="1"/>
    <col min="3" max="3" width="16.1640625" style="10" customWidth="1"/>
    <col min="4" max="4" width="12.5" style="60" bestFit="1" customWidth="1"/>
    <col min="5" max="5" width="11.6640625" style="61" bestFit="1" customWidth="1"/>
    <col min="6" max="6" width="15.6640625" style="60" bestFit="1" customWidth="1"/>
    <col min="7" max="7" width="2.6640625" style="11" customWidth="1"/>
    <col min="8" max="8" width="19" style="10" hidden="1" customWidth="1"/>
    <col min="9" max="9" width="12.5" style="11" hidden="1" customWidth="1"/>
    <col min="10" max="10" width="12.5" style="12" hidden="1" customWidth="1"/>
    <col min="11" max="11" width="12" style="11" hidden="1" customWidth="1"/>
    <col min="12" max="12" width="9" style="11" hidden="1" customWidth="1"/>
    <col min="13" max="13" width="12" style="11" hidden="1" customWidth="1"/>
    <col min="14" max="18" width="0" style="11" hidden="1" customWidth="1"/>
    <col min="19" max="19" width="12.5" style="11" hidden="1" customWidth="1"/>
    <col min="20" max="16384" width="8.6640625" style="11"/>
  </cols>
  <sheetData>
    <row r="1" spans="1:19" ht="14" thickBot="1" x14ac:dyDescent="0.25">
      <c r="A1" s="4"/>
      <c r="B1" s="5"/>
      <c r="C1" s="6"/>
      <c r="D1" s="7"/>
      <c r="E1" s="8"/>
      <c r="F1" s="7"/>
      <c r="G1" s="9"/>
    </row>
    <row r="2" spans="1:19" ht="14" x14ac:dyDescent="0.2">
      <c r="A2" s="13"/>
      <c r="B2" s="74" t="s">
        <v>80</v>
      </c>
      <c r="C2" s="195" t="e">
        <f>+#REF!</f>
        <v>#REF!</v>
      </c>
      <c r="D2" s="196"/>
      <c r="E2" s="196"/>
      <c r="F2" s="197"/>
      <c r="G2" s="14"/>
    </row>
    <row r="3" spans="1:19" ht="14" x14ac:dyDescent="0.2">
      <c r="A3" s="15"/>
      <c r="B3" s="75" t="s">
        <v>17</v>
      </c>
      <c r="C3" s="198" t="e">
        <f>+#REF!</f>
        <v>#REF!</v>
      </c>
      <c r="D3" s="199"/>
      <c r="E3" s="199"/>
      <c r="F3" s="200"/>
      <c r="G3" s="16"/>
    </row>
    <row r="4" spans="1:19" ht="14" x14ac:dyDescent="0.2">
      <c r="A4" s="15"/>
      <c r="B4" s="75" t="s">
        <v>85</v>
      </c>
      <c r="C4" s="198" t="s">
        <v>16</v>
      </c>
      <c r="D4" s="199"/>
      <c r="E4" s="199"/>
      <c r="F4" s="200"/>
      <c r="G4" s="16"/>
    </row>
    <row r="5" spans="1:19" ht="26.25" customHeight="1" x14ac:dyDescent="0.2">
      <c r="A5" s="15"/>
      <c r="B5" s="75" t="s">
        <v>18</v>
      </c>
      <c r="C5" s="198" t="e">
        <f>+VLOOKUP('4.2'!C4:F4,#REF!,2,FALSE)</f>
        <v>#REF!</v>
      </c>
      <c r="D5" s="199"/>
      <c r="E5" s="199"/>
      <c r="F5" s="200"/>
      <c r="G5" s="16"/>
    </row>
    <row r="6" spans="1:19" ht="14" x14ac:dyDescent="0.2">
      <c r="A6" s="15"/>
      <c r="B6" s="76" t="s">
        <v>19</v>
      </c>
      <c r="C6" s="198" t="e">
        <f>+VLOOKUP('4.2'!C4:F4,#REF!,4,FALSE)</f>
        <v>#REF!</v>
      </c>
      <c r="D6" s="199"/>
      <c r="E6" s="199"/>
      <c r="F6" s="200"/>
      <c r="G6" s="16"/>
    </row>
    <row r="7" spans="1:19" ht="13.5" customHeight="1" thickBot="1" x14ac:dyDescent="0.25">
      <c r="A7" s="15"/>
      <c r="B7" s="77" t="s">
        <v>20</v>
      </c>
      <c r="C7" s="201" t="e">
        <f>+VLOOKUP('4.2'!C4:F4,#REF!,3,FALSE)</f>
        <v>#REF!</v>
      </c>
      <c r="D7" s="202"/>
      <c r="E7" s="202"/>
      <c r="F7" s="203"/>
      <c r="G7" s="16"/>
    </row>
    <row r="8" spans="1:19" ht="7.25" customHeight="1" x14ac:dyDescent="0.2">
      <c r="A8" s="13"/>
      <c r="B8" s="17"/>
      <c r="C8" s="18"/>
      <c r="D8" s="19"/>
      <c r="E8" s="20"/>
      <c r="F8" s="19"/>
      <c r="G8" s="14"/>
    </row>
    <row r="9" spans="1:19" ht="14" x14ac:dyDescent="0.2">
      <c r="A9" s="13"/>
      <c r="B9" s="17" t="s">
        <v>81</v>
      </c>
      <c r="C9" s="18"/>
      <c r="D9" s="19"/>
      <c r="E9" s="21"/>
      <c r="F9" s="19"/>
      <c r="G9" s="14"/>
      <c r="H9" s="18"/>
    </row>
    <row r="10" spans="1:19" ht="5" customHeight="1" x14ac:dyDescent="0.2">
      <c r="A10" s="13"/>
      <c r="B10" s="17"/>
      <c r="C10" s="18"/>
      <c r="D10" s="19"/>
      <c r="E10" s="21"/>
      <c r="F10" s="19"/>
      <c r="G10" s="14"/>
    </row>
    <row r="11" spans="1:19" ht="14" x14ac:dyDescent="0.2">
      <c r="A11" s="15"/>
      <c r="B11" s="78" t="s">
        <v>21</v>
      </c>
      <c r="C11" s="78" t="s">
        <v>22</v>
      </c>
      <c r="D11" s="79" t="s">
        <v>23</v>
      </c>
      <c r="E11" s="80" t="s">
        <v>19</v>
      </c>
      <c r="F11" s="79" t="s">
        <v>24</v>
      </c>
      <c r="G11" s="16"/>
      <c r="H11" s="18" t="s">
        <v>25</v>
      </c>
      <c r="I11" s="18" t="s">
        <v>22</v>
      </c>
    </row>
    <row r="12" spans="1:19" ht="14" x14ac:dyDescent="0.2">
      <c r="A12" s="15"/>
      <c r="B12" s="22" t="s">
        <v>125</v>
      </c>
      <c r="C12" s="23" t="s">
        <v>126</v>
      </c>
      <c r="D12" s="24">
        <v>27360</v>
      </c>
      <c r="E12" s="25">
        <f>0.32*1.05</f>
        <v>0.33600000000000002</v>
      </c>
      <c r="F12" s="26">
        <f>ROUND(D12*E12,0)</f>
        <v>9193</v>
      </c>
      <c r="G12" s="16"/>
      <c r="H12" s="10">
        <v>41.328000000000003</v>
      </c>
      <c r="I12" s="10" t="s">
        <v>26</v>
      </c>
    </row>
    <row r="13" spans="1:19" ht="14" x14ac:dyDescent="0.2">
      <c r="A13" s="15"/>
      <c r="B13" s="22" t="s">
        <v>108</v>
      </c>
      <c r="C13" s="23" t="s">
        <v>99</v>
      </c>
      <c r="D13" s="24">
        <f>+'1.4'!D15</f>
        <v>4000</v>
      </c>
      <c r="E13" s="25">
        <v>0.15</v>
      </c>
      <c r="F13" s="26">
        <f>ROUND(D13*E13,0)</f>
        <v>600</v>
      </c>
      <c r="G13" s="16"/>
      <c r="I13" s="10"/>
    </row>
    <row r="14" spans="1:19" s="12" customFormat="1" x14ac:dyDescent="0.2">
      <c r="A14" s="15"/>
      <c r="B14" s="22"/>
      <c r="C14" s="23"/>
      <c r="D14" s="24"/>
      <c r="E14" s="25"/>
      <c r="F14" s="26"/>
      <c r="G14" s="16"/>
      <c r="H14" s="10"/>
      <c r="I14" s="10"/>
      <c r="K14" s="11"/>
      <c r="L14" s="11"/>
      <c r="M14" s="11"/>
      <c r="N14" s="11"/>
      <c r="O14" s="11"/>
      <c r="P14" s="11"/>
      <c r="Q14" s="11"/>
      <c r="R14" s="11"/>
      <c r="S14" s="11"/>
    </row>
    <row r="15" spans="1:19" s="12" customFormat="1" x14ac:dyDescent="0.2">
      <c r="A15" s="15"/>
      <c r="B15" s="27"/>
      <c r="C15" s="28"/>
      <c r="D15" s="211" t="s">
        <v>28</v>
      </c>
      <c r="E15" s="211"/>
      <c r="F15" s="29">
        <f>+SUM(F12:F14)</f>
        <v>9793</v>
      </c>
      <c r="G15" s="16"/>
      <c r="H15" s="10"/>
      <c r="I15" s="10"/>
      <c r="K15" s="11"/>
      <c r="L15" s="11"/>
      <c r="M15" s="11"/>
      <c r="N15" s="11"/>
      <c r="O15" s="11"/>
      <c r="P15" s="11"/>
      <c r="Q15" s="11"/>
      <c r="R15" s="11"/>
      <c r="S15" s="11"/>
    </row>
    <row r="16" spans="1:19" s="34" customFormat="1" ht="14" x14ac:dyDescent="0.2">
      <c r="A16" s="13"/>
      <c r="B16" s="17" t="s">
        <v>82</v>
      </c>
      <c r="C16" s="30"/>
      <c r="D16" s="31"/>
      <c r="E16" s="32"/>
      <c r="F16" s="31"/>
      <c r="G16" s="14"/>
      <c r="H16" s="33"/>
      <c r="J16" s="35"/>
    </row>
    <row r="17" spans="1:19" s="34" customFormat="1" ht="5" customHeight="1" x14ac:dyDescent="0.2">
      <c r="A17" s="13"/>
      <c r="B17" s="17"/>
      <c r="C17" s="18"/>
      <c r="D17" s="19"/>
      <c r="E17" s="21"/>
      <c r="F17" s="19"/>
      <c r="G17" s="14"/>
      <c r="H17" s="33"/>
      <c r="J17" s="35"/>
    </row>
    <row r="18" spans="1:19" s="34" customFormat="1" ht="14" x14ac:dyDescent="0.2">
      <c r="A18" s="15"/>
      <c r="B18" s="36" t="s">
        <v>21</v>
      </c>
      <c r="C18" s="36" t="s">
        <v>22</v>
      </c>
      <c r="D18" s="37" t="s">
        <v>23</v>
      </c>
      <c r="E18" s="38" t="s">
        <v>19</v>
      </c>
      <c r="F18" s="37" t="s">
        <v>24</v>
      </c>
      <c r="G18" s="16"/>
      <c r="H18" s="18" t="s">
        <v>25</v>
      </c>
      <c r="I18" s="18" t="s">
        <v>22</v>
      </c>
      <c r="J18" s="35"/>
    </row>
    <row r="19" spans="1:19" s="34" customFormat="1" ht="14" x14ac:dyDescent="0.2">
      <c r="A19" s="15"/>
      <c r="B19" s="39" t="s">
        <v>123</v>
      </c>
      <c r="C19" s="40" t="s">
        <v>117</v>
      </c>
      <c r="D19" s="41">
        <v>0.05</v>
      </c>
      <c r="E19" s="42">
        <f>+F15</f>
        <v>9793</v>
      </c>
      <c r="F19" s="41">
        <f>+E19*D19</f>
        <v>489.65000000000003</v>
      </c>
      <c r="G19" s="16"/>
      <c r="H19" s="10" t="s">
        <v>29</v>
      </c>
      <c r="I19" s="10" t="str">
        <f>+C19</f>
        <v>%</v>
      </c>
      <c r="J19" s="35"/>
    </row>
    <row r="20" spans="1:19" s="34" customFormat="1" x14ac:dyDescent="0.2">
      <c r="A20" s="15"/>
      <c r="B20" s="39"/>
      <c r="C20" s="40"/>
      <c r="D20" s="41"/>
      <c r="E20" s="42"/>
      <c r="F20" s="41"/>
      <c r="G20" s="16"/>
      <c r="H20" s="10">
        <v>0</v>
      </c>
      <c r="I20" s="10">
        <f t="shared" ref="I20:I26" si="0">+C20</f>
        <v>0</v>
      </c>
      <c r="J20" s="35"/>
      <c r="S20" s="34">
        <f>1.2 *2.4</f>
        <v>2.88</v>
      </c>
    </row>
    <row r="21" spans="1:19" s="34" customFormat="1" x14ac:dyDescent="0.2">
      <c r="A21" s="15"/>
      <c r="B21" s="39"/>
      <c r="C21" s="40"/>
      <c r="D21" s="41"/>
      <c r="E21" s="42"/>
      <c r="F21" s="41"/>
      <c r="G21" s="16"/>
      <c r="H21" s="10"/>
      <c r="I21" s="10"/>
      <c r="J21" s="35"/>
    </row>
    <row r="22" spans="1:19" s="34" customFormat="1" x14ac:dyDescent="0.2">
      <c r="A22" s="15"/>
      <c r="B22" s="39"/>
      <c r="C22" s="40"/>
      <c r="D22" s="41"/>
      <c r="E22" s="42"/>
      <c r="F22" s="41"/>
      <c r="G22" s="16"/>
      <c r="H22" s="10"/>
      <c r="I22" s="10"/>
      <c r="J22" s="35"/>
    </row>
    <row r="23" spans="1:19" s="34" customFormat="1" x14ac:dyDescent="0.2">
      <c r="A23" s="15"/>
      <c r="B23" s="39"/>
      <c r="C23" s="40"/>
      <c r="D23" s="41"/>
      <c r="E23" s="42"/>
      <c r="F23" s="41"/>
      <c r="G23" s="16"/>
      <c r="H23" s="10"/>
      <c r="I23" s="10"/>
      <c r="J23" s="35"/>
    </row>
    <row r="24" spans="1:19" s="34" customFormat="1" x14ac:dyDescent="0.2">
      <c r="A24" s="15"/>
      <c r="B24" s="39"/>
      <c r="C24" s="40"/>
      <c r="D24" s="41"/>
      <c r="E24" s="42"/>
      <c r="F24" s="41"/>
      <c r="G24" s="16"/>
      <c r="H24" s="10"/>
      <c r="I24" s="10"/>
      <c r="J24" s="35"/>
    </row>
    <row r="25" spans="1:19" s="34" customFormat="1" x14ac:dyDescent="0.2">
      <c r="A25" s="15"/>
      <c r="B25" s="39"/>
      <c r="C25" s="40"/>
      <c r="D25" s="41"/>
      <c r="E25" s="42"/>
      <c r="F25" s="41"/>
      <c r="G25" s="16"/>
      <c r="H25" s="10"/>
      <c r="I25" s="10"/>
      <c r="J25" s="35"/>
    </row>
    <row r="26" spans="1:19" x14ac:dyDescent="0.2">
      <c r="A26" s="15"/>
      <c r="B26" s="39"/>
      <c r="C26" s="40"/>
      <c r="D26" s="41"/>
      <c r="E26" s="43"/>
      <c r="F26" s="41"/>
      <c r="G26" s="16"/>
      <c r="H26" s="10">
        <v>0</v>
      </c>
      <c r="I26" s="10">
        <f t="shared" si="0"/>
        <v>0</v>
      </c>
      <c r="R26" s="11">
        <v>21.5</v>
      </c>
      <c r="S26" s="11">
        <v>100</v>
      </c>
    </row>
    <row r="27" spans="1:19" x14ac:dyDescent="0.2">
      <c r="A27" s="13"/>
      <c r="C27" s="18"/>
      <c r="D27" s="212" t="s">
        <v>30</v>
      </c>
      <c r="E27" s="212"/>
      <c r="F27" s="19">
        <f>SUM(F19:F26)</f>
        <v>489.65000000000003</v>
      </c>
      <c r="G27" s="14"/>
      <c r="S27" s="11" t="e">
        <f>+#REF!-#REF!</f>
        <v>#REF!</v>
      </c>
    </row>
    <row r="28" spans="1:19" ht="7.25" customHeight="1" x14ac:dyDescent="0.2">
      <c r="A28" s="13"/>
      <c r="B28" s="17"/>
      <c r="C28" s="18"/>
      <c r="D28" s="19"/>
      <c r="E28" s="20"/>
      <c r="F28" s="19"/>
      <c r="G28" s="14"/>
    </row>
    <row r="29" spans="1:19" ht="14" x14ac:dyDescent="0.2">
      <c r="A29" s="13"/>
      <c r="B29" s="17" t="s">
        <v>83</v>
      </c>
      <c r="C29" s="18"/>
      <c r="D29" s="19"/>
      <c r="E29" s="21"/>
      <c r="F29" s="19"/>
      <c r="G29" s="14"/>
    </row>
    <row r="30" spans="1:19" ht="5" customHeight="1" x14ac:dyDescent="0.2">
      <c r="A30" s="13"/>
      <c r="B30" s="17"/>
      <c r="C30" s="18"/>
      <c r="D30" s="19"/>
      <c r="E30" s="21"/>
      <c r="F30" s="19"/>
      <c r="G30" s="14"/>
    </row>
    <row r="31" spans="1:19" ht="14" x14ac:dyDescent="0.2">
      <c r="A31" s="15"/>
      <c r="B31" s="36" t="s">
        <v>21</v>
      </c>
      <c r="C31" s="36" t="s">
        <v>22</v>
      </c>
      <c r="D31" s="37" t="s">
        <v>23</v>
      </c>
      <c r="E31" s="38" t="s">
        <v>19</v>
      </c>
      <c r="F31" s="37" t="s">
        <v>24</v>
      </c>
      <c r="G31" s="16"/>
      <c r="H31" s="18" t="s">
        <v>31</v>
      </c>
      <c r="I31" s="18" t="s">
        <v>32</v>
      </c>
    </row>
    <row r="32" spans="1:19" ht="14" x14ac:dyDescent="0.2">
      <c r="A32" s="15"/>
      <c r="B32" s="39" t="s">
        <v>93</v>
      </c>
      <c r="C32" s="40" t="s">
        <v>96</v>
      </c>
      <c r="D32" s="41">
        <f>800000/6</f>
        <v>133333.33333333334</v>
      </c>
      <c r="E32" s="44" t="e">
        <f>3/$C$6</f>
        <v>#REF!</v>
      </c>
      <c r="F32" s="41" t="e">
        <f>+D32*E32</f>
        <v>#REF!</v>
      </c>
      <c r="G32" s="16"/>
      <c r="H32" s="45" t="e">
        <v>#REF!</v>
      </c>
      <c r="I32" s="10" t="str">
        <f>+C32</f>
        <v>Día</v>
      </c>
      <c r="J32" s="12" t="e">
        <f>+F32*H32</f>
        <v>#REF!</v>
      </c>
    </row>
    <row r="33" spans="1:10" ht="14" x14ac:dyDescent="0.2">
      <c r="A33" s="15"/>
      <c r="B33" s="46" t="s">
        <v>94</v>
      </c>
      <c r="C33" s="40" t="s">
        <v>96</v>
      </c>
      <c r="D33" s="41">
        <f>600000/6</f>
        <v>100000</v>
      </c>
      <c r="E33" s="44" t="e">
        <f t="shared" ref="E33:E38" si="1">3/$C$6</f>
        <v>#REF!</v>
      </c>
      <c r="F33" s="41" t="e">
        <f t="shared" ref="F33:F34" si="2">+D33*E33</f>
        <v>#REF!</v>
      </c>
      <c r="G33" s="16"/>
      <c r="H33" s="45" t="e">
        <v>#REF!</v>
      </c>
      <c r="I33" s="10" t="str">
        <f>+C33</f>
        <v>Día</v>
      </c>
      <c r="J33" s="12" t="e">
        <f>+F33*H33</f>
        <v>#REF!</v>
      </c>
    </row>
    <row r="34" spans="1:10" ht="14" x14ac:dyDescent="0.2">
      <c r="A34" s="15"/>
      <c r="B34" s="39" t="s">
        <v>95</v>
      </c>
      <c r="C34" s="40" t="s">
        <v>96</v>
      </c>
      <c r="D34" s="41">
        <f>400000/6</f>
        <v>66666.666666666672</v>
      </c>
      <c r="E34" s="44" t="e">
        <f t="shared" si="1"/>
        <v>#REF!</v>
      </c>
      <c r="F34" s="41" t="e">
        <f t="shared" si="2"/>
        <v>#REF!</v>
      </c>
      <c r="G34" s="16"/>
      <c r="J34" s="12" t="e">
        <f>SUM(J32:J33)</f>
        <v>#REF!</v>
      </c>
    </row>
    <row r="35" spans="1:10" hidden="1" x14ac:dyDescent="0.2">
      <c r="A35" s="15"/>
      <c r="B35" s="39"/>
      <c r="C35" s="40"/>
      <c r="D35" s="41"/>
      <c r="E35" s="44" t="e">
        <f t="shared" si="1"/>
        <v>#REF!</v>
      </c>
      <c r="F35" s="41" t="e">
        <f t="shared" ref="F35:F38" si="3">ROUND(D35*E35,0)</f>
        <v>#REF!</v>
      </c>
      <c r="G35" s="16"/>
    </row>
    <row r="36" spans="1:10" hidden="1" x14ac:dyDescent="0.2">
      <c r="A36" s="15"/>
      <c r="B36" s="39"/>
      <c r="C36" s="40"/>
      <c r="D36" s="41"/>
      <c r="E36" s="44" t="e">
        <f t="shared" si="1"/>
        <v>#REF!</v>
      </c>
      <c r="F36" s="41" t="e">
        <f t="shared" si="3"/>
        <v>#REF!</v>
      </c>
      <c r="G36" s="16"/>
    </row>
    <row r="37" spans="1:10" hidden="1" x14ac:dyDescent="0.2">
      <c r="A37" s="15"/>
      <c r="B37" s="39"/>
      <c r="C37" s="40"/>
      <c r="D37" s="41"/>
      <c r="E37" s="44" t="e">
        <f t="shared" si="1"/>
        <v>#REF!</v>
      </c>
      <c r="F37" s="41" t="e">
        <f t="shared" si="3"/>
        <v>#REF!</v>
      </c>
      <c r="G37" s="16"/>
    </row>
    <row r="38" spans="1:10" hidden="1" x14ac:dyDescent="0.2">
      <c r="A38" s="15"/>
      <c r="B38" s="39"/>
      <c r="C38" s="40"/>
      <c r="D38" s="41"/>
      <c r="E38" s="44" t="e">
        <f t="shared" si="1"/>
        <v>#REF!</v>
      </c>
      <c r="F38" s="41" t="e">
        <f t="shared" si="3"/>
        <v>#REF!</v>
      </c>
      <c r="G38" s="16"/>
    </row>
    <row r="39" spans="1:10" x14ac:dyDescent="0.2">
      <c r="A39" s="13"/>
      <c r="C39" s="47"/>
      <c r="D39" s="213" t="s">
        <v>33</v>
      </c>
      <c r="E39" s="213"/>
      <c r="F39" s="19" t="e">
        <f>SUM(F32:F38)</f>
        <v>#REF!</v>
      </c>
      <c r="G39" s="14"/>
    </row>
    <row r="40" spans="1:10" ht="7.25" customHeight="1" x14ac:dyDescent="0.2">
      <c r="A40" s="13"/>
      <c r="B40" s="17"/>
      <c r="C40" s="18"/>
      <c r="D40" s="19"/>
      <c r="E40" s="20"/>
      <c r="F40" s="19"/>
      <c r="G40" s="14"/>
    </row>
    <row r="41" spans="1:10" ht="14" x14ac:dyDescent="0.2">
      <c r="A41" s="13"/>
      <c r="B41" s="17" t="s">
        <v>84</v>
      </c>
      <c r="C41" s="18"/>
      <c r="D41" s="19"/>
      <c r="E41" s="21"/>
      <c r="F41" s="19"/>
      <c r="G41" s="14"/>
    </row>
    <row r="42" spans="1:10" ht="5" customHeight="1" x14ac:dyDescent="0.2">
      <c r="A42" s="13"/>
      <c r="B42" s="17"/>
      <c r="C42" s="18"/>
      <c r="D42" s="19"/>
      <c r="E42" s="21"/>
      <c r="F42" s="19"/>
      <c r="G42" s="14"/>
    </row>
    <row r="43" spans="1:10" ht="14" x14ac:dyDescent="0.2">
      <c r="A43" s="15"/>
      <c r="B43" s="36" t="s">
        <v>21</v>
      </c>
      <c r="C43" s="36" t="s">
        <v>22</v>
      </c>
      <c r="D43" s="37" t="s">
        <v>23</v>
      </c>
      <c r="E43" s="38" t="s">
        <v>19</v>
      </c>
      <c r="F43" s="37" t="s">
        <v>24</v>
      </c>
      <c r="G43" s="16"/>
      <c r="H43" s="18" t="s">
        <v>34</v>
      </c>
    </row>
    <row r="44" spans="1:10" ht="14" x14ac:dyDescent="0.2">
      <c r="A44" s="15"/>
      <c r="B44" s="39" t="s">
        <v>124</v>
      </c>
      <c r="C44" s="40" t="s">
        <v>117</v>
      </c>
      <c r="D44" s="41">
        <v>0.05</v>
      </c>
      <c r="E44" s="48">
        <f>+F15</f>
        <v>9793</v>
      </c>
      <c r="F44" s="41">
        <f>+E44*D44</f>
        <v>489.65000000000003</v>
      </c>
      <c r="G44" s="16"/>
      <c r="H44" s="49">
        <v>60226.950000000004</v>
      </c>
    </row>
    <row r="45" spans="1:10" x14ac:dyDescent="0.2">
      <c r="A45" s="15"/>
      <c r="B45" s="39"/>
      <c r="C45" s="40"/>
      <c r="D45" s="41"/>
      <c r="E45" s="48"/>
      <c r="F45" s="41"/>
      <c r="G45" s="16"/>
      <c r="H45" s="49">
        <v>0</v>
      </c>
    </row>
    <row r="46" spans="1:10" x14ac:dyDescent="0.2">
      <c r="A46" s="15"/>
      <c r="B46" s="39"/>
      <c r="C46" s="40"/>
      <c r="D46" s="41"/>
      <c r="E46" s="44"/>
      <c r="F46" s="41"/>
      <c r="G46" s="16"/>
      <c r="H46" s="50"/>
    </row>
    <row r="47" spans="1:10" hidden="1" x14ac:dyDescent="0.2">
      <c r="A47" s="15"/>
      <c r="B47" s="39"/>
      <c r="C47" s="40"/>
      <c r="D47" s="41"/>
      <c r="E47" s="44"/>
      <c r="F47" s="41"/>
      <c r="G47" s="16"/>
    </row>
    <row r="48" spans="1:10" hidden="1" x14ac:dyDescent="0.2">
      <c r="A48" s="15"/>
      <c r="B48" s="39"/>
      <c r="C48" s="40"/>
      <c r="D48" s="41"/>
      <c r="E48" s="44"/>
      <c r="F48" s="41"/>
      <c r="G48" s="16"/>
    </row>
    <row r="49" spans="1:10" hidden="1" x14ac:dyDescent="0.2">
      <c r="A49" s="15"/>
      <c r="B49" s="39"/>
      <c r="C49" s="40"/>
      <c r="D49" s="41"/>
      <c r="E49" s="44"/>
      <c r="F49" s="41"/>
      <c r="G49" s="16"/>
    </row>
    <row r="50" spans="1:10" x14ac:dyDescent="0.2">
      <c r="A50" s="15"/>
      <c r="B50" s="39"/>
      <c r="C50" s="40"/>
      <c r="D50" s="41"/>
      <c r="E50" s="44"/>
      <c r="F50" s="41"/>
      <c r="G50" s="16"/>
    </row>
    <row r="51" spans="1:10" x14ac:dyDescent="0.2">
      <c r="A51" s="13"/>
      <c r="C51" s="51"/>
      <c r="D51" s="212" t="s">
        <v>35</v>
      </c>
      <c r="E51" s="212"/>
      <c r="F51" s="19">
        <f>SUM(F44:F50)</f>
        <v>489.65000000000003</v>
      </c>
      <c r="G51" s="14"/>
      <c r="H51" s="52"/>
    </row>
    <row r="52" spans="1:10" ht="7.25" customHeight="1" x14ac:dyDescent="0.2">
      <c r="A52" s="13"/>
      <c r="B52" s="17"/>
      <c r="C52" s="18"/>
      <c r="D52" s="19"/>
      <c r="E52" s="20"/>
      <c r="F52" s="19"/>
      <c r="G52" s="14"/>
    </row>
    <row r="53" spans="1:10" x14ac:dyDescent="0.2">
      <c r="A53" s="15"/>
      <c r="C53" s="214" t="s">
        <v>36</v>
      </c>
      <c r="D53" s="214"/>
      <c r="E53" s="214"/>
      <c r="F53" s="53" t="e">
        <f>+F51+F39+F27++F15</f>
        <v>#REF!</v>
      </c>
      <c r="G53" s="16"/>
    </row>
    <row r="54" spans="1:10" x14ac:dyDescent="0.2">
      <c r="A54" s="15"/>
      <c r="B54" s="18"/>
      <c r="C54" s="18"/>
      <c r="D54" s="210"/>
      <c r="E54" s="210"/>
      <c r="F54" s="210"/>
      <c r="G54" s="16"/>
    </row>
    <row r="55" spans="1:10" ht="14" customHeight="1" x14ac:dyDescent="0.2">
      <c r="A55" s="15"/>
      <c r="B55" s="18"/>
      <c r="C55" s="18"/>
      <c r="D55" s="210"/>
      <c r="E55" s="210"/>
      <c r="F55" s="210"/>
      <c r="G55" s="16"/>
    </row>
    <row r="56" spans="1:10" x14ac:dyDescent="0.2">
      <c r="A56" s="15"/>
      <c r="B56" s="18"/>
      <c r="C56" s="18"/>
      <c r="D56" s="210"/>
      <c r="E56" s="210"/>
      <c r="F56" s="210"/>
      <c r="G56" s="16"/>
    </row>
    <row r="57" spans="1:10" ht="14" thickBot="1" x14ac:dyDescent="0.25">
      <c r="A57" s="54"/>
      <c r="B57" s="55"/>
      <c r="C57" s="56"/>
      <c r="D57" s="57"/>
      <c r="E57" s="58"/>
      <c r="F57" s="57"/>
      <c r="G57" s="59"/>
    </row>
    <row r="58" spans="1:10" hidden="1" x14ac:dyDescent="0.2">
      <c r="H58" s="34"/>
      <c r="J58" s="11"/>
    </row>
    <row r="59" spans="1:10" hidden="1" x14ac:dyDescent="0.2">
      <c r="B59" s="210" t="s">
        <v>39</v>
      </c>
      <c r="C59" s="210"/>
      <c r="D59" s="210"/>
      <c r="E59" s="210"/>
      <c r="F59" s="210"/>
      <c r="H59" s="34"/>
      <c r="J59" s="11"/>
    </row>
    <row r="60" spans="1:10" hidden="1" x14ac:dyDescent="0.2">
      <c r="B60" s="18"/>
      <c r="C60" s="18"/>
      <c r="D60" s="18"/>
      <c r="E60" s="18"/>
      <c r="F60" s="18"/>
      <c r="H60" s="34"/>
      <c r="J60" s="11"/>
    </row>
    <row r="61" spans="1:10" ht="14" hidden="1" x14ac:dyDescent="0.2">
      <c r="B61" s="18" t="s">
        <v>40</v>
      </c>
      <c r="C61" s="204" t="str">
        <f>+B65</f>
        <v>Lámina HR 3,00 1,20 x 2,40 m</v>
      </c>
      <c r="D61" s="204"/>
      <c r="E61" s="204"/>
      <c r="F61" s="204"/>
      <c r="H61" s="34"/>
      <c r="J61" s="11"/>
    </row>
    <row r="62" spans="1:10" hidden="1" x14ac:dyDescent="0.2">
      <c r="B62" s="18"/>
      <c r="C62" s="62"/>
      <c r="D62" s="62"/>
      <c r="E62" s="62"/>
      <c r="F62" s="62"/>
      <c r="H62" s="34"/>
      <c r="J62" s="11"/>
    </row>
    <row r="63" spans="1:10" hidden="1" x14ac:dyDescent="0.2">
      <c r="B63" s="205" t="s">
        <v>41</v>
      </c>
      <c r="C63" s="205"/>
      <c r="D63" s="205"/>
      <c r="E63" s="205"/>
      <c r="F63" s="205"/>
      <c r="H63" s="34"/>
      <c r="J63" s="11"/>
    </row>
    <row r="64" spans="1:10" ht="14" hidden="1" x14ac:dyDescent="0.2">
      <c r="B64" s="63" t="s">
        <v>14</v>
      </c>
      <c r="C64" s="63" t="s">
        <v>32</v>
      </c>
      <c r="D64" s="63" t="s">
        <v>42</v>
      </c>
      <c r="E64" s="64" t="s">
        <v>25</v>
      </c>
      <c r="F64" s="65" t="s">
        <v>43</v>
      </c>
      <c r="H64" s="34"/>
      <c r="J64" s="11"/>
    </row>
    <row r="65" spans="2:10" ht="14" hidden="1" x14ac:dyDescent="0.2">
      <c r="B65" s="66" t="s">
        <v>44</v>
      </c>
      <c r="C65" s="23" t="s">
        <v>45</v>
      </c>
      <c r="D65" s="67">
        <v>196710</v>
      </c>
      <c r="E65" s="68">
        <v>1</v>
      </c>
      <c r="F65" s="67">
        <f>+D65*E65</f>
        <v>196710</v>
      </c>
      <c r="H65" s="34"/>
      <c r="J65" s="11"/>
    </row>
    <row r="66" spans="2:10" ht="14" hidden="1" x14ac:dyDescent="0.2">
      <c r="B66" s="66" t="s">
        <v>46</v>
      </c>
      <c r="C66" s="23"/>
      <c r="D66" s="67"/>
      <c r="E66" s="69">
        <v>0.19</v>
      </c>
      <c r="F66" s="67">
        <f>+F65*E66</f>
        <v>37374.9</v>
      </c>
      <c r="H66" s="34"/>
      <c r="J66" s="11"/>
    </row>
    <row r="67" spans="2:10" hidden="1" x14ac:dyDescent="0.2">
      <c r="B67" s="193" t="s">
        <v>47</v>
      </c>
      <c r="C67" s="193"/>
      <c r="D67" s="193"/>
      <c r="E67" s="193"/>
      <c r="F67" s="70">
        <f>+F65+F66</f>
        <v>234084.9</v>
      </c>
      <c r="H67" s="34"/>
      <c r="J67" s="11"/>
    </row>
    <row r="68" spans="2:10" ht="14.5" hidden="1" customHeight="1" x14ac:dyDescent="0.2">
      <c r="B68" s="71" t="s">
        <v>48</v>
      </c>
      <c r="C68" s="72">
        <f>1.2*2.4</f>
        <v>2.88</v>
      </c>
      <c r="D68" s="208" t="s">
        <v>49</v>
      </c>
      <c r="E68" s="209"/>
      <c r="F68" s="70">
        <f>+F67/C68</f>
        <v>81279.479166666672</v>
      </c>
      <c r="H68" s="34"/>
      <c r="J68" s="11"/>
    </row>
    <row r="69" spans="2:10" hidden="1" x14ac:dyDescent="0.2">
      <c r="B69" s="18"/>
      <c r="C69" s="18"/>
      <c r="D69" s="18"/>
      <c r="E69" s="18"/>
      <c r="F69" s="18"/>
      <c r="H69" s="34"/>
      <c r="J69" s="11"/>
    </row>
    <row r="70" spans="2:10" hidden="1" x14ac:dyDescent="0.2">
      <c r="B70" s="206" t="s">
        <v>50</v>
      </c>
      <c r="C70" s="206"/>
      <c r="D70" s="206"/>
      <c r="E70" s="206"/>
      <c r="F70" s="206"/>
      <c r="H70" s="34"/>
      <c r="J70" s="11"/>
    </row>
    <row r="71" spans="2:10" ht="14" hidden="1" x14ac:dyDescent="0.2">
      <c r="B71" s="63" t="s">
        <v>14</v>
      </c>
      <c r="C71" s="63" t="s">
        <v>32</v>
      </c>
      <c r="D71" s="63" t="s">
        <v>42</v>
      </c>
      <c r="E71" s="64" t="s">
        <v>25</v>
      </c>
      <c r="F71" s="65" t="s">
        <v>43</v>
      </c>
      <c r="H71" s="34"/>
      <c r="J71" s="11"/>
    </row>
    <row r="72" spans="2:10" ht="14" hidden="1" x14ac:dyDescent="0.2">
      <c r="B72" s="66" t="s">
        <v>44</v>
      </c>
      <c r="C72" s="23" t="s">
        <v>45</v>
      </c>
      <c r="D72" s="67">
        <v>176800</v>
      </c>
      <c r="E72" s="68">
        <v>1</v>
      </c>
      <c r="F72" s="67">
        <f>+D72*E72</f>
        <v>176800</v>
      </c>
      <c r="H72" s="34"/>
      <c r="J72" s="11"/>
    </row>
    <row r="73" spans="2:10" ht="14" hidden="1" x14ac:dyDescent="0.2">
      <c r="B73" s="66" t="s">
        <v>46</v>
      </c>
      <c r="C73" s="23"/>
      <c r="D73" s="67"/>
      <c r="E73" s="69">
        <v>0.19</v>
      </c>
      <c r="F73" s="67">
        <f>+F72*E73</f>
        <v>33592</v>
      </c>
      <c r="H73" s="34"/>
      <c r="J73" s="11"/>
    </row>
    <row r="74" spans="2:10" hidden="1" x14ac:dyDescent="0.2">
      <c r="B74" s="193" t="s">
        <v>51</v>
      </c>
      <c r="C74" s="193"/>
      <c r="D74" s="193"/>
      <c r="E74" s="193"/>
      <c r="F74" s="70">
        <f>+F72+F73</f>
        <v>210392</v>
      </c>
      <c r="H74" s="34"/>
      <c r="J74" s="11"/>
    </row>
    <row r="75" spans="2:10" ht="14" hidden="1" x14ac:dyDescent="0.2">
      <c r="B75" s="71" t="s">
        <v>48</v>
      </c>
      <c r="C75" s="72">
        <f>1.2*2.4</f>
        <v>2.88</v>
      </c>
      <c r="D75" s="208" t="s">
        <v>49</v>
      </c>
      <c r="E75" s="209"/>
      <c r="F75" s="70">
        <f>+F74/C75</f>
        <v>73052.777777777781</v>
      </c>
      <c r="H75" s="34"/>
      <c r="J75" s="11"/>
    </row>
    <row r="76" spans="2:10" hidden="1" x14ac:dyDescent="0.2">
      <c r="B76" s="18"/>
      <c r="C76" s="18"/>
      <c r="D76" s="18"/>
      <c r="E76" s="18"/>
      <c r="F76" s="18"/>
      <c r="H76" s="34"/>
      <c r="J76" s="11"/>
    </row>
    <row r="77" spans="2:10" hidden="1" x14ac:dyDescent="0.2">
      <c r="B77" s="207" t="s">
        <v>52</v>
      </c>
      <c r="C77" s="207"/>
      <c r="D77" s="207"/>
      <c r="E77" s="207"/>
      <c r="F77" s="207"/>
      <c r="H77" s="34"/>
      <c r="J77" s="11"/>
    </row>
    <row r="78" spans="2:10" ht="14" hidden="1" x14ac:dyDescent="0.2">
      <c r="B78" s="63" t="s">
        <v>14</v>
      </c>
      <c r="C78" s="63" t="s">
        <v>32</v>
      </c>
      <c r="D78" s="63" t="s">
        <v>42</v>
      </c>
      <c r="E78" s="64" t="s">
        <v>25</v>
      </c>
      <c r="F78" s="65" t="s">
        <v>43</v>
      </c>
      <c r="H78" s="34"/>
      <c r="J78" s="11"/>
    </row>
    <row r="79" spans="2:10" ht="14" hidden="1" x14ac:dyDescent="0.2">
      <c r="B79" s="66" t="s">
        <v>44</v>
      </c>
      <c r="C79" s="23" t="s">
        <v>45</v>
      </c>
      <c r="D79" s="67">
        <v>220326</v>
      </c>
      <c r="E79" s="68">
        <v>1</v>
      </c>
      <c r="F79" s="67">
        <f>+D79*E79</f>
        <v>220326</v>
      </c>
      <c r="H79" s="34"/>
      <c r="J79" s="11"/>
    </row>
    <row r="80" spans="2:10" ht="14" hidden="1" x14ac:dyDescent="0.2">
      <c r="B80" s="66" t="s">
        <v>46</v>
      </c>
      <c r="C80" s="23"/>
      <c r="D80" s="67"/>
      <c r="E80" s="69">
        <v>0.19</v>
      </c>
      <c r="F80" s="67">
        <f>+F79*E80</f>
        <v>41861.94</v>
      </c>
      <c r="H80" s="34"/>
      <c r="J80" s="11"/>
    </row>
    <row r="81" spans="2:10" hidden="1" x14ac:dyDescent="0.2">
      <c r="B81" s="193" t="s">
        <v>53</v>
      </c>
      <c r="C81" s="193"/>
      <c r="D81" s="193"/>
      <c r="E81" s="193"/>
      <c r="F81" s="70">
        <f>+F79+F80</f>
        <v>262187.94</v>
      </c>
      <c r="H81" s="34"/>
      <c r="J81" s="11"/>
    </row>
    <row r="82" spans="2:10" ht="14" hidden="1" x14ac:dyDescent="0.2">
      <c r="B82" s="71" t="s">
        <v>48</v>
      </c>
      <c r="C82" s="72">
        <f>1.2*2.4</f>
        <v>2.88</v>
      </c>
      <c r="D82" s="208" t="s">
        <v>49</v>
      </c>
      <c r="E82" s="209"/>
      <c r="F82" s="70">
        <f>+F81/C82</f>
        <v>91037.479166666672</v>
      </c>
      <c r="H82" s="34"/>
      <c r="J82" s="11"/>
    </row>
    <row r="83" spans="2:10" hidden="1" x14ac:dyDescent="0.2">
      <c r="H83" s="34"/>
      <c r="J83" s="11"/>
    </row>
    <row r="84" spans="2:10" hidden="1" x14ac:dyDescent="0.2">
      <c r="C84" s="194" t="s">
        <v>54</v>
      </c>
      <c r="D84" s="194"/>
      <c r="E84" s="194"/>
      <c r="F84" s="73">
        <f>+F75</f>
        <v>73052.777777777781</v>
      </c>
      <c r="H84" s="34"/>
      <c r="J84" s="11"/>
    </row>
    <row r="85" spans="2:10" hidden="1" x14ac:dyDescent="0.2">
      <c r="H85" s="34"/>
      <c r="J85" s="11"/>
    </row>
    <row r="86" spans="2:10" hidden="1" x14ac:dyDescent="0.2">
      <c r="B86" s="18"/>
      <c r="C86" s="18"/>
      <c r="D86" s="18"/>
      <c r="E86" s="18"/>
      <c r="F86" s="18"/>
      <c r="H86" s="34"/>
      <c r="J86" s="11"/>
    </row>
    <row r="87" spans="2:10" ht="14" hidden="1" x14ac:dyDescent="0.2">
      <c r="B87" s="18" t="s">
        <v>55</v>
      </c>
      <c r="C87" s="204" t="s">
        <v>56</v>
      </c>
      <c r="D87" s="204"/>
      <c r="E87" s="204"/>
      <c r="F87" s="204"/>
      <c r="H87" s="34"/>
      <c r="J87" s="11"/>
    </row>
    <row r="88" spans="2:10" hidden="1" x14ac:dyDescent="0.2">
      <c r="B88" s="18"/>
      <c r="C88" s="62"/>
      <c r="D88" s="62"/>
      <c r="E88" s="62"/>
      <c r="F88" s="62"/>
      <c r="H88" s="34"/>
      <c r="J88" s="11"/>
    </row>
    <row r="89" spans="2:10" hidden="1" x14ac:dyDescent="0.2">
      <c r="B89" s="205" t="s">
        <v>57</v>
      </c>
      <c r="C89" s="205"/>
      <c r="D89" s="205"/>
      <c r="E89" s="205"/>
      <c r="F89" s="205"/>
      <c r="H89" s="34"/>
      <c r="J89" s="11"/>
    </row>
    <row r="90" spans="2:10" ht="14" hidden="1" x14ac:dyDescent="0.2">
      <c r="B90" s="63" t="s">
        <v>14</v>
      </c>
      <c r="C90" s="63" t="s">
        <v>32</v>
      </c>
      <c r="D90" s="63" t="s">
        <v>42</v>
      </c>
      <c r="E90" s="64" t="s">
        <v>25</v>
      </c>
      <c r="F90" s="65" t="s">
        <v>43</v>
      </c>
      <c r="H90" s="34"/>
      <c r="J90" s="11"/>
    </row>
    <row r="91" spans="2:10" ht="14" hidden="1" x14ac:dyDescent="0.2">
      <c r="B91" s="66" t="s">
        <v>56</v>
      </c>
      <c r="C91" s="23" t="s">
        <v>26</v>
      </c>
      <c r="D91" s="67">
        <v>7950</v>
      </c>
      <c r="E91" s="68">
        <v>1</v>
      </c>
      <c r="F91" s="67">
        <f>+D91*E91</f>
        <v>7950</v>
      </c>
      <c r="H91" s="34"/>
      <c r="J91" s="11"/>
    </row>
    <row r="92" spans="2:10" hidden="1" x14ac:dyDescent="0.2">
      <c r="B92" s="193" t="s">
        <v>47</v>
      </c>
      <c r="C92" s="193"/>
      <c r="D92" s="193"/>
      <c r="E92" s="193"/>
      <c r="F92" s="70">
        <f>+F91</f>
        <v>7950</v>
      </c>
      <c r="H92" s="34"/>
      <c r="J92" s="11"/>
    </row>
    <row r="93" spans="2:10" hidden="1" x14ac:dyDescent="0.2">
      <c r="B93" s="18"/>
      <c r="C93" s="18"/>
      <c r="D93" s="18"/>
      <c r="E93" s="18"/>
      <c r="F93" s="18"/>
      <c r="H93" s="34"/>
      <c r="J93" s="11"/>
    </row>
    <row r="94" spans="2:10" hidden="1" x14ac:dyDescent="0.2">
      <c r="B94" s="206" t="s">
        <v>58</v>
      </c>
      <c r="C94" s="206"/>
      <c r="D94" s="206"/>
      <c r="E94" s="206"/>
      <c r="F94" s="206"/>
      <c r="H94" s="34"/>
      <c r="J94" s="11"/>
    </row>
    <row r="95" spans="2:10" ht="14" hidden="1" x14ac:dyDescent="0.2">
      <c r="B95" s="63" t="s">
        <v>14</v>
      </c>
      <c r="C95" s="63" t="s">
        <v>32</v>
      </c>
      <c r="D95" s="63" t="s">
        <v>42</v>
      </c>
      <c r="E95" s="64" t="s">
        <v>25</v>
      </c>
      <c r="F95" s="65" t="s">
        <v>43</v>
      </c>
      <c r="H95" s="34"/>
      <c r="J95" s="11"/>
    </row>
    <row r="96" spans="2:10" ht="14" hidden="1" x14ac:dyDescent="0.2">
      <c r="B96" s="66" t="s">
        <v>56</v>
      </c>
      <c r="C96" s="23" t="s">
        <v>26</v>
      </c>
      <c r="D96" s="67">
        <v>6900</v>
      </c>
      <c r="E96" s="68">
        <v>1</v>
      </c>
      <c r="F96" s="67">
        <f>+D96*E96</f>
        <v>6900</v>
      </c>
      <c r="H96" s="34"/>
      <c r="J96" s="11"/>
    </row>
    <row r="97" spans="2:10" hidden="1" x14ac:dyDescent="0.2">
      <c r="B97" s="193" t="s">
        <v>51</v>
      </c>
      <c r="C97" s="193"/>
      <c r="D97" s="193"/>
      <c r="E97" s="193"/>
      <c r="F97" s="70">
        <f>+F96</f>
        <v>6900</v>
      </c>
      <c r="H97" s="34"/>
      <c r="J97" s="11"/>
    </row>
    <row r="98" spans="2:10" hidden="1" x14ac:dyDescent="0.2">
      <c r="B98" s="18"/>
      <c r="C98" s="18"/>
      <c r="D98" s="18"/>
      <c r="E98" s="18"/>
      <c r="F98" s="18"/>
      <c r="H98" s="34"/>
      <c r="J98" s="11"/>
    </row>
    <row r="99" spans="2:10" hidden="1" x14ac:dyDescent="0.2">
      <c r="B99" s="207" t="s">
        <v>59</v>
      </c>
      <c r="C99" s="207"/>
      <c r="D99" s="207"/>
      <c r="E99" s="207"/>
      <c r="F99" s="207"/>
      <c r="H99" s="34"/>
      <c r="J99" s="11"/>
    </row>
    <row r="100" spans="2:10" ht="14" hidden="1" x14ac:dyDescent="0.2">
      <c r="B100" s="63" t="s">
        <v>14</v>
      </c>
      <c r="C100" s="63" t="s">
        <v>32</v>
      </c>
      <c r="D100" s="63" t="s">
        <v>42</v>
      </c>
      <c r="E100" s="64" t="s">
        <v>25</v>
      </c>
      <c r="F100" s="65" t="s">
        <v>43</v>
      </c>
      <c r="H100" s="34"/>
      <c r="J100" s="11"/>
    </row>
    <row r="101" spans="2:10" ht="14" hidden="1" x14ac:dyDescent="0.2">
      <c r="B101" s="66" t="s">
        <v>56</v>
      </c>
      <c r="C101" s="23" t="s">
        <v>26</v>
      </c>
      <c r="D101" s="67">
        <v>8900</v>
      </c>
      <c r="E101" s="68">
        <v>1</v>
      </c>
      <c r="F101" s="67">
        <f>+D101*E101</f>
        <v>8900</v>
      </c>
      <c r="H101" s="34"/>
      <c r="J101" s="11"/>
    </row>
    <row r="102" spans="2:10" hidden="1" x14ac:dyDescent="0.2">
      <c r="B102" s="193" t="s">
        <v>53</v>
      </c>
      <c r="C102" s="193"/>
      <c r="D102" s="193"/>
      <c r="E102" s="193"/>
      <c r="F102" s="70">
        <f>+F101</f>
        <v>8900</v>
      </c>
      <c r="H102" s="34"/>
      <c r="J102" s="11"/>
    </row>
    <row r="103" spans="2:10" hidden="1" x14ac:dyDescent="0.2">
      <c r="H103" s="34"/>
      <c r="J103" s="11"/>
    </row>
    <row r="104" spans="2:10" hidden="1" x14ac:dyDescent="0.2">
      <c r="C104" s="194" t="s">
        <v>54</v>
      </c>
      <c r="D104" s="194"/>
      <c r="E104" s="194"/>
      <c r="F104" s="73">
        <f>+F97</f>
        <v>6900</v>
      </c>
      <c r="H104" s="34"/>
      <c r="J104" s="11"/>
    </row>
    <row r="105" spans="2:10" hidden="1" x14ac:dyDescent="0.2">
      <c r="H105" s="34"/>
      <c r="J105" s="11"/>
    </row>
    <row r="106" spans="2:10" hidden="1" x14ac:dyDescent="0.2">
      <c r="H106" s="34"/>
      <c r="J106" s="11"/>
    </row>
    <row r="107" spans="2:10" ht="14" hidden="1" x14ac:dyDescent="0.2">
      <c r="B107" s="18" t="s">
        <v>60</v>
      </c>
      <c r="C107" s="204" t="s">
        <v>61</v>
      </c>
      <c r="D107" s="204"/>
      <c r="E107" s="204"/>
      <c r="F107" s="204"/>
      <c r="H107" s="34"/>
      <c r="J107" s="11"/>
    </row>
    <row r="108" spans="2:10" hidden="1" x14ac:dyDescent="0.2">
      <c r="B108" s="18"/>
      <c r="C108" s="62"/>
      <c r="D108" s="62"/>
      <c r="E108" s="62"/>
      <c r="F108" s="62"/>
      <c r="H108" s="34"/>
      <c r="J108" s="11"/>
    </row>
    <row r="109" spans="2:10" hidden="1" x14ac:dyDescent="0.2">
      <c r="B109" s="205" t="s">
        <v>62</v>
      </c>
      <c r="C109" s="205"/>
      <c r="D109" s="205"/>
      <c r="E109" s="205"/>
      <c r="F109" s="205"/>
      <c r="H109" s="34"/>
      <c r="J109" s="11"/>
    </row>
    <row r="110" spans="2:10" ht="14" hidden="1" x14ac:dyDescent="0.2">
      <c r="B110" s="63" t="s">
        <v>14</v>
      </c>
      <c r="C110" s="63" t="s">
        <v>32</v>
      </c>
      <c r="D110" s="63" t="s">
        <v>42</v>
      </c>
      <c r="E110" s="64" t="s">
        <v>25</v>
      </c>
      <c r="F110" s="65" t="s">
        <v>43</v>
      </c>
      <c r="H110" s="34"/>
      <c r="J110" s="11"/>
    </row>
    <row r="111" spans="2:10" ht="14" hidden="1" x14ac:dyDescent="0.2">
      <c r="B111" s="66" t="s">
        <v>63</v>
      </c>
      <c r="C111" s="23" t="s">
        <v>64</v>
      </c>
      <c r="D111" s="67">
        <f>97900/15</f>
        <v>6526.666666666667</v>
      </c>
      <c r="E111" s="68">
        <v>1</v>
      </c>
      <c r="F111" s="67">
        <f>+D111*E111</f>
        <v>6526.666666666667</v>
      </c>
      <c r="H111" s="34"/>
      <c r="J111" s="11"/>
    </row>
    <row r="112" spans="2:10" hidden="1" x14ac:dyDescent="0.2">
      <c r="B112" s="193" t="s">
        <v>47</v>
      </c>
      <c r="C112" s="193"/>
      <c r="D112" s="193"/>
      <c r="E112" s="193"/>
      <c r="F112" s="70">
        <f>+F111</f>
        <v>6526.666666666667</v>
      </c>
      <c r="H112" s="34"/>
      <c r="J112" s="11"/>
    </row>
    <row r="113" spans="2:10" hidden="1" x14ac:dyDescent="0.2">
      <c r="B113" s="18"/>
      <c r="C113" s="18"/>
      <c r="D113" s="18"/>
      <c r="E113" s="18"/>
      <c r="F113" s="18"/>
      <c r="H113" s="34"/>
      <c r="J113" s="11"/>
    </row>
    <row r="114" spans="2:10" hidden="1" x14ac:dyDescent="0.2">
      <c r="B114" s="206" t="s">
        <v>65</v>
      </c>
      <c r="C114" s="206"/>
      <c r="D114" s="206"/>
      <c r="E114" s="206"/>
      <c r="F114" s="206"/>
      <c r="H114" s="34"/>
      <c r="J114" s="11"/>
    </row>
    <row r="115" spans="2:10" ht="14" hidden="1" x14ac:dyDescent="0.2">
      <c r="B115" s="63" t="s">
        <v>14</v>
      </c>
      <c r="C115" s="63" t="s">
        <v>32</v>
      </c>
      <c r="D115" s="63" t="s">
        <v>42</v>
      </c>
      <c r="E115" s="64" t="s">
        <v>25</v>
      </c>
      <c r="F115" s="65" t="s">
        <v>43</v>
      </c>
      <c r="H115" s="34"/>
      <c r="J115" s="11"/>
    </row>
    <row r="116" spans="2:10" ht="14" hidden="1" x14ac:dyDescent="0.2">
      <c r="B116" s="66" t="s">
        <v>66</v>
      </c>
      <c r="C116" s="23" t="s">
        <v>64</v>
      </c>
      <c r="D116" s="67">
        <f>167790/15</f>
        <v>11186</v>
      </c>
      <c r="E116" s="68">
        <v>1</v>
      </c>
      <c r="F116" s="67">
        <f>+D116*E116</f>
        <v>11186</v>
      </c>
      <c r="H116" s="34"/>
      <c r="J116" s="11"/>
    </row>
    <row r="117" spans="2:10" hidden="1" x14ac:dyDescent="0.2">
      <c r="B117" s="193" t="s">
        <v>51</v>
      </c>
      <c r="C117" s="193"/>
      <c r="D117" s="193"/>
      <c r="E117" s="193"/>
      <c r="F117" s="70">
        <f>+F116</f>
        <v>11186</v>
      </c>
      <c r="H117" s="34"/>
      <c r="J117" s="11"/>
    </row>
    <row r="118" spans="2:10" hidden="1" x14ac:dyDescent="0.2">
      <c r="B118" s="18"/>
      <c r="C118" s="18"/>
      <c r="D118" s="18"/>
      <c r="E118" s="18"/>
      <c r="F118" s="18"/>
      <c r="H118" s="34"/>
      <c r="J118" s="11"/>
    </row>
    <row r="119" spans="2:10" hidden="1" x14ac:dyDescent="0.2">
      <c r="B119" s="207" t="s">
        <v>67</v>
      </c>
      <c r="C119" s="207"/>
      <c r="D119" s="207"/>
      <c r="E119" s="207"/>
      <c r="F119" s="207"/>
      <c r="H119" s="34"/>
      <c r="J119" s="11"/>
    </row>
    <row r="120" spans="2:10" ht="14" hidden="1" x14ac:dyDescent="0.2">
      <c r="B120" s="63" t="s">
        <v>14</v>
      </c>
      <c r="C120" s="63" t="s">
        <v>32</v>
      </c>
      <c r="D120" s="63" t="s">
        <v>42</v>
      </c>
      <c r="E120" s="64" t="s">
        <v>25</v>
      </c>
      <c r="F120" s="65" t="s">
        <v>43</v>
      </c>
      <c r="H120" s="34"/>
      <c r="J120" s="11"/>
    </row>
    <row r="121" spans="2:10" ht="14" hidden="1" x14ac:dyDescent="0.2">
      <c r="B121" s="66" t="s">
        <v>68</v>
      </c>
      <c r="C121" s="23" t="s">
        <v>64</v>
      </c>
      <c r="D121" s="67">
        <f>54999/5</f>
        <v>10999.8</v>
      </c>
      <c r="E121" s="68">
        <v>1</v>
      </c>
      <c r="F121" s="67">
        <f>+D121*E121</f>
        <v>10999.8</v>
      </c>
      <c r="H121" s="34"/>
      <c r="J121" s="11"/>
    </row>
    <row r="122" spans="2:10" hidden="1" x14ac:dyDescent="0.2">
      <c r="B122" s="193" t="s">
        <v>53</v>
      </c>
      <c r="C122" s="193"/>
      <c r="D122" s="193"/>
      <c r="E122" s="193"/>
      <c r="F122" s="70">
        <f>+F121</f>
        <v>10999.8</v>
      </c>
      <c r="H122" s="34"/>
      <c r="J122" s="11"/>
    </row>
    <row r="123" spans="2:10" hidden="1" x14ac:dyDescent="0.2">
      <c r="H123" s="34"/>
      <c r="J123" s="11"/>
    </row>
    <row r="124" spans="2:10" hidden="1" x14ac:dyDescent="0.2">
      <c r="C124" s="194" t="s">
        <v>54</v>
      </c>
      <c r="D124" s="194"/>
      <c r="E124" s="194"/>
      <c r="F124" s="73">
        <f>+F112</f>
        <v>6526.666666666667</v>
      </c>
      <c r="H124" s="34"/>
      <c r="J124" s="11"/>
    </row>
    <row r="125" spans="2:10" hidden="1" x14ac:dyDescent="0.2">
      <c r="H125" s="34"/>
      <c r="J125" s="11"/>
    </row>
    <row r="126" spans="2:10" hidden="1" x14ac:dyDescent="0.2">
      <c r="B126" s="18"/>
      <c r="C126" s="18"/>
      <c r="D126" s="18"/>
      <c r="E126" s="18"/>
      <c r="F126" s="18"/>
      <c r="H126" s="34"/>
      <c r="J126" s="11"/>
    </row>
    <row r="127" spans="2:10" ht="14" hidden="1" x14ac:dyDescent="0.2">
      <c r="B127" s="18" t="s">
        <v>69</v>
      </c>
      <c r="C127" s="204" t="s">
        <v>70</v>
      </c>
      <c r="D127" s="204"/>
      <c r="E127" s="204"/>
      <c r="F127" s="204"/>
      <c r="H127" s="34"/>
      <c r="J127" s="11"/>
    </row>
    <row r="128" spans="2:10" hidden="1" x14ac:dyDescent="0.2">
      <c r="B128" s="18"/>
      <c r="C128" s="62"/>
      <c r="D128" s="62"/>
      <c r="E128" s="62"/>
      <c r="F128" s="62"/>
      <c r="H128" s="34"/>
      <c r="J128" s="11"/>
    </row>
    <row r="129" spans="2:10" hidden="1" x14ac:dyDescent="0.2">
      <c r="B129" s="205" t="s">
        <v>71</v>
      </c>
      <c r="C129" s="205"/>
      <c r="D129" s="205"/>
      <c r="E129" s="205"/>
      <c r="F129" s="205"/>
      <c r="H129" s="34"/>
      <c r="J129" s="11"/>
    </row>
    <row r="130" spans="2:10" ht="14" hidden="1" x14ac:dyDescent="0.2">
      <c r="B130" s="63" t="s">
        <v>14</v>
      </c>
      <c r="C130" s="63" t="s">
        <v>32</v>
      </c>
      <c r="D130" s="63" t="s">
        <v>42</v>
      </c>
      <c r="E130" s="64" t="s">
        <v>25</v>
      </c>
      <c r="F130" s="65" t="s">
        <v>43</v>
      </c>
      <c r="H130" s="34"/>
      <c r="J130" s="11"/>
    </row>
    <row r="131" spans="2:10" ht="14" hidden="1" x14ac:dyDescent="0.2">
      <c r="B131" s="66" t="s">
        <v>70</v>
      </c>
      <c r="C131" s="23" t="s">
        <v>72</v>
      </c>
      <c r="D131" s="67">
        <v>295000</v>
      </c>
      <c r="E131" s="68">
        <v>1</v>
      </c>
      <c r="F131" s="67">
        <f>+D131*E131</f>
        <v>295000</v>
      </c>
      <c r="H131" s="34"/>
      <c r="J131" s="11"/>
    </row>
    <row r="132" spans="2:10" hidden="1" x14ac:dyDescent="0.2">
      <c r="B132" s="193" t="s">
        <v>47</v>
      </c>
      <c r="C132" s="193"/>
      <c r="D132" s="193"/>
      <c r="E132" s="193"/>
      <c r="F132" s="70">
        <f>+F131</f>
        <v>295000</v>
      </c>
      <c r="H132" s="34"/>
      <c r="J132" s="11"/>
    </row>
    <row r="133" spans="2:10" hidden="1" x14ac:dyDescent="0.2">
      <c r="B133" s="18"/>
      <c r="C133" s="18"/>
      <c r="D133" s="18"/>
      <c r="E133" s="18"/>
      <c r="F133" s="18"/>
      <c r="H133" s="34"/>
      <c r="J133" s="11"/>
    </row>
    <row r="134" spans="2:10" hidden="1" x14ac:dyDescent="0.2">
      <c r="B134" s="206" t="s">
        <v>73</v>
      </c>
      <c r="C134" s="206"/>
      <c r="D134" s="206"/>
      <c r="E134" s="206"/>
      <c r="F134" s="206"/>
      <c r="H134" s="34"/>
      <c r="J134" s="11"/>
    </row>
    <row r="135" spans="2:10" ht="14" hidden="1" x14ac:dyDescent="0.2">
      <c r="B135" s="63" t="s">
        <v>14</v>
      </c>
      <c r="C135" s="63" t="s">
        <v>32</v>
      </c>
      <c r="D135" s="63" t="s">
        <v>42</v>
      </c>
      <c r="E135" s="64" t="s">
        <v>25</v>
      </c>
      <c r="F135" s="65" t="s">
        <v>43</v>
      </c>
      <c r="H135" s="34"/>
      <c r="J135" s="11"/>
    </row>
    <row r="136" spans="2:10" ht="14" hidden="1" x14ac:dyDescent="0.2">
      <c r="B136" s="66" t="s">
        <v>70</v>
      </c>
      <c r="C136" s="23" t="s">
        <v>72</v>
      </c>
      <c r="D136" s="67">
        <f>17100000/60</f>
        <v>285000</v>
      </c>
      <c r="E136" s="68">
        <v>1</v>
      </c>
      <c r="F136" s="67">
        <f>+D136*E136</f>
        <v>285000</v>
      </c>
      <c r="H136" s="34"/>
      <c r="J136" s="11"/>
    </row>
    <row r="137" spans="2:10" hidden="1" x14ac:dyDescent="0.2">
      <c r="B137" s="193" t="s">
        <v>51</v>
      </c>
      <c r="C137" s="193"/>
      <c r="D137" s="193"/>
      <c r="E137" s="193"/>
      <c r="F137" s="70">
        <f>+F136</f>
        <v>285000</v>
      </c>
      <c r="H137" s="34"/>
      <c r="J137" s="11"/>
    </row>
    <row r="138" spans="2:10" hidden="1" x14ac:dyDescent="0.2">
      <c r="B138" s="18"/>
      <c r="C138" s="18"/>
      <c r="D138" s="18"/>
      <c r="E138" s="18"/>
      <c r="F138" s="18"/>
      <c r="H138" s="34"/>
      <c r="J138" s="11"/>
    </row>
    <row r="139" spans="2:10" hidden="1" x14ac:dyDescent="0.2">
      <c r="B139" s="207" t="s">
        <v>74</v>
      </c>
      <c r="C139" s="207"/>
      <c r="D139" s="207"/>
      <c r="E139" s="207"/>
      <c r="F139" s="207"/>
      <c r="H139" s="34"/>
      <c r="J139" s="11"/>
    </row>
    <row r="140" spans="2:10" ht="14" hidden="1" x14ac:dyDescent="0.2">
      <c r="B140" s="63" t="s">
        <v>14</v>
      </c>
      <c r="C140" s="63" t="s">
        <v>32</v>
      </c>
      <c r="D140" s="63" t="s">
        <v>42</v>
      </c>
      <c r="E140" s="64" t="s">
        <v>25</v>
      </c>
      <c r="F140" s="65" t="s">
        <v>43</v>
      </c>
      <c r="H140" s="34"/>
      <c r="J140" s="11"/>
    </row>
    <row r="141" spans="2:10" ht="14" hidden="1" x14ac:dyDescent="0.2">
      <c r="B141" s="66" t="s">
        <v>70</v>
      </c>
      <c r="C141" s="23" t="s">
        <v>72</v>
      </c>
      <c r="D141" s="67">
        <v>350000</v>
      </c>
      <c r="E141" s="68">
        <v>1</v>
      </c>
      <c r="F141" s="67">
        <f>+D141*E141</f>
        <v>350000</v>
      </c>
      <c r="H141" s="34"/>
      <c r="J141" s="11"/>
    </row>
    <row r="142" spans="2:10" hidden="1" x14ac:dyDescent="0.2">
      <c r="B142" s="193" t="s">
        <v>53</v>
      </c>
      <c r="C142" s="193"/>
      <c r="D142" s="193"/>
      <c r="E142" s="193"/>
      <c r="F142" s="70">
        <f>+F141</f>
        <v>350000</v>
      </c>
      <c r="H142" s="34"/>
      <c r="J142" s="11"/>
    </row>
    <row r="143" spans="2:10" hidden="1" x14ac:dyDescent="0.2">
      <c r="H143" s="34"/>
      <c r="J143" s="11"/>
    </row>
    <row r="144" spans="2:10" hidden="1" x14ac:dyDescent="0.2">
      <c r="C144" s="194" t="s">
        <v>54</v>
      </c>
      <c r="D144" s="194"/>
      <c r="E144" s="194"/>
      <c r="F144" s="73">
        <f>+F136</f>
        <v>285000</v>
      </c>
      <c r="H144" s="34"/>
      <c r="J144" s="11"/>
    </row>
    <row r="145" spans="2:10" hidden="1" x14ac:dyDescent="0.2">
      <c r="H145" s="34"/>
      <c r="J145" s="11"/>
    </row>
    <row r="146" spans="2:10" hidden="1" x14ac:dyDescent="0.2">
      <c r="H146" s="34"/>
      <c r="J146" s="11"/>
    </row>
    <row r="147" spans="2:10" ht="14" hidden="1" x14ac:dyDescent="0.2">
      <c r="B147" s="18" t="s">
        <v>75</v>
      </c>
      <c r="C147" s="204" t="s">
        <v>76</v>
      </c>
      <c r="D147" s="204"/>
      <c r="E147" s="204"/>
      <c r="F147" s="204"/>
      <c r="H147" s="34"/>
      <c r="J147" s="11"/>
    </row>
    <row r="148" spans="2:10" hidden="1" x14ac:dyDescent="0.2">
      <c r="B148" s="18"/>
      <c r="C148" s="62"/>
      <c r="D148" s="62"/>
      <c r="E148" s="62"/>
      <c r="F148" s="62"/>
      <c r="H148" s="34"/>
      <c r="J148" s="11"/>
    </row>
    <row r="149" spans="2:10" hidden="1" x14ac:dyDescent="0.2">
      <c r="B149" s="205" t="s">
        <v>71</v>
      </c>
      <c r="C149" s="205"/>
      <c r="D149" s="205"/>
      <c r="E149" s="205"/>
      <c r="F149" s="205"/>
      <c r="H149" s="34"/>
      <c r="J149" s="11"/>
    </row>
    <row r="150" spans="2:10" ht="14" hidden="1" x14ac:dyDescent="0.2">
      <c r="B150" s="63" t="s">
        <v>14</v>
      </c>
      <c r="C150" s="63" t="s">
        <v>32</v>
      </c>
      <c r="D150" s="63" t="s">
        <v>42</v>
      </c>
      <c r="E150" s="64" t="s">
        <v>25</v>
      </c>
      <c r="F150" s="65" t="s">
        <v>43</v>
      </c>
      <c r="H150" s="34"/>
      <c r="J150" s="11"/>
    </row>
    <row r="151" spans="2:10" ht="14" hidden="1" x14ac:dyDescent="0.2">
      <c r="B151" s="66" t="s">
        <v>77</v>
      </c>
      <c r="C151" s="23" t="s">
        <v>72</v>
      </c>
      <c r="D151" s="67">
        <v>220000</v>
      </c>
      <c r="E151" s="68">
        <v>1</v>
      </c>
      <c r="F151" s="67">
        <f>+D151*E151</f>
        <v>220000</v>
      </c>
      <c r="H151" s="34"/>
      <c r="J151" s="11"/>
    </row>
    <row r="152" spans="2:10" hidden="1" x14ac:dyDescent="0.2">
      <c r="B152" s="193" t="s">
        <v>47</v>
      </c>
      <c r="C152" s="193"/>
      <c r="D152" s="193"/>
      <c r="E152" s="193"/>
      <c r="F152" s="70">
        <f>+F151</f>
        <v>220000</v>
      </c>
      <c r="H152" s="34"/>
      <c r="J152" s="11"/>
    </row>
    <row r="153" spans="2:10" hidden="1" x14ac:dyDescent="0.2">
      <c r="B153" s="18"/>
      <c r="C153" s="18"/>
      <c r="D153" s="18"/>
      <c r="E153" s="18"/>
      <c r="F153" s="18"/>
      <c r="H153" s="34"/>
      <c r="J153" s="11"/>
    </row>
    <row r="154" spans="2:10" hidden="1" x14ac:dyDescent="0.2">
      <c r="B154" s="206" t="s">
        <v>73</v>
      </c>
      <c r="C154" s="206"/>
      <c r="D154" s="206"/>
      <c r="E154" s="206"/>
      <c r="F154" s="206"/>
      <c r="H154" s="34"/>
      <c r="J154" s="11"/>
    </row>
    <row r="155" spans="2:10" ht="14" hidden="1" x14ac:dyDescent="0.2">
      <c r="B155" s="63" t="s">
        <v>14</v>
      </c>
      <c r="C155" s="63" t="s">
        <v>32</v>
      </c>
      <c r="D155" s="63" t="s">
        <v>42</v>
      </c>
      <c r="E155" s="64" t="s">
        <v>25</v>
      </c>
      <c r="F155" s="65" t="s">
        <v>43</v>
      </c>
      <c r="H155" s="34"/>
      <c r="J155" s="11"/>
    </row>
    <row r="156" spans="2:10" ht="14" hidden="1" x14ac:dyDescent="0.2">
      <c r="B156" s="66" t="s">
        <v>77</v>
      </c>
      <c r="C156" s="23" t="s">
        <v>72</v>
      </c>
      <c r="D156" s="67">
        <f>12000000/60</f>
        <v>200000</v>
      </c>
      <c r="E156" s="68">
        <v>1</v>
      </c>
      <c r="F156" s="67">
        <f>+D156*E156</f>
        <v>200000</v>
      </c>
      <c r="H156" s="34"/>
      <c r="J156" s="11"/>
    </row>
    <row r="157" spans="2:10" hidden="1" x14ac:dyDescent="0.2">
      <c r="B157" s="193" t="s">
        <v>51</v>
      </c>
      <c r="C157" s="193"/>
      <c r="D157" s="193"/>
      <c r="E157" s="193"/>
      <c r="F157" s="70">
        <f>+F156</f>
        <v>200000</v>
      </c>
      <c r="H157" s="34"/>
      <c r="J157" s="11"/>
    </row>
    <row r="158" spans="2:10" hidden="1" x14ac:dyDescent="0.2">
      <c r="B158" s="18"/>
      <c r="C158" s="18"/>
      <c r="D158" s="18"/>
      <c r="E158" s="18"/>
      <c r="F158" s="18"/>
      <c r="H158" s="34"/>
      <c r="J158" s="11"/>
    </row>
    <row r="159" spans="2:10" hidden="1" x14ac:dyDescent="0.2">
      <c r="B159" s="207" t="s">
        <v>74</v>
      </c>
      <c r="C159" s="207"/>
      <c r="D159" s="207"/>
      <c r="E159" s="207"/>
      <c r="F159" s="207"/>
      <c r="H159" s="34"/>
      <c r="J159" s="11"/>
    </row>
    <row r="160" spans="2:10" ht="14" hidden="1" x14ac:dyDescent="0.2">
      <c r="B160" s="63" t="s">
        <v>14</v>
      </c>
      <c r="C160" s="63" t="s">
        <v>32</v>
      </c>
      <c r="D160" s="63" t="s">
        <v>42</v>
      </c>
      <c r="E160" s="64" t="s">
        <v>25</v>
      </c>
      <c r="F160" s="65" t="s">
        <v>43</v>
      </c>
      <c r="H160" s="34"/>
      <c r="J160" s="11"/>
    </row>
    <row r="161" spans="2:10" ht="14" hidden="1" x14ac:dyDescent="0.2">
      <c r="B161" s="66" t="s">
        <v>77</v>
      </c>
      <c r="C161" s="23" t="s">
        <v>72</v>
      </c>
      <c r="D161" s="67">
        <v>250000</v>
      </c>
      <c r="E161" s="68">
        <v>1</v>
      </c>
      <c r="F161" s="67">
        <f>+D161*E161</f>
        <v>250000</v>
      </c>
      <c r="H161" s="34"/>
      <c r="J161" s="11"/>
    </row>
    <row r="162" spans="2:10" hidden="1" x14ac:dyDescent="0.2">
      <c r="B162" s="193" t="s">
        <v>53</v>
      </c>
      <c r="C162" s="193"/>
      <c r="D162" s="193"/>
      <c r="E162" s="193"/>
      <c r="F162" s="70">
        <f>+F161</f>
        <v>250000</v>
      </c>
      <c r="H162" s="34"/>
      <c r="J162" s="11"/>
    </row>
    <row r="163" spans="2:10" hidden="1" x14ac:dyDescent="0.2">
      <c r="H163" s="34"/>
      <c r="J163" s="11"/>
    </row>
    <row r="164" spans="2:10" hidden="1" x14ac:dyDescent="0.2">
      <c r="C164" s="194" t="s">
        <v>54</v>
      </c>
      <c r="D164" s="194"/>
      <c r="E164" s="194"/>
      <c r="F164" s="73">
        <f>+F156</f>
        <v>200000</v>
      </c>
      <c r="H164" s="34"/>
      <c r="J164" s="11"/>
    </row>
    <row r="165" spans="2:10" hidden="1" x14ac:dyDescent="0.2">
      <c r="H165" s="34"/>
      <c r="J165" s="11"/>
    </row>
    <row r="166" spans="2:10" hidden="1" x14ac:dyDescent="0.2">
      <c r="H166" s="34"/>
      <c r="J166" s="11"/>
    </row>
    <row r="167" spans="2:10" ht="14" hidden="1" x14ac:dyDescent="0.2">
      <c r="B167" s="18" t="s">
        <v>78</v>
      </c>
      <c r="C167" s="204" t="s">
        <v>79</v>
      </c>
      <c r="D167" s="204"/>
      <c r="E167" s="204"/>
      <c r="F167" s="204"/>
      <c r="H167" s="34"/>
      <c r="J167" s="11"/>
    </row>
    <row r="168" spans="2:10" hidden="1" x14ac:dyDescent="0.2">
      <c r="B168" s="18"/>
      <c r="C168" s="62"/>
      <c r="D168" s="62"/>
      <c r="E168" s="62"/>
      <c r="F168" s="62"/>
      <c r="H168" s="34"/>
      <c r="J168" s="11"/>
    </row>
    <row r="169" spans="2:10" hidden="1" x14ac:dyDescent="0.2">
      <c r="B169" s="205" t="s">
        <v>71</v>
      </c>
      <c r="C169" s="205"/>
      <c r="D169" s="205"/>
      <c r="E169" s="205"/>
      <c r="F169" s="205"/>
      <c r="H169" s="34"/>
      <c r="J169" s="11"/>
    </row>
    <row r="170" spans="2:10" ht="14" hidden="1" x14ac:dyDescent="0.2">
      <c r="B170" s="63" t="s">
        <v>14</v>
      </c>
      <c r="C170" s="63" t="s">
        <v>32</v>
      </c>
      <c r="D170" s="63" t="s">
        <v>42</v>
      </c>
      <c r="E170" s="64" t="s">
        <v>25</v>
      </c>
      <c r="F170" s="65" t="s">
        <v>43</v>
      </c>
      <c r="H170" s="34"/>
      <c r="J170" s="11"/>
    </row>
    <row r="171" spans="2:10" ht="14" hidden="1" x14ac:dyDescent="0.2">
      <c r="B171" s="66" t="s">
        <v>79</v>
      </c>
      <c r="C171" s="23" t="s">
        <v>72</v>
      </c>
      <c r="D171" s="67">
        <v>150000</v>
      </c>
      <c r="E171" s="68">
        <v>1</v>
      </c>
      <c r="F171" s="67">
        <f>+D171*E171</f>
        <v>150000</v>
      </c>
      <c r="H171" s="34"/>
      <c r="J171" s="11"/>
    </row>
    <row r="172" spans="2:10" hidden="1" x14ac:dyDescent="0.2">
      <c r="B172" s="193" t="s">
        <v>47</v>
      </c>
      <c r="C172" s="193"/>
      <c r="D172" s="193"/>
      <c r="E172" s="193"/>
      <c r="F172" s="70">
        <f>+F171</f>
        <v>150000</v>
      </c>
      <c r="H172" s="34"/>
      <c r="J172" s="11"/>
    </row>
    <row r="173" spans="2:10" hidden="1" x14ac:dyDescent="0.2">
      <c r="B173" s="18"/>
      <c r="C173" s="18"/>
      <c r="D173" s="18"/>
      <c r="E173" s="18"/>
      <c r="F173" s="18"/>
      <c r="H173" s="34"/>
      <c r="J173" s="11"/>
    </row>
    <row r="174" spans="2:10" hidden="1" x14ac:dyDescent="0.2">
      <c r="B174" s="206" t="s">
        <v>73</v>
      </c>
      <c r="C174" s="206"/>
      <c r="D174" s="206"/>
      <c r="E174" s="206"/>
      <c r="F174" s="206"/>
      <c r="H174" s="34"/>
      <c r="J174" s="11"/>
    </row>
    <row r="175" spans="2:10" ht="14" hidden="1" x14ac:dyDescent="0.2">
      <c r="B175" s="63" t="s">
        <v>14</v>
      </c>
      <c r="C175" s="63" t="s">
        <v>32</v>
      </c>
      <c r="D175" s="63" t="s">
        <v>42</v>
      </c>
      <c r="E175" s="64" t="s">
        <v>25</v>
      </c>
      <c r="F175" s="65" t="s">
        <v>43</v>
      </c>
      <c r="H175" s="34"/>
      <c r="J175" s="11"/>
    </row>
    <row r="176" spans="2:10" ht="14" hidden="1" x14ac:dyDescent="0.2">
      <c r="B176" s="66" t="s">
        <v>79</v>
      </c>
      <c r="C176" s="23" t="s">
        <v>72</v>
      </c>
      <c r="D176" s="67">
        <f>5280000/60</f>
        <v>88000</v>
      </c>
      <c r="E176" s="68">
        <v>1</v>
      </c>
      <c r="F176" s="67">
        <f>+D176*E176</f>
        <v>88000</v>
      </c>
      <c r="H176" s="34"/>
      <c r="J176" s="11"/>
    </row>
    <row r="177" spans="2:10" hidden="1" x14ac:dyDescent="0.2">
      <c r="B177" s="193" t="s">
        <v>51</v>
      </c>
      <c r="C177" s="193"/>
      <c r="D177" s="193"/>
      <c r="E177" s="193"/>
      <c r="F177" s="70">
        <f>+F176</f>
        <v>88000</v>
      </c>
      <c r="H177" s="34"/>
      <c r="J177" s="11"/>
    </row>
    <row r="178" spans="2:10" hidden="1" x14ac:dyDescent="0.2">
      <c r="B178" s="18"/>
      <c r="C178" s="18"/>
      <c r="D178" s="18"/>
      <c r="E178" s="18"/>
      <c r="F178" s="18"/>
      <c r="H178" s="34"/>
      <c r="J178" s="11"/>
    </row>
    <row r="179" spans="2:10" hidden="1" x14ac:dyDescent="0.2">
      <c r="B179" s="207" t="s">
        <v>74</v>
      </c>
      <c r="C179" s="207"/>
      <c r="D179" s="207"/>
      <c r="E179" s="207"/>
      <c r="F179" s="207"/>
      <c r="H179" s="34"/>
      <c r="J179" s="11"/>
    </row>
    <row r="180" spans="2:10" ht="14" hidden="1" x14ac:dyDescent="0.2">
      <c r="B180" s="63" t="s">
        <v>14</v>
      </c>
      <c r="C180" s="63" t="s">
        <v>32</v>
      </c>
      <c r="D180" s="63" t="s">
        <v>42</v>
      </c>
      <c r="E180" s="64" t="s">
        <v>25</v>
      </c>
      <c r="F180" s="65" t="s">
        <v>43</v>
      </c>
      <c r="H180" s="34"/>
      <c r="J180" s="11"/>
    </row>
    <row r="181" spans="2:10" ht="14" hidden="1" x14ac:dyDescent="0.2">
      <c r="B181" s="66" t="s">
        <v>79</v>
      </c>
      <c r="C181" s="23" t="s">
        <v>72</v>
      </c>
      <c r="D181" s="67">
        <v>185000</v>
      </c>
      <c r="E181" s="68">
        <v>1</v>
      </c>
      <c r="F181" s="67">
        <f>+D181*E181</f>
        <v>185000</v>
      </c>
      <c r="H181" s="34"/>
      <c r="J181" s="11"/>
    </row>
    <row r="182" spans="2:10" hidden="1" x14ac:dyDescent="0.2">
      <c r="B182" s="193" t="s">
        <v>53</v>
      </c>
      <c r="C182" s="193"/>
      <c r="D182" s="193"/>
      <c r="E182" s="193"/>
      <c r="F182" s="70">
        <f>+F181</f>
        <v>185000</v>
      </c>
      <c r="H182" s="34"/>
      <c r="J182" s="11"/>
    </row>
    <row r="183" spans="2:10" hidden="1" x14ac:dyDescent="0.2">
      <c r="H183" s="34"/>
      <c r="J183" s="11"/>
    </row>
    <row r="184" spans="2:10" hidden="1" x14ac:dyDescent="0.2">
      <c r="C184" s="194" t="s">
        <v>54</v>
      </c>
      <c r="D184" s="194"/>
      <c r="E184" s="194"/>
      <c r="F184" s="73">
        <f>+F176</f>
        <v>88000</v>
      </c>
      <c r="H184" s="34"/>
      <c r="J184" s="11"/>
    </row>
    <row r="185" spans="2:10" hidden="1" x14ac:dyDescent="0.2">
      <c r="H185" s="34"/>
      <c r="J185" s="11"/>
    </row>
    <row r="186" spans="2:10" hidden="1" x14ac:dyDescent="0.2"/>
    <row r="187" spans="2:10" hidden="1" x14ac:dyDescent="0.2"/>
  </sheetData>
  <mergeCells count="66">
    <mergeCell ref="C184:E184"/>
    <mergeCell ref="B157:E157"/>
    <mergeCell ref="B159:F159"/>
    <mergeCell ref="B162:E162"/>
    <mergeCell ref="C164:E164"/>
    <mergeCell ref="C167:F167"/>
    <mergeCell ref="B169:F169"/>
    <mergeCell ref="B172:E172"/>
    <mergeCell ref="B174:F174"/>
    <mergeCell ref="B177:E177"/>
    <mergeCell ref="B179:F179"/>
    <mergeCell ref="B182:E182"/>
    <mergeCell ref="B154:F154"/>
    <mergeCell ref="C127:F127"/>
    <mergeCell ref="B129:F129"/>
    <mergeCell ref="B132:E132"/>
    <mergeCell ref="B134:F134"/>
    <mergeCell ref="B137:E137"/>
    <mergeCell ref="B139:F139"/>
    <mergeCell ref="B142:E142"/>
    <mergeCell ref="C144:E144"/>
    <mergeCell ref="C147:F147"/>
    <mergeCell ref="B149:F149"/>
    <mergeCell ref="B152:E152"/>
    <mergeCell ref="C124:E124"/>
    <mergeCell ref="B97:E97"/>
    <mergeCell ref="B99:F99"/>
    <mergeCell ref="B102:E102"/>
    <mergeCell ref="C104:E104"/>
    <mergeCell ref="C107:F107"/>
    <mergeCell ref="B109:F109"/>
    <mergeCell ref="B112:E112"/>
    <mergeCell ref="B114:F114"/>
    <mergeCell ref="B117:E117"/>
    <mergeCell ref="B119:F119"/>
    <mergeCell ref="B122:E122"/>
    <mergeCell ref="B94:F94"/>
    <mergeCell ref="D68:E68"/>
    <mergeCell ref="B70:F70"/>
    <mergeCell ref="B74:E74"/>
    <mergeCell ref="D75:E75"/>
    <mergeCell ref="B77:F77"/>
    <mergeCell ref="B81:E81"/>
    <mergeCell ref="D82:E82"/>
    <mergeCell ref="C84:E84"/>
    <mergeCell ref="C87:F87"/>
    <mergeCell ref="B89:F89"/>
    <mergeCell ref="B92:E92"/>
    <mergeCell ref="B67:E67"/>
    <mergeCell ref="D15:E15"/>
    <mergeCell ref="D27:E27"/>
    <mergeCell ref="D39:E39"/>
    <mergeCell ref="D51:E51"/>
    <mergeCell ref="C53:E53"/>
    <mergeCell ref="D54:F54"/>
    <mergeCell ref="D55:F55"/>
    <mergeCell ref="D56:F56"/>
    <mergeCell ref="B59:F59"/>
    <mergeCell ref="C61:F61"/>
    <mergeCell ref="B63:F63"/>
    <mergeCell ref="C7:F7"/>
    <mergeCell ref="C2:F2"/>
    <mergeCell ref="C3:F3"/>
    <mergeCell ref="C4:F4"/>
    <mergeCell ref="C5:F5"/>
    <mergeCell ref="C6:F6"/>
  </mergeCells>
  <printOptions horizontalCentered="1" verticalCentered="1"/>
  <pageMargins left="0.39370078740157483" right="0.39370078740157483" top="0.39370078740157483" bottom="0.39370078740157483" header="0" footer="0"/>
  <pageSetup scale="65" orientation="portrait" r:id="rId1"/>
  <rowBreaks count="3" manualBreakCount="3">
    <brk id="57" max="21" man="1"/>
    <brk id="105" max="21" man="1"/>
    <brk id="165" max="21"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87CA94-1B11-4C96-A317-38EBDFB62FA0}">
  <dimension ref="A1:H8"/>
  <sheetViews>
    <sheetView workbookViewId="0">
      <selection activeCell="F48" sqref="F48"/>
    </sheetView>
  </sheetViews>
  <sheetFormatPr baseColWidth="10" defaultColWidth="11.5" defaultRowHeight="14" x14ac:dyDescent="0.15"/>
  <cols>
    <col min="1" max="2" width="19.1640625" style="81" customWidth="1"/>
    <col min="3" max="3" width="13.83203125" style="81" customWidth="1"/>
    <col min="4" max="4" width="15.33203125" style="81" customWidth="1"/>
    <col min="5" max="6" width="13.1640625" style="81" customWidth="1"/>
    <col min="7" max="7" width="14.1640625" style="81" customWidth="1"/>
    <col min="8" max="16384" width="11.5" style="81"/>
  </cols>
  <sheetData>
    <row r="1" spans="1:8" ht="31" thickBot="1" x14ac:dyDescent="0.2">
      <c r="A1" s="91" t="s">
        <v>135</v>
      </c>
      <c r="B1" s="92" t="s">
        <v>136</v>
      </c>
      <c r="C1" s="93" t="s">
        <v>130</v>
      </c>
      <c r="D1" s="93" t="s">
        <v>131</v>
      </c>
      <c r="E1" s="93" t="s">
        <v>132</v>
      </c>
      <c r="F1" s="93" t="s">
        <v>139</v>
      </c>
      <c r="G1" s="93" t="s">
        <v>133</v>
      </c>
      <c r="H1" s="94" t="s">
        <v>134</v>
      </c>
    </row>
    <row r="2" spans="1:8" ht="15" x14ac:dyDescent="0.15">
      <c r="A2" s="219" t="s">
        <v>129</v>
      </c>
      <c r="B2" s="85" t="s">
        <v>137</v>
      </c>
      <c r="C2" s="85">
        <v>4</v>
      </c>
      <c r="D2" s="85">
        <v>8</v>
      </c>
      <c r="E2" s="85">
        <v>6.45</v>
      </c>
      <c r="F2" s="85">
        <f>+D2*E2</f>
        <v>51.6</v>
      </c>
      <c r="G2" s="85">
        <v>1</v>
      </c>
      <c r="H2" s="86">
        <f>+G2*F2</f>
        <v>51.6</v>
      </c>
    </row>
    <row r="3" spans="1:8" ht="15" x14ac:dyDescent="0.15">
      <c r="A3" s="220"/>
      <c r="B3" s="87" t="s">
        <v>138</v>
      </c>
      <c r="C3" s="87">
        <v>4</v>
      </c>
      <c r="D3" s="87">
        <v>64</v>
      </c>
      <c r="E3" s="87">
        <v>1.1499999999999999</v>
      </c>
      <c r="F3" s="87">
        <f>+D3*E3</f>
        <v>73.599999999999994</v>
      </c>
      <c r="G3" s="87">
        <v>1</v>
      </c>
      <c r="H3" s="88">
        <f>+G3*F3</f>
        <v>73.599999999999994</v>
      </c>
    </row>
    <row r="4" spans="1:8" s="84" customFormat="1" ht="46" thickBot="1" x14ac:dyDescent="0.25">
      <c r="A4" s="221"/>
      <c r="B4" s="89" t="s">
        <v>140</v>
      </c>
      <c r="C4" s="89">
        <f>0.25*0.35*6.45</f>
        <v>0.56437499999999996</v>
      </c>
      <c r="D4" s="89" t="s">
        <v>141</v>
      </c>
      <c r="E4" s="89">
        <f>+H4/C4</f>
        <v>221.83831672203766</v>
      </c>
      <c r="F4" s="89"/>
      <c r="G4" s="89" t="s">
        <v>43</v>
      </c>
      <c r="H4" s="90">
        <f>SUM(H2:H3)</f>
        <v>125.19999999999999</v>
      </c>
    </row>
    <row r="5" spans="1:8" ht="15" x14ac:dyDescent="0.15">
      <c r="A5" s="219" t="s">
        <v>142</v>
      </c>
      <c r="B5" s="85" t="s">
        <v>137</v>
      </c>
      <c r="C5" s="85">
        <v>5</v>
      </c>
      <c r="D5" s="85">
        <v>5</v>
      </c>
      <c r="E5" s="85">
        <v>28</v>
      </c>
      <c r="F5" s="85">
        <f>+D5*E5</f>
        <v>140</v>
      </c>
      <c r="G5" s="85">
        <v>1.56</v>
      </c>
      <c r="H5" s="86">
        <f>+G5*F5</f>
        <v>218.4</v>
      </c>
    </row>
    <row r="6" spans="1:8" ht="15" x14ac:dyDescent="0.15">
      <c r="A6" s="220"/>
      <c r="B6" s="87" t="s">
        <v>138</v>
      </c>
      <c r="C6" s="87">
        <v>3</v>
      </c>
      <c r="D6" s="87">
        <v>159</v>
      </c>
      <c r="E6" s="87">
        <v>0.45</v>
      </c>
      <c r="F6" s="87">
        <f>+D6*E6</f>
        <v>71.55</v>
      </c>
      <c r="G6" s="87">
        <v>1</v>
      </c>
      <c r="H6" s="88">
        <f>+G6*F6</f>
        <v>71.55</v>
      </c>
    </row>
    <row r="7" spans="1:8" ht="15" x14ac:dyDescent="0.15">
      <c r="A7" s="220"/>
      <c r="B7" s="87" t="s">
        <v>138</v>
      </c>
      <c r="C7" s="87">
        <v>3</v>
      </c>
      <c r="D7" s="87">
        <v>159</v>
      </c>
      <c r="E7" s="87">
        <v>1.25</v>
      </c>
      <c r="F7" s="87">
        <f>+D7*E7</f>
        <v>198.75</v>
      </c>
      <c r="G7" s="87">
        <v>1</v>
      </c>
      <c r="H7" s="88">
        <f>+G7*F7</f>
        <v>198.75</v>
      </c>
    </row>
    <row r="8" spans="1:8" ht="46" thickBot="1" x14ac:dyDescent="0.2">
      <c r="A8" s="221"/>
      <c r="B8" s="89" t="s">
        <v>143</v>
      </c>
      <c r="C8" s="89">
        <f>0.25*0.4*10.8</f>
        <v>1.08</v>
      </c>
      <c r="D8" s="89" t="s">
        <v>141</v>
      </c>
      <c r="E8" s="89">
        <f>+H8/C8</f>
        <v>452.49999999999994</v>
      </c>
      <c r="F8" s="89"/>
      <c r="G8" s="89" t="s">
        <v>43</v>
      </c>
      <c r="H8" s="90">
        <f>SUM(H5:H7)</f>
        <v>488.7</v>
      </c>
    </row>
  </sheetData>
  <mergeCells count="2">
    <mergeCell ref="A2:A4"/>
    <mergeCell ref="A5:A8"/>
  </mergeCells>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EAC634-928F-477F-8B12-5137D76D4726}">
  <dimension ref="A1:C5"/>
  <sheetViews>
    <sheetView workbookViewId="0">
      <selection activeCell="F48" sqref="F48"/>
    </sheetView>
  </sheetViews>
  <sheetFormatPr baseColWidth="10" defaultRowHeight="15" x14ac:dyDescent="0.2"/>
  <cols>
    <col min="1" max="1" width="14.5" bestFit="1" customWidth="1"/>
    <col min="2" max="2" width="11.5" bestFit="1" customWidth="1"/>
    <col min="3" max="3" width="13.33203125" customWidth="1"/>
  </cols>
  <sheetData>
    <row r="1" spans="1:3" x14ac:dyDescent="0.2">
      <c r="A1" s="95">
        <v>2981250</v>
      </c>
      <c r="B1" s="222" t="s">
        <v>148</v>
      </c>
      <c r="C1" s="222"/>
    </row>
    <row r="2" spans="1:3" x14ac:dyDescent="0.2">
      <c r="A2" s="95">
        <f>+A1*B2</f>
        <v>8943750</v>
      </c>
      <c r="B2" s="97">
        <v>3</v>
      </c>
      <c r="C2" s="95" t="s">
        <v>144</v>
      </c>
    </row>
    <row r="3" spans="1:3" x14ac:dyDescent="0.2">
      <c r="A3" s="95">
        <f t="shared" ref="A3:A4" si="0">+A2*B3</f>
        <v>3130312.5</v>
      </c>
      <c r="B3" s="96">
        <v>0.35</v>
      </c>
      <c r="C3" s="95" t="s">
        <v>145</v>
      </c>
    </row>
    <row r="4" spans="1:3" x14ac:dyDescent="0.2">
      <c r="A4" s="95">
        <f t="shared" si="0"/>
        <v>6291928.1249999991</v>
      </c>
      <c r="B4" s="97">
        <v>2.0099999999999998</v>
      </c>
      <c r="C4" s="95" t="s">
        <v>146</v>
      </c>
    </row>
    <row r="5" spans="1:3" x14ac:dyDescent="0.2">
      <c r="A5" s="95">
        <f>+A4*(1+B5)</f>
        <v>7487394.4687499981</v>
      </c>
      <c r="B5" s="96">
        <v>0.19</v>
      </c>
      <c r="C5" s="95" t="s">
        <v>147</v>
      </c>
    </row>
  </sheetData>
  <mergeCells count="1">
    <mergeCell ref="B1:C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Template/>
  <TotalTime>268</TotalTime>
  <Application>Microsoft Macintosh Excel</Application>
  <DocSecurity>0</DocSecurity>
  <ScaleCrop>false</ScaleCrop>
  <HeadingPairs>
    <vt:vector size="4" baseType="variant">
      <vt:variant>
        <vt:lpstr>Hojas de cálculo</vt:lpstr>
      </vt:variant>
      <vt:variant>
        <vt:i4>10</vt:i4>
      </vt:variant>
      <vt:variant>
        <vt:lpstr>Rangos con nombre</vt:lpstr>
      </vt:variant>
      <vt:variant>
        <vt:i4>8</vt:i4>
      </vt:variant>
    </vt:vector>
  </HeadingPairs>
  <TitlesOfParts>
    <vt:vector size="18" baseType="lpstr">
      <vt:lpstr>PE FASE I</vt:lpstr>
      <vt:lpstr>1.2</vt:lpstr>
      <vt:lpstr>1.3</vt:lpstr>
      <vt:lpstr>1.4</vt:lpstr>
      <vt:lpstr>2.1</vt:lpstr>
      <vt:lpstr>2.3</vt:lpstr>
      <vt:lpstr>4.1</vt:lpstr>
      <vt:lpstr>4.2</vt:lpstr>
      <vt:lpstr>CANTIDADES</vt:lpstr>
      <vt:lpstr>Hoja1</vt:lpstr>
      <vt:lpstr>'1.2'!Área_de_impresión</vt:lpstr>
      <vt:lpstr>'1.3'!Área_de_impresión</vt:lpstr>
      <vt:lpstr>'1.4'!Área_de_impresión</vt:lpstr>
      <vt:lpstr>'2.1'!Área_de_impresión</vt:lpstr>
      <vt:lpstr>'2.3'!Área_de_impresión</vt:lpstr>
      <vt:lpstr>'4.1'!Área_de_impresión</vt:lpstr>
      <vt:lpstr>'4.2'!Área_de_impresión</vt:lpstr>
      <vt:lpstr>'PE FASE I'!Área_de_impresión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Sicol</dc:creator>
  <dc:description/>
  <cp:lastModifiedBy>JAVIER MOTTA</cp:lastModifiedBy>
  <cp:revision>43</cp:revision>
  <cp:lastPrinted>2025-05-19T22:42:38Z</cp:lastPrinted>
  <dcterms:created xsi:type="dcterms:W3CDTF">2020-03-19T18:15:13Z</dcterms:created>
  <dcterms:modified xsi:type="dcterms:W3CDTF">2026-08-03T15:23:03Z</dcterms:modified>
  <dc:language>es-CO</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