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ATHLON SILVER\Desktop\ESCANER 3D - 3ra ÚLTIMA VERSIÓN\"/>
    </mc:Choice>
  </mc:AlternateContent>
  <xr:revisionPtr revIDLastSave="0" documentId="13_ncr:1_{0FE10F99-4E09-4CBE-95A1-C79183D57CBF}" xr6:coauthVersionLast="47" xr6:coauthVersionMax="47" xr10:uidLastSave="{00000000-0000-0000-0000-000000000000}"/>
  <bookViews>
    <workbookView xWindow="-120" yWindow="-120" windowWidth="20730" windowHeight="11160" tabRatio="889" xr2:uid="{00000000-000D-0000-FFFF-FFFF00000000}"/>
  </bookViews>
  <sheets>
    <sheet name="ANEXO 1 - ANALISIS COTIZACIONES" sheetId="1" r:id="rId1"/>
    <sheet name="ANEXO2" sheetId="6" r:id="rId2"/>
  </sheets>
  <definedNames>
    <definedName name="_Hlk165967537" localSheetId="0">'ANEXO 1 - ANALISIS COTIZACIONES'!#REF!</definedName>
    <definedName name="_Hlk165967537" localSheetId="1">ANEXO2!#REF!</definedName>
    <definedName name="_xlnm.Print_Area" localSheetId="0">'ANEXO 1 - ANALISIS COTIZACIONES'!$B$1:$N$10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 i="1" l="1"/>
  <c r="U9" i="1"/>
  <c r="S9" i="1"/>
  <c r="R9" i="1"/>
  <c r="Q9" i="1"/>
  <c r="P9" i="1"/>
  <c r="O9" i="1"/>
  <c r="I12" i="1" l="1"/>
  <c r="K12" i="1" s="1"/>
  <c r="M10" i="1"/>
  <c r="K10" i="1"/>
  <c r="I10" i="1"/>
  <c r="D9" i="6"/>
  <c r="F9" i="6" l="1"/>
  <c r="B9" i="6"/>
  <c r="G10" i="1"/>
  <c r="G9" i="6" l="1"/>
  <c r="H9" i="6" l="1"/>
  <c r="I9" i="6" l="1"/>
  <c r="I10" i="6" s="1"/>
</calcChain>
</file>

<file path=xl/sharedStrings.xml><?xml version="1.0" encoding="utf-8"?>
<sst xmlns="http://schemas.openxmlformats.org/spreadsheetml/2006/main" count="67" uniqueCount="46">
  <si>
    <t>ÍTEM</t>
  </si>
  <si>
    <t>UNIDAD DE MEDIDA</t>
  </si>
  <si>
    <t>CANTIDAD</t>
  </si>
  <si>
    <t>VALOR UNITARIO
SIN IVA</t>
  </si>
  <si>
    <t>IVA UNITARIO</t>
  </si>
  <si>
    <t>VALOR UNITARIO
INCLUIDO IVA</t>
  </si>
  <si>
    <t>NOTAS:</t>
  </si>
  <si>
    <t>ANEXO 1</t>
  </si>
  <si>
    <t>ANEXO 2</t>
  </si>
  <si>
    <r>
      <t>DESCRIPCIÓN</t>
    </r>
    <r>
      <rPr>
        <sz val="12"/>
        <color theme="1"/>
        <rFont val="Arial Narrow"/>
        <family val="2"/>
      </rPr>
      <t> </t>
    </r>
  </si>
  <si>
    <t xml:space="preserve">VALOR COTIZACIÓN HÁBIL MÁS BAJA                                                                                                    </t>
  </si>
  <si>
    <t xml:space="preserve">PROMEDIO                                                                                </t>
  </si>
  <si>
    <t xml:space="preserve">VALOR COTIZACIÓN  HÁBIL MÁS ALTA                                                                                                   </t>
  </si>
  <si>
    <t>PORCENTAJE DIFERENCIAL (BAJA/PROMEDIO)</t>
  </si>
  <si>
    <t>MEDIA ARITMETICA BAJA</t>
  </si>
  <si>
    <t>VALOR UNITARIO SIN IVA</t>
  </si>
  <si>
    <t>40% &gt; / &lt;</t>
  </si>
  <si>
    <t>COTIZACION 1</t>
  </si>
  <si>
    <t>COTIZACION 2</t>
  </si>
  <si>
    <t xml:space="preserve"> </t>
  </si>
  <si>
    <t>VALOR TOTAL CON IVA</t>
  </si>
  <si>
    <t xml:space="preserve">TOTAL </t>
  </si>
  <si>
    <t>1) En caso de que se presenten más de dos decimales, se recomienda utilizar el método de redondeo estándar, esto es, si el tercer decimal es menor que 5, el segundo decimal se mantiene; si el tercer decimal es igual o mayor que 5, el segundo decimal se incrementa en uno.</t>
  </si>
  <si>
    <t>ANÁLISIS COTIZACIONES 2026</t>
  </si>
  <si>
    <t>ANALISIS DE COTIZACIONES 2026</t>
  </si>
  <si>
    <t>PRESUPUESTO TOTAL ASIGNADO  2026</t>
  </si>
  <si>
    <t>PRESUPUESTO TOTAL ASIGNADO 2026</t>
  </si>
  <si>
    <t>3) En caso de que se presenten más de dos decimales, se recomienda utilizar el método de redondeo estándar, esto es, si el tercer decimal es menor que 5, el segundo decimal se mantiene; si el tercer decimal es igual o mayor que 5, el segundo decimal se incrementa en uno.</t>
  </si>
  <si>
    <t>Elaboró</t>
  </si>
  <si>
    <t>Carlos Alberto Espitia B.
Pofesional Equipo Estudio del Sector
Subdirección Nacional de Gestión Contractual</t>
  </si>
  <si>
    <t>Aprobó</t>
  </si>
  <si>
    <t>UNIDAD</t>
  </si>
  <si>
    <t>COTIZACION 3</t>
  </si>
  <si>
    <t>ADQUISICIÓN ESCÁNER LASER 3D MÓVIL CON TECNOLOGÍA SLAM.</t>
  </si>
  <si>
    <t>ESCÁNER LÁSER PORTATIL SLAM (SEGÚN ESPECIFICACIONES FICHA TÉCNICA).</t>
  </si>
  <si>
    <t>COTIZACION 4</t>
  </si>
  <si>
    <t>Gustavo Adolfo Palacio Olarte
Coordinador Equipo Estudio del Sector
Subdirección Nacional de Gestión Contractual</t>
  </si>
  <si>
    <t>CASA DEL TOPOGRAFO SAS</t>
  </si>
  <si>
    <t>2) Para establecer el valor de la variable cotizaciones se utilizó la formula promedio entre las cotizaciones recibidas.</t>
  </si>
  <si>
    <t xml:space="preserve">Fecha de modificación: </t>
  </si>
  <si>
    <t>Fecha de modificación:</t>
  </si>
  <si>
    <t>GALILEO INSTRUMENTS S.A.S</t>
  </si>
  <si>
    <t>R&amp;H PROYECTOS E INGENIERIA SAS</t>
  </si>
  <si>
    <t xml:space="preserve">UID TECH SAS </t>
  </si>
  <si>
    <t>1) Se realiza el analisis con cuatro (4) cotizaciones, se observa que los valores de la cotización # 4; presenta un factor estadistico (contemplado como número o valor atipico);por tal motivo no se tiene en cuenta en el análisis de cotizaciones.</t>
  </si>
  <si>
    <t>Fecha de elaboración: 03/09/2026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</si>
</sst>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 #,##0.00"/>
    <numFmt numFmtId="166" formatCode="&quot;$&quot;#,##0.00"/>
  </numFmts>
  <fonts count="27">
    <font>
      <sz val="11"/>
      <color theme="1"/>
      <name val="Calibri"/>
      <charset val="134"/>
      <scheme val="minor"/>
    </font>
    <font>
      <sz val="11"/>
      <color theme="1"/>
      <name val="Calibri"/>
      <family val="2"/>
      <scheme val="minor"/>
    </font>
    <font>
      <sz val="11"/>
      <color theme="1"/>
      <name val="Arial"/>
      <family val="2"/>
    </font>
    <font>
      <sz val="11"/>
      <color theme="1"/>
      <name val="Arial Narrow"/>
      <family val="2"/>
    </font>
    <font>
      <sz val="8"/>
      <color theme="1"/>
      <name val="Arial Narrow"/>
      <family val="2"/>
    </font>
    <font>
      <sz val="9"/>
      <name val="Arial Narrow"/>
      <family val="2"/>
    </font>
    <font>
      <sz val="11"/>
      <color theme="1"/>
      <name val="Calibri"/>
      <family val="2"/>
      <scheme val="minor"/>
    </font>
    <font>
      <b/>
      <sz val="12"/>
      <color theme="1"/>
      <name val="Arial Narrow"/>
      <family val="2"/>
    </font>
    <font>
      <sz val="10"/>
      <name val="Arial"/>
      <family val="2"/>
    </font>
    <font>
      <sz val="12"/>
      <color theme="1"/>
      <name val="Arial Narrow"/>
      <family val="2"/>
    </font>
    <font>
      <b/>
      <sz val="12"/>
      <name val="Arial Narrow"/>
      <family val="2"/>
    </font>
    <font>
      <b/>
      <sz val="11"/>
      <color rgb="FFFF0000"/>
      <name val="Arial Narrow"/>
      <family val="2"/>
    </font>
    <font>
      <b/>
      <i/>
      <sz val="16"/>
      <color theme="1"/>
      <name val="Arial Narrow"/>
      <family val="2"/>
    </font>
    <font>
      <b/>
      <sz val="11"/>
      <name val="Arial Narrow"/>
      <family val="2"/>
    </font>
    <font>
      <b/>
      <sz val="12"/>
      <color rgb="FFFF0000"/>
      <name val="Arial Narrow"/>
      <family val="2"/>
    </font>
    <font>
      <b/>
      <sz val="14"/>
      <name val="Arial Narrow"/>
      <family val="2"/>
    </font>
    <font>
      <sz val="14"/>
      <name val="Arial Narrow"/>
      <family val="2"/>
    </font>
    <font>
      <sz val="16"/>
      <name val="Arial Narrow"/>
      <family val="2"/>
    </font>
    <font>
      <sz val="16"/>
      <color theme="1"/>
      <name val="Arial Narrow"/>
      <family val="2"/>
    </font>
    <font>
      <b/>
      <sz val="16"/>
      <color theme="1"/>
      <name val="Arial Narrow"/>
      <family val="2"/>
    </font>
    <font>
      <sz val="14"/>
      <color theme="1"/>
      <name val="Arial Narrow"/>
      <family val="2"/>
    </font>
    <font>
      <b/>
      <sz val="18"/>
      <color theme="1"/>
      <name val="Arial Narrow"/>
      <family val="2"/>
    </font>
    <font>
      <sz val="10"/>
      <color theme="1"/>
      <name val="Arial Narrow"/>
      <family val="2"/>
    </font>
    <font>
      <b/>
      <sz val="10"/>
      <name val="Arial Narrow"/>
      <family val="2"/>
    </font>
    <font>
      <sz val="10"/>
      <name val="Arial Narrow"/>
      <family val="2"/>
    </font>
    <font>
      <sz val="8"/>
      <name val="Arial Narrow"/>
      <family val="2"/>
    </font>
    <font>
      <sz val="14"/>
      <color theme="0"/>
      <name val="Arial Narrow"/>
      <family val="2"/>
    </font>
  </fonts>
  <fills count="10">
    <fill>
      <patternFill patternType="none"/>
    </fill>
    <fill>
      <patternFill patternType="gray125"/>
    </fill>
    <fill>
      <patternFill patternType="solid">
        <fgColor rgb="FFBFBFBF"/>
        <bgColor indexed="64"/>
      </patternFill>
    </fill>
    <fill>
      <patternFill patternType="solid">
        <fgColor theme="4" tint="0.79995117038483843"/>
        <bgColor indexed="64"/>
      </patternFill>
    </fill>
    <fill>
      <patternFill patternType="solid">
        <fgColor theme="0"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92D050"/>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s>
  <cellStyleXfs count="5">
    <xf numFmtId="0" fontId="0" fillId="0" borderId="0"/>
    <xf numFmtId="9" fontId="6" fillId="0" borderId="0" applyFont="0" applyFill="0" applyBorder="0" applyAlignment="0" applyProtection="0"/>
    <xf numFmtId="0" fontId="8" fillId="0" borderId="0"/>
    <xf numFmtId="44" fontId="6" fillId="0" borderId="0" applyFont="0" applyFill="0" applyBorder="0" applyAlignment="0" applyProtection="0"/>
    <xf numFmtId="0" fontId="1" fillId="0" borderId="0"/>
  </cellStyleXfs>
  <cellXfs count="88">
    <xf numFmtId="0" fontId="0" fillId="0" borderId="0" xfId="0"/>
    <xf numFmtId="0" fontId="2" fillId="0" borderId="0" xfId="0" applyFont="1"/>
    <xf numFmtId="0" fontId="3" fillId="0" borderId="0" xfId="0" applyFont="1"/>
    <xf numFmtId="0" fontId="4" fillId="0" borderId="0" xfId="0" applyFont="1" applyAlignment="1">
      <alignment horizontal="center" wrapText="1"/>
    </xf>
    <xf numFmtId="0" fontId="5" fillId="0" borderId="0" xfId="0" applyFont="1" applyAlignment="1">
      <alignment vertical="center"/>
    </xf>
    <xf numFmtId="0" fontId="5" fillId="0" borderId="0" xfId="0" applyFont="1" applyAlignment="1">
      <alignment vertical="center" wrapText="1"/>
    </xf>
    <xf numFmtId="164" fontId="3" fillId="0" borderId="0" xfId="0" applyNumberFormat="1" applyFont="1"/>
    <xf numFmtId="0" fontId="9" fillId="0" borderId="0" xfId="0" applyFont="1"/>
    <xf numFmtId="0" fontId="9" fillId="0" borderId="0" xfId="0" applyFont="1" applyAlignment="1">
      <alignment horizontal="center" wrapText="1"/>
    </xf>
    <xf numFmtId="0" fontId="9" fillId="0" borderId="1" xfId="0" applyFont="1" applyBorder="1"/>
    <xf numFmtId="0" fontId="7" fillId="2" borderId="1" xfId="0" applyFont="1" applyFill="1" applyBorder="1" applyAlignment="1">
      <alignment horizontal="center" vertical="center" wrapText="1"/>
    </xf>
    <xf numFmtId="0" fontId="9" fillId="0" borderId="0" xfId="0" applyFont="1" applyAlignment="1">
      <alignment vertical="center"/>
    </xf>
    <xf numFmtId="0" fontId="11" fillId="5" borderId="1" xfId="2" applyFont="1" applyFill="1" applyBorder="1" applyAlignment="1">
      <alignment horizontal="center" vertical="center" wrapText="1"/>
    </xf>
    <xf numFmtId="0" fontId="9" fillId="5" borderId="0" xfId="0" applyFont="1" applyFill="1"/>
    <xf numFmtId="0" fontId="7" fillId="5"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3" fillId="5" borderId="0" xfId="0" applyFont="1" applyFill="1"/>
    <xf numFmtId="0" fontId="9" fillId="0" borderId="1" xfId="0" applyFont="1" applyBorder="1" applyAlignment="1">
      <alignment horizontal="center"/>
    </xf>
    <xf numFmtId="166" fontId="13" fillId="5" borderId="1" xfId="2" applyNumberFormat="1" applyFont="1" applyFill="1" applyBorder="1" applyAlignment="1">
      <alignment horizontal="center" vertical="center" wrapText="1"/>
    </xf>
    <xf numFmtId="164" fontId="9" fillId="5" borderId="1" xfId="0" applyNumberFormat="1" applyFont="1" applyFill="1" applyBorder="1" applyAlignment="1">
      <alignment horizontal="center" vertical="center"/>
    </xf>
    <xf numFmtId="165" fontId="7" fillId="8" borderId="1" xfId="0" applyNumberFormat="1" applyFont="1" applyFill="1" applyBorder="1"/>
    <xf numFmtId="0" fontId="15" fillId="0" borderId="0" xfId="0" applyFont="1" applyAlignment="1">
      <alignment vertical="center"/>
    </xf>
    <xf numFmtId="0" fontId="16" fillId="0" borderId="0" xfId="0" applyFont="1" applyAlignment="1">
      <alignment vertical="center"/>
    </xf>
    <xf numFmtId="0" fontId="16" fillId="5" borderId="0" xfId="0" applyFont="1" applyFill="1" applyAlignment="1">
      <alignment vertical="center"/>
    </xf>
    <xf numFmtId="0" fontId="16" fillId="0" borderId="0" xfId="0" applyFont="1" applyAlignment="1">
      <alignment horizontal="left" vertical="center" wrapText="1"/>
    </xf>
    <xf numFmtId="0" fontId="7" fillId="0" borderId="1" xfId="0" applyFont="1" applyBorder="1" applyAlignment="1">
      <alignment horizontal="center" vertical="center"/>
    </xf>
    <xf numFmtId="0" fontId="7" fillId="3" borderId="1" xfId="0" applyFont="1" applyFill="1" applyBorder="1" applyAlignment="1">
      <alignment horizontal="center" vertical="center"/>
    </xf>
    <xf numFmtId="0" fontId="7" fillId="0" borderId="4" xfId="0" applyFont="1" applyBorder="1" applyAlignment="1">
      <alignment horizontal="center" vertical="center"/>
    </xf>
    <xf numFmtId="165" fontId="9" fillId="0" borderId="13" xfId="0" applyNumberFormat="1" applyFont="1" applyBorder="1" applyAlignment="1">
      <alignment vertical="center"/>
    </xf>
    <xf numFmtId="0" fontId="7" fillId="5" borderId="4" xfId="0" applyFont="1" applyFill="1" applyBorder="1" applyAlignment="1">
      <alignment horizontal="center" vertical="center" wrapText="1"/>
    </xf>
    <xf numFmtId="165" fontId="7" fillId="5" borderId="13" xfId="0" applyNumberFormat="1" applyFont="1" applyFill="1" applyBorder="1"/>
    <xf numFmtId="44" fontId="9" fillId="0" borderId="1" xfId="3" applyFont="1" applyBorder="1" applyAlignment="1">
      <alignment horizontal="center" vertical="center"/>
    </xf>
    <xf numFmtId="10" fontId="13" fillId="5" borderId="1" xfId="1" applyNumberFormat="1" applyFont="1" applyFill="1" applyBorder="1" applyAlignment="1">
      <alignment horizontal="center" vertical="center" wrapText="1"/>
    </xf>
    <xf numFmtId="0" fontId="17" fillId="0" borderId="0" xfId="0" applyFont="1" applyAlignment="1">
      <alignment horizontal="left" vertical="center" wrapText="1"/>
    </xf>
    <xf numFmtId="0" fontId="17" fillId="5" borderId="0" xfId="0" applyFont="1" applyFill="1" applyAlignment="1">
      <alignment horizontal="left" vertical="center" wrapText="1"/>
    </xf>
    <xf numFmtId="0" fontId="14" fillId="5" borderId="1" xfId="2" applyFont="1" applyFill="1" applyBorder="1" applyAlignment="1">
      <alignment horizontal="center" vertical="center" wrapText="1"/>
    </xf>
    <xf numFmtId="0" fontId="9" fillId="5" borderId="1" xfId="0" applyFont="1" applyFill="1" applyBorder="1"/>
    <xf numFmtId="0" fontId="18" fillId="5" borderId="1" xfId="0" applyFont="1" applyFill="1" applyBorder="1" applyAlignment="1">
      <alignment horizontal="center" vertical="center" wrapText="1"/>
    </xf>
    <xf numFmtId="165" fontId="9" fillId="5" borderId="1" xfId="0" applyNumberFormat="1" applyFont="1" applyFill="1" applyBorder="1" applyAlignment="1">
      <alignment horizontal="center" vertical="center"/>
    </xf>
    <xf numFmtId="165" fontId="19" fillId="9" borderId="1" xfId="0" applyNumberFormat="1" applyFont="1" applyFill="1" applyBorder="1"/>
    <xf numFmtId="0" fontId="20" fillId="5" borderId="1" xfId="0" applyFont="1" applyFill="1" applyBorder="1" applyAlignment="1">
      <alignment horizontal="center" vertical="center" wrapText="1"/>
    </xf>
    <xf numFmtId="165" fontId="21" fillId="9" borderId="1" xfId="0" applyNumberFormat="1" applyFont="1" applyFill="1" applyBorder="1"/>
    <xf numFmtId="0" fontId="22" fillId="5" borderId="0" xfId="0" applyFont="1" applyFill="1"/>
    <xf numFmtId="0" fontId="23" fillId="5" borderId="0" xfId="0" applyFont="1" applyFill="1" applyAlignment="1">
      <alignment vertical="center" wrapText="1"/>
    </xf>
    <xf numFmtId="0" fontId="22" fillId="0" borderId="0" xfId="0" applyFont="1"/>
    <xf numFmtId="0" fontId="24" fillId="5" borderId="0" xfId="0" applyFont="1" applyFill="1"/>
    <xf numFmtId="0" fontId="25" fillId="5" borderId="15" xfId="0" applyFont="1" applyFill="1" applyBorder="1" applyAlignment="1">
      <alignment horizontal="center" vertical="center" wrapText="1"/>
    </xf>
    <xf numFmtId="14" fontId="25" fillId="5" borderId="16" xfId="0" applyNumberFormat="1" applyFont="1" applyFill="1" applyBorder="1" applyAlignment="1">
      <alignment horizontal="center" vertical="center"/>
    </xf>
    <xf numFmtId="166" fontId="13" fillId="6" borderId="1" xfId="2" applyNumberFormat="1" applyFont="1" applyFill="1" applyBorder="1" applyAlignment="1">
      <alignment horizontal="center" vertical="center" wrapText="1"/>
    </xf>
    <xf numFmtId="165" fontId="26" fillId="0" borderId="0" xfId="0" applyNumberFormat="1" applyFont="1" applyAlignment="1">
      <alignment vertical="center"/>
    </xf>
    <xf numFmtId="0" fontId="26" fillId="5" borderId="0" xfId="0" applyFont="1" applyFill="1" applyAlignment="1">
      <alignment vertical="center"/>
    </xf>
    <xf numFmtId="165" fontId="9" fillId="6" borderId="1" xfId="0" applyNumberFormat="1" applyFont="1" applyFill="1" applyBorder="1" applyAlignment="1">
      <alignment vertical="center"/>
    </xf>
    <xf numFmtId="0" fontId="23" fillId="5" borderId="16" xfId="4" applyFont="1" applyFill="1" applyBorder="1" applyAlignment="1">
      <alignment horizontal="left" vertical="center" wrapText="1"/>
    </xf>
    <xf numFmtId="0" fontId="23" fillId="5" borderId="17" xfId="4" applyFont="1" applyFill="1" applyBorder="1" applyAlignment="1">
      <alignment horizontal="left" vertical="center" wrapText="1"/>
    </xf>
    <xf numFmtId="0" fontId="25" fillId="5" borderId="18" xfId="0" applyFont="1" applyFill="1" applyBorder="1" applyAlignment="1">
      <alignment horizontal="center"/>
    </xf>
    <xf numFmtId="0" fontId="25" fillId="5" borderId="0" xfId="0" applyFont="1" applyFill="1" applyAlignment="1">
      <alignment horizont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6" xfId="0" applyFont="1" applyFill="1" applyBorder="1" applyAlignment="1">
      <alignment horizontal="center" vertical="center"/>
    </xf>
    <xf numFmtId="0" fontId="9" fillId="0" borderId="9" xfId="0" applyFont="1" applyBorder="1" applyAlignment="1">
      <alignment horizontal="center"/>
    </xf>
    <xf numFmtId="0" fontId="9" fillId="0" borderId="14" xfId="0" applyFont="1" applyBorder="1" applyAlignment="1">
      <alignment horizontal="center"/>
    </xf>
    <xf numFmtId="0" fontId="9" fillId="0" borderId="10" xfId="0" applyFont="1" applyBorder="1" applyAlignment="1">
      <alignment horizontal="center"/>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16" fillId="0" borderId="0" xfId="0" applyFont="1" applyAlignment="1">
      <alignment horizontal="left" vertical="center" wrapText="1"/>
    </xf>
    <xf numFmtId="0" fontId="7" fillId="8" borderId="4"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6" xfId="0" applyFont="1" applyFill="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10" fillId="4" borderId="4" xfId="0" applyFont="1" applyFill="1" applyBorder="1" applyAlignment="1">
      <alignment horizontal="center" vertical="center"/>
    </xf>
    <xf numFmtId="0" fontId="10" fillId="4" borderId="5" xfId="0" applyFont="1" applyFill="1" applyBorder="1" applyAlignment="1">
      <alignment horizontal="center" vertical="center"/>
    </xf>
    <xf numFmtId="0" fontId="10" fillId="0" borderId="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3" xfId="0" applyFont="1" applyBorder="1" applyAlignment="1">
      <alignment horizontal="center" vertical="center" wrapText="1"/>
    </xf>
    <xf numFmtId="49" fontId="12" fillId="0" borderId="4" xfId="0" applyNumberFormat="1" applyFont="1" applyBorder="1" applyAlignment="1">
      <alignment horizontal="center" vertical="center" wrapText="1"/>
    </xf>
    <xf numFmtId="49" fontId="12" fillId="0" borderId="5" xfId="0" applyNumberFormat="1" applyFont="1" applyBorder="1" applyAlignment="1">
      <alignment horizontal="center" vertical="center" wrapText="1"/>
    </xf>
    <xf numFmtId="49" fontId="12" fillId="0" borderId="6" xfId="0" applyNumberFormat="1" applyFont="1" applyBorder="1" applyAlignment="1">
      <alignment horizontal="center" vertical="center" wrapText="1"/>
    </xf>
    <xf numFmtId="0" fontId="9" fillId="0" borderId="1" xfId="0" applyFont="1" applyBorder="1" applyAlignment="1">
      <alignment horizontal="center"/>
    </xf>
    <xf numFmtId="0" fontId="17" fillId="0" borderId="0" xfId="0" applyFont="1" applyAlignment="1">
      <alignment horizontal="left" vertical="center" wrapText="1"/>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14" fillId="5" borderId="1" xfId="2" applyFont="1" applyFill="1" applyBorder="1" applyAlignment="1">
      <alignment horizontal="center" vertical="center" wrapText="1"/>
    </xf>
  </cellXfs>
  <cellStyles count="5">
    <cellStyle name="Moneda" xfId="3" builtinId="4"/>
    <cellStyle name="Normal" xfId="0" builtinId="0"/>
    <cellStyle name="Normal 5" xfId="4" xr:uid="{FC6AFCFF-9426-419E-8293-7F9D4D68731D}"/>
    <cellStyle name="Normal_HERRAMIENTAS PARA TRANSPORTE" xfId="2" xr:uid="{00000000-0005-0000-0000-000002000000}"/>
    <cellStyle name="Porcentaje" xfId="1" builtinId="5"/>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1117058</xdr:colOff>
      <xdr:row>1</xdr:row>
      <xdr:rowOff>100241</xdr:rowOff>
    </xdr:from>
    <xdr:ext cx="2257594" cy="796229"/>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45733" y="319316"/>
          <a:ext cx="2257594" cy="7962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595992</xdr:colOff>
      <xdr:row>20</xdr:row>
      <xdr:rowOff>16328</xdr:rowOff>
    </xdr:from>
    <xdr:to>
      <xdr:col>3</xdr:col>
      <xdr:colOff>1034143</xdr:colOff>
      <xdr:row>20</xdr:row>
      <xdr:rowOff>455795</xdr:rowOff>
    </xdr:to>
    <xdr:pic>
      <xdr:nvPicPr>
        <xdr:cNvPr id="3" name="Imagen 2">
          <a:extLst>
            <a:ext uri="{FF2B5EF4-FFF2-40B4-BE49-F238E27FC236}">
              <a16:creationId xmlns:a16="http://schemas.microsoft.com/office/drawing/2014/main" id="{F0933D80-0801-4D6C-A91F-1F801FF1711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61313" y="8997042"/>
          <a:ext cx="438151" cy="439467"/>
        </a:xfrm>
        <a:prstGeom prst="rect">
          <a:avLst/>
        </a:prstGeom>
      </xdr:spPr>
    </xdr:pic>
    <xdr:clientData/>
  </xdr:twoCellAnchor>
  <xdr:twoCellAnchor editAs="oneCell">
    <xdr:from>
      <xdr:col>3</xdr:col>
      <xdr:colOff>552450</xdr:colOff>
      <xdr:row>21</xdr:row>
      <xdr:rowOff>66675</xdr:rowOff>
    </xdr:from>
    <xdr:to>
      <xdr:col>3</xdr:col>
      <xdr:colOff>1048139</xdr:colOff>
      <xdr:row>21</xdr:row>
      <xdr:rowOff>421794</xdr:rowOff>
    </xdr:to>
    <xdr:pic>
      <xdr:nvPicPr>
        <xdr:cNvPr id="4" name="Imagen 3">
          <a:extLst>
            <a:ext uri="{FF2B5EF4-FFF2-40B4-BE49-F238E27FC236}">
              <a16:creationId xmlns:a16="http://schemas.microsoft.com/office/drawing/2014/main" id="{B3932618-6250-4221-9D9A-25E99E83C57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6115050" y="9515475"/>
          <a:ext cx="495689" cy="35511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952149</xdr:colOff>
      <xdr:row>1</xdr:row>
      <xdr:rowOff>123193</xdr:rowOff>
    </xdr:from>
    <xdr:ext cx="2257594" cy="796229"/>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757" y="341235"/>
          <a:ext cx="2257594" cy="7962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213682</xdr:colOff>
      <xdr:row>17</xdr:row>
      <xdr:rowOff>77854</xdr:rowOff>
    </xdr:from>
    <xdr:to>
      <xdr:col>3</xdr:col>
      <xdr:colOff>573795</xdr:colOff>
      <xdr:row>17</xdr:row>
      <xdr:rowOff>546290</xdr:rowOff>
    </xdr:to>
    <xdr:pic>
      <xdr:nvPicPr>
        <xdr:cNvPr id="4" name="Imagen 3">
          <a:extLst>
            <a:ext uri="{FF2B5EF4-FFF2-40B4-BE49-F238E27FC236}">
              <a16:creationId xmlns:a16="http://schemas.microsoft.com/office/drawing/2014/main" id="{541AFD1E-1840-487C-9D61-D6E11E0584C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41845" y="6745354"/>
          <a:ext cx="360113" cy="468436"/>
        </a:xfrm>
        <a:prstGeom prst="rect">
          <a:avLst/>
        </a:prstGeom>
      </xdr:spPr>
    </xdr:pic>
    <xdr:clientData/>
  </xdr:twoCellAnchor>
  <xdr:twoCellAnchor editAs="oneCell">
    <xdr:from>
      <xdr:col>3</xdr:col>
      <xdr:colOff>137711</xdr:colOff>
      <xdr:row>18</xdr:row>
      <xdr:rowOff>126235</xdr:rowOff>
    </xdr:from>
    <xdr:to>
      <xdr:col>3</xdr:col>
      <xdr:colOff>633400</xdr:colOff>
      <xdr:row>18</xdr:row>
      <xdr:rowOff>481354</xdr:rowOff>
    </xdr:to>
    <xdr:pic>
      <xdr:nvPicPr>
        <xdr:cNvPr id="5" name="Imagen 4">
          <a:extLst>
            <a:ext uri="{FF2B5EF4-FFF2-40B4-BE49-F238E27FC236}">
              <a16:creationId xmlns:a16="http://schemas.microsoft.com/office/drawing/2014/main" id="{8404CA74-C0D3-4DFD-9BED-1B5182FEF0F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6965874" y="7436386"/>
          <a:ext cx="495689" cy="35511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2"/>
  <sheetViews>
    <sheetView tabSelected="1" zoomScaleNormal="100" workbookViewId="0">
      <selection activeCell="M6" sqref="M6"/>
    </sheetView>
  </sheetViews>
  <sheetFormatPr baseColWidth="10" defaultColWidth="11.42578125" defaultRowHeight="16.5"/>
  <cols>
    <col min="1" max="1" width="5.85546875" style="2" customWidth="1"/>
    <col min="2" max="2" width="6.5703125" style="2" customWidth="1"/>
    <col min="3" max="3" width="71" style="2" customWidth="1"/>
    <col min="4" max="4" width="25" style="3" customWidth="1"/>
    <col min="5" max="5" width="11.42578125" style="2"/>
    <col min="6" max="6" width="3.42578125" style="2" customWidth="1"/>
    <col min="7" max="7" width="30.28515625" style="2" customWidth="1"/>
    <col min="8" max="8" width="3.28515625" style="16" customWidth="1"/>
    <col min="9" max="9" width="42.5703125" style="2" bestFit="1" customWidth="1"/>
    <col min="10" max="10" width="3.28515625" style="16" customWidth="1"/>
    <col min="11" max="11" width="35.28515625" style="2" bestFit="1" customWidth="1"/>
    <col min="12" max="12" width="3.28515625" style="16" customWidth="1"/>
    <col min="13" max="13" width="35.85546875" style="2" bestFit="1" customWidth="1"/>
    <col min="14" max="14" width="3.28515625" style="16" customWidth="1"/>
    <col min="15" max="15" width="24.5703125" style="2" customWidth="1"/>
    <col min="16" max="16" width="25" style="2" customWidth="1"/>
    <col min="17" max="17" width="27.140625" style="2" customWidth="1"/>
    <col min="18" max="18" width="14.7109375" style="2" customWidth="1"/>
    <col min="19" max="19" width="22.140625" style="2" customWidth="1"/>
    <col min="20" max="20" width="2.28515625" style="2" customWidth="1"/>
    <col min="21" max="21" width="60.140625" style="2" customWidth="1"/>
    <col min="22" max="16384" width="11.42578125" style="2"/>
  </cols>
  <sheetData>
    <row r="1" spans="2:25" ht="17.25" thickBot="1">
      <c r="B1" s="69"/>
      <c r="C1" s="70"/>
      <c r="D1" s="75" t="s">
        <v>7</v>
      </c>
      <c r="E1" s="76"/>
      <c r="F1" s="76"/>
      <c r="G1" s="76"/>
      <c r="H1" s="76"/>
      <c r="I1" s="76"/>
      <c r="J1" s="76"/>
      <c r="K1" s="76"/>
      <c r="L1" s="76"/>
      <c r="M1" s="76"/>
      <c r="N1" s="76"/>
      <c r="O1" s="76"/>
      <c r="P1" s="76"/>
      <c r="Q1" s="76"/>
      <c r="R1" s="76"/>
      <c r="S1" s="76"/>
      <c r="T1" s="76"/>
      <c r="U1" s="76"/>
    </row>
    <row r="2" spans="2:25" ht="22.5" customHeight="1" thickBot="1">
      <c r="B2" s="71"/>
      <c r="C2" s="72"/>
      <c r="D2" s="77" t="s">
        <v>23</v>
      </c>
      <c r="E2" s="78"/>
      <c r="F2" s="78"/>
      <c r="G2" s="78"/>
      <c r="H2" s="78"/>
      <c r="I2" s="78"/>
      <c r="J2" s="78"/>
      <c r="K2" s="78"/>
      <c r="L2" s="78"/>
      <c r="M2" s="78"/>
      <c r="N2" s="78"/>
      <c r="O2" s="78"/>
      <c r="P2" s="78"/>
      <c r="Q2" s="78"/>
      <c r="R2" s="78"/>
      <c r="S2" s="78"/>
      <c r="T2" s="78"/>
      <c r="U2" s="79"/>
    </row>
    <row r="3" spans="2:25" ht="94.5" customHeight="1" thickBot="1">
      <c r="B3" s="73"/>
      <c r="C3" s="74"/>
      <c r="D3" s="80" t="s">
        <v>33</v>
      </c>
      <c r="E3" s="81"/>
      <c r="F3" s="81"/>
      <c r="G3" s="81"/>
      <c r="H3" s="81"/>
      <c r="I3" s="81"/>
      <c r="J3" s="81"/>
      <c r="K3" s="81"/>
      <c r="L3" s="81"/>
      <c r="M3" s="81"/>
      <c r="N3" s="81"/>
      <c r="O3" s="81"/>
      <c r="P3" s="81"/>
      <c r="Q3" s="81"/>
      <c r="R3" s="81"/>
      <c r="S3" s="81"/>
      <c r="T3" s="81"/>
      <c r="U3" s="82"/>
    </row>
    <row r="4" spans="2:25" ht="17.25" thickBot="1">
      <c r="B4" s="7"/>
      <c r="C4" s="7"/>
      <c r="D4" s="8"/>
      <c r="E4" s="7"/>
      <c r="F4" s="7"/>
      <c r="G4" s="7"/>
      <c r="H4" s="13"/>
      <c r="I4" s="7"/>
      <c r="J4" s="13"/>
      <c r="K4" s="7"/>
      <c r="L4" s="13"/>
      <c r="M4" s="7"/>
      <c r="N4" s="13"/>
      <c r="O4" s="7"/>
      <c r="P4" s="7"/>
      <c r="Q4" s="7"/>
      <c r="R4" s="7"/>
      <c r="S4" s="7"/>
      <c r="T4" s="7"/>
      <c r="U4" s="7"/>
    </row>
    <row r="5" spans="2:25" ht="23.25" customHeight="1" thickBot="1">
      <c r="B5" s="83"/>
      <c r="C5" s="83"/>
      <c r="D5" s="83"/>
      <c r="E5" s="83"/>
      <c r="F5" s="9"/>
      <c r="G5" s="25" t="s">
        <v>17</v>
      </c>
      <c r="H5" s="14"/>
      <c r="I5" s="25" t="s">
        <v>18</v>
      </c>
      <c r="J5" s="14"/>
      <c r="K5" s="25" t="s">
        <v>32</v>
      </c>
      <c r="L5" s="14"/>
      <c r="M5" s="25" t="s">
        <v>35</v>
      </c>
      <c r="N5" s="14"/>
      <c r="O5" s="87" t="s">
        <v>10</v>
      </c>
      <c r="P5" s="87" t="s">
        <v>11</v>
      </c>
      <c r="Q5" s="87" t="s">
        <v>12</v>
      </c>
      <c r="R5" s="87" t="s">
        <v>13</v>
      </c>
      <c r="S5" s="87" t="s">
        <v>14</v>
      </c>
      <c r="T5" s="12"/>
      <c r="U5" s="26" t="s">
        <v>24</v>
      </c>
    </row>
    <row r="6" spans="2:25" ht="57" customHeight="1" thickBot="1">
      <c r="B6" s="17"/>
      <c r="C6" s="17"/>
      <c r="D6" s="17"/>
      <c r="E6" s="17"/>
      <c r="F6" s="9"/>
      <c r="G6" s="27" t="s">
        <v>37</v>
      </c>
      <c r="H6" s="15"/>
      <c r="I6" s="27" t="s">
        <v>41</v>
      </c>
      <c r="J6" s="29"/>
      <c r="K6" s="27" t="s">
        <v>42</v>
      </c>
      <c r="L6" s="29"/>
      <c r="M6" s="27" t="s">
        <v>43</v>
      </c>
      <c r="N6" s="29"/>
      <c r="O6" s="87"/>
      <c r="P6" s="87"/>
      <c r="Q6" s="87"/>
      <c r="R6" s="87"/>
      <c r="S6" s="87"/>
      <c r="T6" s="12"/>
      <c r="U6" s="85" t="s">
        <v>3</v>
      </c>
    </row>
    <row r="7" spans="2:25" ht="57.75" customHeight="1" thickBot="1">
      <c r="B7" s="10" t="s">
        <v>0</v>
      </c>
      <c r="C7" s="10" t="s">
        <v>9</v>
      </c>
      <c r="D7" s="10" t="s">
        <v>1</v>
      </c>
      <c r="E7" s="10" t="s">
        <v>2</v>
      </c>
      <c r="F7" s="9"/>
      <c r="G7" s="10" t="s">
        <v>3</v>
      </c>
      <c r="H7" s="15"/>
      <c r="I7" s="10" t="s">
        <v>3</v>
      </c>
      <c r="J7" s="15"/>
      <c r="K7" s="10" t="s">
        <v>3</v>
      </c>
      <c r="L7" s="15"/>
      <c r="M7" s="10" t="s">
        <v>3</v>
      </c>
      <c r="N7" s="15"/>
      <c r="O7" s="87"/>
      <c r="P7" s="87"/>
      <c r="Q7" s="87"/>
      <c r="R7" s="87"/>
      <c r="S7" s="87"/>
      <c r="T7" s="12"/>
      <c r="U7" s="86"/>
    </row>
    <row r="8" spans="2:25" s="16" customFormat="1" ht="33.75" customHeight="1" thickBot="1">
      <c r="B8" s="62"/>
      <c r="C8" s="63"/>
      <c r="D8" s="63"/>
      <c r="E8" s="64"/>
      <c r="F8" s="36"/>
      <c r="G8" s="15"/>
      <c r="H8" s="15"/>
      <c r="I8" s="15"/>
      <c r="J8" s="15"/>
      <c r="K8" s="15"/>
      <c r="L8" s="15"/>
      <c r="M8" s="15"/>
      <c r="N8" s="15"/>
      <c r="O8" s="35" t="s">
        <v>15</v>
      </c>
      <c r="P8" s="35" t="s">
        <v>15</v>
      </c>
      <c r="Q8" s="35" t="s">
        <v>15</v>
      </c>
      <c r="R8" s="35" t="s">
        <v>16</v>
      </c>
      <c r="S8" s="35" t="s">
        <v>15</v>
      </c>
      <c r="T8" s="12"/>
      <c r="U8" s="15"/>
    </row>
    <row r="9" spans="2:25" ht="98.25" customHeight="1" thickBot="1">
      <c r="B9" s="37">
        <v>1</v>
      </c>
      <c r="C9" s="37" t="s">
        <v>34</v>
      </c>
      <c r="D9" s="40" t="s">
        <v>31</v>
      </c>
      <c r="E9" s="37">
        <v>2</v>
      </c>
      <c r="F9" s="9"/>
      <c r="G9" s="38">
        <v>130000000</v>
      </c>
      <c r="H9" s="19"/>
      <c r="I9" s="38">
        <v>168000000</v>
      </c>
      <c r="J9" s="19"/>
      <c r="K9" s="38">
        <v>184873950</v>
      </c>
      <c r="L9" s="19"/>
      <c r="M9" s="38">
        <v>447262725</v>
      </c>
      <c r="N9" s="19"/>
      <c r="O9" s="18">
        <f>ROUND(MIN(G9,I9,K9,M9),2)</f>
        <v>130000000</v>
      </c>
      <c r="P9" s="48">
        <f>ROUND(AVERAGE(G9,I9,K9),2)</f>
        <v>160957983.33000001</v>
      </c>
      <c r="Q9" s="18">
        <f>ROUND(MAX(G9,I9,K9,M9),2)</f>
        <v>447262725</v>
      </c>
      <c r="R9" s="32">
        <f>+(Q9/O9)-1</f>
        <v>2.4404824999999999</v>
      </c>
      <c r="S9" s="18">
        <f>+ROUND(AVERAGE(O9,P9),2)</f>
        <v>145478991.66999999</v>
      </c>
      <c r="T9" s="9"/>
      <c r="U9" s="51">
        <f>ROUND(P9,2)</f>
        <v>160957983.33000001</v>
      </c>
      <c r="X9" s="6"/>
    </row>
    <row r="10" spans="2:25" ht="21" thickBot="1">
      <c r="B10" s="66" t="s">
        <v>21</v>
      </c>
      <c r="C10" s="67"/>
      <c r="D10" s="67"/>
      <c r="E10" s="68"/>
      <c r="F10" s="9"/>
      <c r="G10" s="20">
        <f>ROUND(SUM(G9:G9),2)</f>
        <v>130000000</v>
      </c>
      <c r="H10" s="30"/>
      <c r="I10" s="20">
        <f>ROUND(SUM(I9:I9),2)</f>
        <v>168000000</v>
      </c>
      <c r="J10" s="30"/>
      <c r="K10" s="20">
        <f>ROUND(SUM(K9:K9),2)</f>
        <v>184873950</v>
      </c>
      <c r="L10" s="30"/>
      <c r="M10" s="20">
        <f>ROUND(SUM(M9:M9),2)</f>
        <v>447262725</v>
      </c>
      <c r="N10" s="30"/>
      <c r="O10" s="28"/>
      <c r="P10" s="28"/>
      <c r="Q10" s="28"/>
      <c r="R10" s="28"/>
      <c r="S10" s="28"/>
      <c r="T10" s="28"/>
      <c r="U10" s="39">
        <f>ROUND(SUM(U9:U9),2)</f>
        <v>160957983.33000001</v>
      </c>
      <c r="X10" s="6"/>
    </row>
    <row r="11" spans="2:25">
      <c r="B11" s="11"/>
      <c r="C11" s="7"/>
      <c r="D11" s="8"/>
      <c r="E11" s="7"/>
      <c r="F11" s="7"/>
      <c r="G11" s="7"/>
      <c r="H11" s="13"/>
      <c r="I11" s="7"/>
      <c r="J11" s="13"/>
      <c r="K11" s="7"/>
      <c r="L11" s="13"/>
      <c r="M11" s="7"/>
      <c r="N11" s="13"/>
      <c r="O11" s="7"/>
      <c r="P11" s="7"/>
      <c r="Q11" s="7"/>
      <c r="R11" s="7"/>
      <c r="S11" s="7"/>
      <c r="T11" s="7"/>
      <c r="U11" s="7"/>
    </row>
    <row r="12" spans="2:25" s="1" customFormat="1" ht="18">
      <c r="B12" s="7"/>
      <c r="C12" s="21" t="s">
        <v>6</v>
      </c>
      <c r="D12" s="21"/>
      <c r="E12" s="22"/>
      <c r="F12" s="22"/>
      <c r="G12" s="22"/>
      <c r="H12" s="23"/>
      <c r="I12" s="49">
        <f>+AVERAGE(I9,K9,M9)</f>
        <v>266712225</v>
      </c>
      <c r="J12" s="50"/>
      <c r="K12" s="49">
        <f>+AVERAGE(I12,I9)</f>
        <v>217356112.5</v>
      </c>
      <c r="L12" s="23"/>
      <c r="M12" s="22"/>
      <c r="N12" s="23"/>
      <c r="O12" s="22"/>
      <c r="P12" s="22"/>
      <c r="Q12" s="22"/>
      <c r="R12" s="22"/>
      <c r="S12" s="22"/>
      <c r="T12" s="22"/>
      <c r="U12" s="22"/>
      <c r="V12" s="4"/>
      <c r="W12" s="4"/>
      <c r="X12" s="4"/>
      <c r="Y12" s="4"/>
    </row>
    <row r="13" spans="2:25" s="1" customFormat="1" ht="15" customHeight="1">
      <c r="B13" s="7"/>
      <c r="C13" s="65" t="s">
        <v>19</v>
      </c>
      <c r="D13" s="65"/>
      <c r="E13" s="65"/>
      <c r="F13" s="65"/>
      <c r="G13" s="65"/>
      <c r="H13" s="65"/>
      <c r="I13" s="65"/>
      <c r="J13" s="65"/>
      <c r="K13" s="65"/>
      <c r="L13" s="65"/>
      <c r="M13" s="65"/>
      <c r="N13" s="65"/>
      <c r="O13" s="65"/>
      <c r="P13" s="65"/>
      <c r="Q13" s="65"/>
      <c r="R13" s="65"/>
      <c r="S13" s="65"/>
      <c r="T13" s="65"/>
      <c r="U13" s="65"/>
      <c r="V13" s="5"/>
      <c r="W13" s="5"/>
      <c r="X13" s="5"/>
      <c r="Y13" s="5"/>
    </row>
    <row r="14" spans="2:25" s="1" customFormat="1" ht="62.25" customHeight="1">
      <c r="B14" s="7"/>
      <c r="C14" s="84" t="s">
        <v>44</v>
      </c>
      <c r="D14" s="84"/>
      <c r="E14" s="84"/>
      <c r="F14" s="84"/>
      <c r="G14" s="84"/>
      <c r="H14" s="84"/>
      <c r="I14" s="84"/>
      <c r="J14" s="84"/>
      <c r="K14" s="84"/>
      <c r="L14" s="84"/>
      <c r="M14" s="84"/>
      <c r="N14" s="84"/>
      <c r="O14" s="84"/>
      <c r="P14" s="84"/>
      <c r="Q14" s="84"/>
      <c r="R14" s="84"/>
      <c r="S14" s="84"/>
      <c r="T14" s="84"/>
      <c r="U14" s="84"/>
      <c r="V14" s="5"/>
      <c r="W14" s="5"/>
      <c r="X14" s="5"/>
      <c r="Y14" s="5"/>
    </row>
    <row r="15" spans="2:25" s="1" customFormat="1" ht="57" customHeight="1">
      <c r="B15" s="7"/>
      <c r="C15" s="84" t="s">
        <v>38</v>
      </c>
      <c r="D15" s="84"/>
      <c r="E15" s="84"/>
      <c r="F15" s="84"/>
      <c r="G15" s="33"/>
      <c r="H15" s="33"/>
      <c r="I15" s="33"/>
      <c r="J15" s="33"/>
      <c r="K15" s="33"/>
      <c r="L15" s="33"/>
      <c r="M15" s="33"/>
      <c r="N15" s="33"/>
      <c r="O15" s="33"/>
      <c r="P15" s="33"/>
      <c r="Q15" s="33"/>
      <c r="R15" s="33"/>
      <c r="S15" s="33"/>
      <c r="T15" s="33"/>
      <c r="U15" s="33"/>
      <c r="V15" s="5"/>
      <c r="W15" s="5"/>
      <c r="X15" s="5"/>
      <c r="Y15" s="5"/>
    </row>
    <row r="16" spans="2:25" s="1" customFormat="1" ht="68.25" customHeight="1">
      <c r="B16" s="7"/>
      <c r="C16" s="84" t="s">
        <v>27</v>
      </c>
      <c r="D16" s="84"/>
      <c r="E16" s="84"/>
      <c r="F16" s="84"/>
      <c r="G16" s="84"/>
      <c r="H16" s="34"/>
      <c r="I16" s="33"/>
      <c r="J16" s="34"/>
      <c r="K16" s="33"/>
      <c r="L16" s="34"/>
      <c r="M16" s="33"/>
      <c r="N16" s="34"/>
      <c r="O16" s="33"/>
      <c r="P16" s="33"/>
      <c r="Q16" s="33"/>
      <c r="R16" s="33"/>
      <c r="S16" s="33"/>
      <c r="T16" s="33"/>
      <c r="U16" s="33"/>
      <c r="V16" s="5"/>
      <c r="W16" s="5"/>
      <c r="X16" s="5"/>
      <c r="Y16" s="5"/>
    </row>
    <row r="18" spans="1:14" s="44" customFormat="1" ht="12.75">
      <c r="A18" s="42"/>
      <c r="B18" s="52" t="s">
        <v>45</v>
      </c>
      <c r="C18" s="53"/>
      <c r="D18" s="43"/>
      <c r="E18" s="43"/>
      <c r="F18" s="43"/>
      <c r="G18" s="42"/>
      <c r="H18" s="42"/>
      <c r="I18" s="42"/>
      <c r="J18" s="42"/>
      <c r="K18" s="42"/>
      <c r="L18" s="42"/>
      <c r="M18" s="42"/>
      <c r="N18" s="42"/>
    </row>
    <row r="19" spans="1:14" s="44" customFormat="1" ht="12.75">
      <c r="A19" s="42"/>
      <c r="B19" s="52" t="s">
        <v>39</v>
      </c>
      <c r="C19" s="53"/>
      <c r="D19" s="43"/>
      <c r="E19" s="43"/>
      <c r="F19" s="43"/>
      <c r="G19" s="42"/>
      <c r="H19" s="42"/>
      <c r="I19" s="42"/>
      <c r="J19" s="42"/>
      <c r="K19" s="42"/>
      <c r="L19" s="42"/>
      <c r="M19" s="42"/>
      <c r="N19" s="42"/>
    </row>
    <row r="20" spans="1:14" s="44" customFormat="1" ht="12.75">
      <c r="A20" s="42"/>
      <c r="B20" s="45"/>
      <c r="C20" s="45"/>
      <c r="D20" s="45"/>
      <c r="E20" s="45"/>
      <c r="F20" s="45"/>
      <c r="G20" s="42"/>
      <c r="H20" s="42"/>
      <c r="I20" s="42"/>
      <c r="J20" s="42"/>
      <c r="K20" s="42"/>
      <c r="L20" s="42"/>
      <c r="M20" s="42"/>
      <c r="N20" s="42"/>
    </row>
    <row r="21" spans="1:14" s="44" customFormat="1" ht="38.25">
      <c r="A21" s="42"/>
      <c r="B21" s="46" t="s">
        <v>28</v>
      </c>
      <c r="C21" s="46" t="s">
        <v>29</v>
      </c>
      <c r="D21" s="47"/>
      <c r="E21" s="54"/>
      <c r="F21" s="55"/>
      <c r="G21" s="42"/>
      <c r="H21" s="42"/>
      <c r="I21" s="42"/>
      <c r="J21" s="42"/>
      <c r="K21" s="42"/>
      <c r="L21" s="42"/>
      <c r="M21" s="42"/>
      <c r="N21" s="42"/>
    </row>
    <row r="22" spans="1:14" s="44" customFormat="1" ht="38.25">
      <c r="A22" s="42"/>
      <c r="B22" s="46" t="s">
        <v>30</v>
      </c>
      <c r="C22" s="46" t="s">
        <v>36</v>
      </c>
      <c r="D22" s="47"/>
      <c r="E22" s="54"/>
      <c r="F22" s="55"/>
      <c r="G22" s="42"/>
      <c r="H22" s="42"/>
      <c r="I22" s="42"/>
      <c r="J22" s="42"/>
      <c r="K22" s="42"/>
      <c r="L22" s="42"/>
      <c r="M22" s="42"/>
      <c r="N22" s="42"/>
    </row>
  </sheetData>
  <mergeCells count="21">
    <mergeCell ref="B10:E10"/>
    <mergeCell ref="B8:E8"/>
    <mergeCell ref="C15:F15"/>
    <mergeCell ref="B18:C18"/>
    <mergeCell ref="B1:C3"/>
    <mergeCell ref="D3:U3"/>
    <mergeCell ref="D1:U1"/>
    <mergeCell ref="D2:U2"/>
    <mergeCell ref="C13:U13"/>
    <mergeCell ref="U6:U7"/>
    <mergeCell ref="O5:O7"/>
    <mergeCell ref="P5:P7"/>
    <mergeCell ref="Q5:Q7"/>
    <mergeCell ref="R5:R7"/>
    <mergeCell ref="S5:S7"/>
    <mergeCell ref="B5:E5"/>
    <mergeCell ref="B19:C19"/>
    <mergeCell ref="E21:F21"/>
    <mergeCell ref="E22:F22"/>
    <mergeCell ref="C14:U14"/>
    <mergeCell ref="C16:G16"/>
  </mergeCells>
  <pageMargins left="0.70866141732283472" right="0.70866141732283472" top="0.74803149606299213" bottom="0.74803149606299213" header="0.31496062992125984" footer="0.31496062992125984"/>
  <pageSetup paperSize="9" scale="50" orientation="landscape" horizont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9"/>
  <sheetViews>
    <sheetView zoomScale="83" zoomScaleNormal="83" workbookViewId="0">
      <selection activeCell="A10" sqref="A10:D10"/>
    </sheetView>
  </sheetViews>
  <sheetFormatPr baseColWidth="10" defaultColWidth="11.42578125" defaultRowHeight="16.5"/>
  <cols>
    <col min="1" max="1" width="6.42578125" style="2" customWidth="1"/>
    <col min="2" max="2" width="71" style="2" customWidth="1"/>
    <col min="3" max="3" width="25" style="3" customWidth="1"/>
    <col min="4" max="4" width="11.42578125" style="2"/>
    <col min="5" max="5" width="3.42578125" style="2" customWidth="1"/>
    <col min="6" max="6" width="18.85546875" style="2" customWidth="1"/>
    <col min="7" max="7" width="23" style="2" customWidth="1"/>
    <col min="8" max="8" width="18.140625" style="2" customWidth="1"/>
    <col min="9" max="9" width="28.42578125" style="2" customWidth="1"/>
    <col min="10" max="16384" width="11.42578125" style="2"/>
  </cols>
  <sheetData>
    <row r="1" spans="1:13" ht="17.25" thickBot="1">
      <c r="A1" s="69"/>
      <c r="B1" s="70"/>
      <c r="C1" s="75" t="s">
        <v>8</v>
      </c>
      <c r="D1" s="76"/>
      <c r="E1" s="76"/>
      <c r="F1" s="76"/>
      <c r="G1" s="76"/>
      <c r="H1" s="76"/>
      <c r="I1" s="76"/>
    </row>
    <row r="2" spans="1:13" ht="22.5" customHeight="1" thickBot="1">
      <c r="A2" s="71"/>
      <c r="B2" s="72"/>
      <c r="C2" s="77" t="s">
        <v>25</v>
      </c>
      <c r="D2" s="78"/>
      <c r="E2" s="78"/>
      <c r="F2" s="78"/>
      <c r="G2" s="78"/>
      <c r="H2" s="78"/>
      <c r="I2" s="79"/>
    </row>
    <row r="3" spans="1:13" ht="81.75" customHeight="1" thickBot="1">
      <c r="A3" s="73"/>
      <c r="B3" s="74"/>
      <c r="C3" s="80" t="s">
        <v>33</v>
      </c>
      <c r="D3" s="81"/>
      <c r="E3" s="81"/>
      <c r="F3" s="81"/>
      <c r="G3" s="81"/>
      <c r="H3" s="81"/>
      <c r="I3" s="82"/>
    </row>
    <row r="4" spans="1:13" ht="17.25" thickBot="1">
      <c r="A4" s="7"/>
      <c r="B4" s="7"/>
      <c r="C4" s="8"/>
      <c r="D4" s="7"/>
      <c r="E4" s="7"/>
      <c r="F4" s="7"/>
      <c r="G4" s="7"/>
      <c r="H4" s="7"/>
      <c r="I4" s="7"/>
    </row>
    <row r="5" spans="1:13" ht="23.25" customHeight="1" thickBot="1">
      <c r="A5" s="83"/>
      <c r="B5" s="83"/>
      <c r="C5" s="83"/>
      <c r="D5" s="83"/>
      <c r="E5" s="9"/>
      <c r="F5" s="56" t="s">
        <v>26</v>
      </c>
      <c r="G5" s="57"/>
      <c r="H5" s="57"/>
      <c r="I5" s="58"/>
    </row>
    <row r="6" spans="1:13" ht="57" customHeight="1" thickBot="1">
      <c r="A6" s="17"/>
      <c r="B6" s="17"/>
      <c r="C6" s="17"/>
      <c r="D6" s="17"/>
      <c r="E6" s="9"/>
      <c r="F6" s="10" t="s">
        <v>3</v>
      </c>
      <c r="G6" s="10" t="s">
        <v>4</v>
      </c>
      <c r="H6" s="10" t="s">
        <v>5</v>
      </c>
      <c r="I6" s="10" t="s">
        <v>20</v>
      </c>
    </row>
    <row r="7" spans="1:13" ht="57.75" customHeight="1" thickBot="1">
      <c r="A7" s="10" t="s">
        <v>0</v>
      </c>
      <c r="B7" s="10" t="s">
        <v>9</v>
      </c>
      <c r="C7" s="10" t="s">
        <v>1</v>
      </c>
      <c r="D7" s="10" t="s">
        <v>2</v>
      </c>
      <c r="E7" s="9"/>
      <c r="F7" s="59"/>
      <c r="G7" s="60"/>
      <c r="H7" s="60"/>
      <c r="I7" s="61"/>
    </row>
    <row r="8" spans="1:13" s="16" customFormat="1" ht="9.75" customHeight="1" thickBot="1">
      <c r="A8" s="62"/>
      <c r="B8" s="63"/>
      <c r="C8" s="63"/>
      <c r="D8" s="64"/>
      <c r="E8" s="36"/>
      <c r="F8" s="62"/>
      <c r="G8" s="63"/>
      <c r="H8" s="63"/>
      <c r="I8" s="64"/>
    </row>
    <row r="9" spans="1:13" ht="51" customHeight="1" thickBot="1">
      <c r="A9" s="37">
        <v>1</v>
      </c>
      <c r="B9" s="37" t="str">
        <f>+'ANEXO 1 - ANALISIS COTIZACIONES'!C9</f>
        <v>ESCÁNER LÁSER PORTATIL SLAM (SEGÚN ESPECIFICACIONES FICHA TÉCNICA).</v>
      </c>
      <c r="C9" s="40" t="s">
        <v>31</v>
      </c>
      <c r="D9" s="37">
        <f>+'ANEXO 1 - ANALISIS COTIZACIONES'!E9</f>
        <v>2</v>
      </c>
      <c r="E9" s="9"/>
      <c r="F9" s="31">
        <f>'ANEXO 1 - ANALISIS COTIZACIONES'!U9</f>
        <v>160957983.33000001</v>
      </c>
      <c r="G9" s="31">
        <f>ROUND(F9*19%,2)</f>
        <v>30582016.829999998</v>
      </c>
      <c r="H9" s="31">
        <f>ROUND(F9+G9,2)</f>
        <v>191540000.16</v>
      </c>
      <c r="I9" s="31">
        <f>ROUND(H9*D9,2)</f>
        <v>383080000.31999999</v>
      </c>
      <c r="L9" s="6"/>
    </row>
    <row r="10" spans="1:13" ht="26.25" customHeight="1" thickBot="1">
      <c r="A10" s="66"/>
      <c r="B10" s="67"/>
      <c r="C10" s="67"/>
      <c r="D10" s="68"/>
      <c r="E10" s="9"/>
      <c r="F10" s="9"/>
      <c r="G10" s="9"/>
      <c r="H10" s="9"/>
      <c r="I10" s="41">
        <f>ROUND(SUM(I9:I9),2)</f>
        <v>383080000.31999999</v>
      </c>
      <c r="L10" s="6"/>
    </row>
    <row r="11" spans="1:13" s="1" customFormat="1" ht="18">
      <c r="A11" s="7"/>
      <c r="B11" s="21" t="s">
        <v>6</v>
      </c>
      <c r="C11" s="21"/>
      <c r="D11" s="22"/>
      <c r="E11" s="22"/>
      <c r="F11" s="22"/>
      <c r="G11" s="22"/>
      <c r="H11" s="22"/>
      <c r="I11" s="22"/>
      <c r="J11" s="4"/>
      <c r="K11" s="4"/>
      <c r="L11" s="4"/>
      <c r="M11" s="4"/>
    </row>
    <row r="12" spans="1:13" s="1" customFormat="1" ht="23.25" customHeight="1">
      <c r="A12" s="7"/>
      <c r="B12" s="65" t="s">
        <v>19</v>
      </c>
      <c r="C12" s="65"/>
      <c r="D12" s="65"/>
      <c r="E12" s="65"/>
      <c r="F12" s="65"/>
      <c r="G12" s="65"/>
      <c r="H12" s="65"/>
      <c r="I12" s="65"/>
      <c r="J12" s="5"/>
      <c r="K12" s="5"/>
      <c r="L12" s="5"/>
      <c r="M12" s="5"/>
    </row>
    <row r="13" spans="1:13" s="1" customFormat="1" ht="66" customHeight="1">
      <c r="A13" s="7"/>
      <c r="B13" s="65" t="s">
        <v>22</v>
      </c>
      <c r="C13" s="65"/>
      <c r="D13" s="65"/>
      <c r="E13" s="65"/>
      <c r="F13" s="24"/>
      <c r="G13" s="24"/>
      <c r="H13" s="24"/>
      <c r="I13" s="24"/>
      <c r="J13" s="5"/>
      <c r="K13" s="5"/>
      <c r="L13" s="5"/>
      <c r="M13" s="5"/>
    </row>
    <row r="15" spans="1:13" s="44" customFormat="1" ht="12.75">
      <c r="A15" s="42"/>
      <c r="B15" s="52" t="s">
        <v>45</v>
      </c>
      <c r="C15" s="53"/>
      <c r="D15" s="43"/>
      <c r="E15" s="43"/>
      <c r="F15" s="43"/>
      <c r="G15" s="42"/>
      <c r="H15" s="42"/>
      <c r="I15" s="42"/>
      <c r="J15" s="42"/>
    </row>
    <row r="16" spans="1:13" s="44" customFormat="1" ht="12.75">
      <c r="A16" s="42"/>
      <c r="B16" s="52" t="s">
        <v>40</v>
      </c>
      <c r="C16" s="53"/>
      <c r="D16" s="43"/>
      <c r="E16" s="43"/>
      <c r="F16" s="43"/>
      <c r="G16" s="42"/>
      <c r="H16" s="42"/>
      <c r="I16" s="42"/>
      <c r="J16" s="42"/>
    </row>
    <row r="17" spans="1:10" s="44" customFormat="1" ht="12.75">
      <c r="A17" s="42"/>
      <c r="B17" s="45"/>
      <c r="C17" s="45"/>
      <c r="D17" s="45"/>
      <c r="E17" s="45"/>
      <c r="F17" s="45"/>
      <c r="G17" s="42"/>
      <c r="H17" s="42"/>
      <c r="I17" s="42"/>
      <c r="J17" s="42"/>
    </row>
    <row r="18" spans="1:10" s="44" customFormat="1" ht="51">
      <c r="A18" s="42"/>
      <c r="B18" s="46" t="s">
        <v>28</v>
      </c>
      <c r="C18" s="46" t="s">
        <v>29</v>
      </c>
      <c r="D18" s="47"/>
      <c r="E18" s="54"/>
      <c r="F18" s="55"/>
      <c r="G18" s="42"/>
      <c r="H18" s="42"/>
      <c r="I18" s="42"/>
      <c r="J18" s="42"/>
    </row>
    <row r="19" spans="1:10" s="44" customFormat="1" ht="51">
      <c r="A19" s="42"/>
      <c r="B19" s="46" t="s">
        <v>30</v>
      </c>
      <c r="C19" s="46" t="s">
        <v>36</v>
      </c>
      <c r="D19" s="47"/>
      <c r="E19" s="54"/>
      <c r="F19" s="55"/>
      <c r="G19" s="42"/>
      <c r="H19" s="42"/>
      <c r="I19" s="42"/>
      <c r="J19" s="42"/>
    </row>
  </sheetData>
  <mergeCells count="16">
    <mergeCell ref="A1:B3"/>
    <mergeCell ref="C1:I1"/>
    <mergeCell ref="C2:I2"/>
    <mergeCell ref="C3:I3"/>
    <mergeCell ref="A5:D5"/>
    <mergeCell ref="B15:C15"/>
    <mergeCell ref="B16:C16"/>
    <mergeCell ref="E18:F18"/>
    <mergeCell ref="E19:F19"/>
    <mergeCell ref="F5:I5"/>
    <mergeCell ref="F7:I7"/>
    <mergeCell ref="F8:I8"/>
    <mergeCell ref="B12:I12"/>
    <mergeCell ref="B13:E13"/>
    <mergeCell ref="A8:D8"/>
    <mergeCell ref="A10:D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1 - ANALISIS COTIZACIONES</vt:lpstr>
      <vt:lpstr>ANEXO2</vt:lpstr>
      <vt:lpstr>'ANEXO 1 - ANALISIS COTIZACIONES'!Área_de_impresión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Carlos Alberto Espítia Benito</cp:lastModifiedBy>
  <cp:lastPrinted>2025-07-07T19:17:12Z</cp:lastPrinted>
  <dcterms:created xsi:type="dcterms:W3CDTF">2024-05-27T20:16:00Z</dcterms:created>
  <dcterms:modified xsi:type="dcterms:W3CDTF">2026-09-03T23:50:54Z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3B8CCB817C904E65ABE5041ACAFE11F2_13</vt:lpwstr>
  </property>
  <property fmtid="{D5CDD505-2E9C-101B-9397-08002B2CF9AE}" pid="3" name="KSOProductBuildVer">
    <vt:lpwstr>1033-12.2.0.16731</vt:lpwstr>
  </property>
</Properties>
</file>