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D:\1. AÑO 2026\1. SOLICITUDES ESTUDIOS DEL SECTOR\47. SONDEO 444 - IPSE - MTTO. AIRES ACONDICIONADOS\1. DOCUMENTOS ENVIADOS AL ABOGADO - MODIFICACIÓN 2 - AG. 31\"/>
    </mc:Choice>
  </mc:AlternateContent>
  <xr:revisionPtr revIDLastSave="0" documentId="13_ncr:1_{7E633E4D-CBDC-4CD1-99EE-640E876F4E74}" xr6:coauthVersionLast="47" xr6:coauthVersionMax="47" xr10:uidLastSave="{00000000-0000-0000-0000-000000000000}"/>
  <bookViews>
    <workbookView xWindow="-120" yWindow="-120" windowWidth="29040" windowHeight="15720" activeTab="3" xr2:uid="{00000000-000D-0000-FFFF-FFFF00000000}"/>
  </bookViews>
  <sheets>
    <sheet name="ANEXO 1" sheetId="19" r:id="rId1"/>
    <sheet name="ANEXO 2" sheetId="20" r:id="rId2"/>
    <sheet name="ANEXO 3" sheetId="21" r:id="rId3"/>
    <sheet name="ANEXO 4" sheetId="23" r:id="rId4"/>
  </sheets>
  <definedNames>
    <definedName name="_xlnm._FilterDatabase" localSheetId="0" hidden="1">'ANEXO 1'!#REF!</definedName>
    <definedName name="_xlnm._FilterDatabase" localSheetId="1" hidden="1">'ANEXO 2'!#REF!</definedName>
    <definedName name="_xlnm._FilterDatabase" localSheetId="2" hidden="1">'ANEXO 3'!#REF!</definedName>
    <definedName name="_xlnm._FilterDatabase" localSheetId="3" hidden="1">'ANEXO 4'!#REF!</definedName>
    <definedName name="_xlnm.Print_Area" localSheetId="0">'ANEXO 1'!$A$1:$AH$83</definedName>
    <definedName name="_xlnm.Print_Area" localSheetId="1">'ANEXO 2'!$A$1:$P$79</definedName>
    <definedName name="_xlnm.Print_Area" localSheetId="2">'ANEXO 3'!$A$1:$M$83</definedName>
    <definedName name="_xlnm.Print_Area" localSheetId="3">'ANEXO 4'!$A$1:$M$82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 i="23" l="1"/>
  <c r="K12" i="23"/>
  <c r="K13" i="23"/>
  <c r="K14" i="23"/>
  <c r="K15" i="23"/>
  <c r="K16" i="23"/>
  <c r="K17" i="23"/>
  <c r="K18"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K51" i="23"/>
  <c r="K52" i="23"/>
  <c r="K53" i="23"/>
  <c r="K54" i="23"/>
  <c r="J11" i="23"/>
  <c r="J12" i="23"/>
  <c r="J13" i="23"/>
  <c r="J14" i="23"/>
  <c r="J15" i="23"/>
  <c r="J16" i="23"/>
  <c r="J17" i="23"/>
  <c r="J18" i="23"/>
  <c r="J19" i="23"/>
  <c r="J20" i="23"/>
  <c r="J21" i="23"/>
  <c r="J22" i="23"/>
  <c r="J23" i="23"/>
  <c r="J24" i="23"/>
  <c r="J25" i="23"/>
  <c r="J26" i="23"/>
  <c r="J27" i="23"/>
  <c r="J28" i="23"/>
  <c r="J29" i="23"/>
  <c r="J30" i="23"/>
  <c r="J31" i="23"/>
  <c r="J32" i="23"/>
  <c r="J33" i="23"/>
  <c r="J34" i="23"/>
  <c r="J35" i="23"/>
  <c r="J36" i="23"/>
  <c r="J37" i="23"/>
  <c r="J38" i="23"/>
  <c r="J39" i="23"/>
  <c r="J40" i="23"/>
  <c r="J41" i="23"/>
  <c r="J42" i="23"/>
  <c r="J43" i="23"/>
  <c r="J44" i="23"/>
  <c r="J45" i="23"/>
  <c r="J46" i="23"/>
  <c r="J47" i="23"/>
  <c r="J48" i="23"/>
  <c r="J49" i="23"/>
  <c r="J50" i="23"/>
  <c r="J51" i="23"/>
  <c r="J52" i="23"/>
  <c r="J53" i="23"/>
  <c r="J54" i="23"/>
  <c r="I11" i="23"/>
  <c r="L11" i="23" s="1"/>
  <c r="I12" i="23"/>
  <c r="L12" i="23" s="1"/>
  <c r="I13" i="23"/>
  <c r="L13" i="23" s="1"/>
  <c r="I14" i="23"/>
  <c r="L14" i="23" s="1"/>
  <c r="I15" i="23"/>
  <c r="L15" i="23" s="1"/>
  <c r="I16" i="23"/>
  <c r="L16" i="23" s="1"/>
  <c r="I17" i="23"/>
  <c r="L17" i="23" s="1"/>
  <c r="I18" i="23"/>
  <c r="L18" i="23" s="1"/>
  <c r="I19" i="23"/>
  <c r="L19" i="23" s="1"/>
  <c r="I20" i="23"/>
  <c r="L20" i="23" s="1"/>
  <c r="I21" i="23"/>
  <c r="L21" i="23" s="1"/>
  <c r="I22" i="23"/>
  <c r="L22" i="23" s="1"/>
  <c r="I23" i="23"/>
  <c r="L23" i="23" s="1"/>
  <c r="I24" i="23"/>
  <c r="L24" i="23" s="1"/>
  <c r="I25" i="23"/>
  <c r="L25" i="23" s="1"/>
  <c r="I26" i="23"/>
  <c r="L26" i="23" s="1"/>
  <c r="I27" i="23"/>
  <c r="L27" i="23" s="1"/>
  <c r="I28" i="23"/>
  <c r="L28" i="23" s="1"/>
  <c r="I29" i="23"/>
  <c r="L29" i="23" s="1"/>
  <c r="I30" i="23"/>
  <c r="L30" i="23" s="1"/>
  <c r="I31" i="23"/>
  <c r="L31" i="23" s="1"/>
  <c r="I32" i="23"/>
  <c r="L32" i="23" s="1"/>
  <c r="I33" i="23"/>
  <c r="L33" i="23" s="1"/>
  <c r="I34" i="23"/>
  <c r="L34" i="23" s="1"/>
  <c r="I35" i="23"/>
  <c r="L35" i="23" s="1"/>
  <c r="I36" i="23"/>
  <c r="L36" i="23" s="1"/>
  <c r="I37" i="23"/>
  <c r="L37" i="23" s="1"/>
  <c r="I38" i="23"/>
  <c r="L38" i="23" s="1"/>
  <c r="I39" i="23"/>
  <c r="L39" i="23" s="1"/>
  <c r="I40" i="23"/>
  <c r="L40" i="23" s="1"/>
  <c r="I41" i="23"/>
  <c r="L41" i="23" s="1"/>
  <c r="I42" i="23"/>
  <c r="L42" i="23" s="1"/>
  <c r="I43" i="23"/>
  <c r="L43" i="23" s="1"/>
  <c r="I44" i="23"/>
  <c r="L44" i="23" s="1"/>
  <c r="I45" i="23"/>
  <c r="L45" i="23" s="1"/>
  <c r="I46" i="23"/>
  <c r="L46" i="23" s="1"/>
  <c r="I47" i="23"/>
  <c r="L47" i="23" s="1"/>
  <c r="I48" i="23"/>
  <c r="L48" i="23" s="1"/>
  <c r="I49" i="23"/>
  <c r="L49" i="23" s="1"/>
  <c r="I50" i="23"/>
  <c r="L50" i="23" s="1"/>
  <c r="I51" i="23"/>
  <c r="L51" i="23" s="1"/>
  <c r="I52" i="23"/>
  <c r="L52" i="23" s="1"/>
  <c r="I53" i="23"/>
  <c r="L53" i="23" s="1"/>
  <c r="I54" i="23"/>
  <c r="L54" i="23" s="1"/>
  <c r="H55" i="23" l="1"/>
  <c r="AA11" i="19" l="1"/>
  <c r="Z11" i="19"/>
  <c r="Y11" i="19"/>
  <c r="AB11" i="19" s="1"/>
  <c r="AA14" i="19"/>
  <c r="Z14" i="19"/>
  <c r="Y14" i="19"/>
  <c r="AA18" i="19"/>
  <c r="Z18" i="19"/>
  <c r="Y18" i="19"/>
  <c r="Y54" i="19"/>
  <c r="Z54" i="19"/>
  <c r="AA54" i="19"/>
  <c r="Y55" i="19"/>
  <c r="Z55" i="19"/>
  <c r="AA55" i="19"/>
  <c r="AA53" i="19"/>
  <c r="Z53" i="19"/>
  <c r="Y53" i="19"/>
  <c r="AA37" i="19"/>
  <c r="Z37" i="19"/>
  <c r="Y37" i="19"/>
  <c r="AA27" i="19"/>
  <c r="Z27" i="19"/>
  <c r="Y27" i="19"/>
  <c r="AB27" i="19" s="1"/>
  <c r="AA26" i="19"/>
  <c r="Z26" i="19"/>
  <c r="Y26" i="19"/>
  <c r="AA25" i="19"/>
  <c r="Z25" i="19"/>
  <c r="Y25" i="19"/>
  <c r="AA24" i="19"/>
  <c r="Z24" i="19"/>
  <c r="Y24" i="19"/>
  <c r="AA23" i="19"/>
  <c r="Z23" i="19"/>
  <c r="Y23" i="19"/>
  <c r="AB23" i="19" s="1"/>
  <c r="AA19" i="19"/>
  <c r="Z19" i="19"/>
  <c r="Y19" i="19"/>
  <c r="AE19" i="19"/>
  <c r="AB54" i="19" l="1"/>
  <c r="AB14" i="19"/>
  <c r="AB24" i="19"/>
  <c r="AB37" i="19"/>
  <c r="AB55" i="19"/>
  <c r="AB26" i="19"/>
  <c r="AB18" i="19"/>
  <c r="AB25" i="19"/>
  <c r="AB53" i="19"/>
  <c r="Y13" i="19"/>
  <c r="Y12" i="19"/>
  <c r="K11" i="21"/>
  <c r="K12" i="21"/>
  <c r="K13" i="21"/>
  <c r="K14" i="21"/>
  <c r="K15" i="21"/>
  <c r="K16" i="21"/>
  <c r="K17" i="21"/>
  <c r="K18" i="21"/>
  <c r="K19" i="21"/>
  <c r="K20" i="21"/>
  <c r="K21" i="21"/>
  <c r="K22" i="21"/>
  <c r="K23" i="21"/>
  <c r="K24" i="21"/>
  <c r="K25" i="21"/>
  <c r="K26" i="21"/>
  <c r="K27" i="21"/>
  <c r="K28" i="21"/>
  <c r="K29" i="21"/>
  <c r="K30" i="21"/>
  <c r="K31" i="21"/>
  <c r="K32" i="21"/>
  <c r="K33" i="21"/>
  <c r="K34" i="21"/>
  <c r="K35" i="21"/>
  <c r="K36" i="21"/>
  <c r="K37" i="21"/>
  <c r="K38" i="21"/>
  <c r="K39" i="21"/>
  <c r="K40" i="21"/>
  <c r="K41" i="21"/>
  <c r="K42" i="21"/>
  <c r="K43" i="21"/>
  <c r="K44" i="21"/>
  <c r="K45" i="21"/>
  <c r="K46" i="21"/>
  <c r="K47" i="21"/>
  <c r="K48" i="21"/>
  <c r="K49" i="21"/>
  <c r="K50" i="21"/>
  <c r="K51" i="21"/>
  <c r="K52" i="21"/>
  <c r="K53" i="21"/>
  <c r="K54" i="21"/>
  <c r="J11" i="21"/>
  <c r="J12" i="21"/>
  <c r="J13" i="21"/>
  <c r="J14" i="21"/>
  <c r="J15" i="21"/>
  <c r="J16" i="21"/>
  <c r="J17" i="21"/>
  <c r="J18" i="21"/>
  <c r="J19" i="21"/>
  <c r="J20" i="21"/>
  <c r="J21" i="21"/>
  <c r="J22" i="21"/>
  <c r="J23" i="21"/>
  <c r="J24" i="21"/>
  <c r="J25" i="21"/>
  <c r="J26" i="21"/>
  <c r="J27" i="21"/>
  <c r="J28" i="21"/>
  <c r="J29" i="21"/>
  <c r="J30" i="21"/>
  <c r="J31" i="21"/>
  <c r="J32" i="21"/>
  <c r="J33" i="21"/>
  <c r="J34" i="21"/>
  <c r="J35" i="21"/>
  <c r="J36" i="21"/>
  <c r="J37" i="21"/>
  <c r="J38" i="21"/>
  <c r="J39" i="21"/>
  <c r="J40" i="21"/>
  <c r="J41" i="21"/>
  <c r="J42" i="21"/>
  <c r="J43" i="21"/>
  <c r="J44" i="21"/>
  <c r="J45" i="21"/>
  <c r="J46" i="21"/>
  <c r="J47" i="21"/>
  <c r="J48" i="21"/>
  <c r="J49" i="21"/>
  <c r="J50" i="21"/>
  <c r="J51" i="21"/>
  <c r="J52" i="21"/>
  <c r="J53" i="21"/>
  <c r="J54" i="21"/>
  <c r="I11" i="21"/>
  <c r="L11" i="21" s="1"/>
  <c r="I12" i="21"/>
  <c r="L12" i="21" s="1"/>
  <c r="I13" i="21"/>
  <c r="L13" i="21" s="1"/>
  <c r="I14" i="21"/>
  <c r="L14" i="21" s="1"/>
  <c r="I15" i="21"/>
  <c r="L15" i="21" s="1"/>
  <c r="I16" i="21"/>
  <c r="L16" i="21" s="1"/>
  <c r="I17" i="21"/>
  <c r="L17" i="21" s="1"/>
  <c r="I18" i="21"/>
  <c r="L18" i="21" s="1"/>
  <c r="I19" i="21"/>
  <c r="L19" i="21" s="1"/>
  <c r="I20" i="21"/>
  <c r="L20" i="21" s="1"/>
  <c r="I21" i="21"/>
  <c r="L21" i="21" s="1"/>
  <c r="I22" i="21"/>
  <c r="L22" i="21" s="1"/>
  <c r="I23" i="21"/>
  <c r="L23" i="21" s="1"/>
  <c r="I24" i="21"/>
  <c r="L24" i="21" s="1"/>
  <c r="I25" i="21"/>
  <c r="L25" i="21" s="1"/>
  <c r="I26" i="21"/>
  <c r="L26" i="21" s="1"/>
  <c r="I27" i="21"/>
  <c r="L27" i="21" s="1"/>
  <c r="I28" i="21"/>
  <c r="L28" i="21" s="1"/>
  <c r="I29" i="21"/>
  <c r="L29" i="21" s="1"/>
  <c r="I30" i="21"/>
  <c r="L30" i="21" s="1"/>
  <c r="I31" i="21"/>
  <c r="L31" i="21" s="1"/>
  <c r="I32" i="21"/>
  <c r="L32" i="21" s="1"/>
  <c r="I33" i="21"/>
  <c r="L33" i="21" s="1"/>
  <c r="I34" i="21"/>
  <c r="L34" i="21" s="1"/>
  <c r="I35" i="21"/>
  <c r="L35" i="21" s="1"/>
  <c r="I36" i="21"/>
  <c r="L36" i="21" s="1"/>
  <c r="I37" i="21"/>
  <c r="L37" i="21" s="1"/>
  <c r="I38" i="21"/>
  <c r="L38" i="21" s="1"/>
  <c r="I39" i="21"/>
  <c r="L39" i="21" s="1"/>
  <c r="I40" i="21"/>
  <c r="L40" i="21" s="1"/>
  <c r="I41" i="21"/>
  <c r="L41" i="21" s="1"/>
  <c r="I42" i="21"/>
  <c r="L42" i="21" s="1"/>
  <c r="I43" i="21"/>
  <c r="L43" i="21" s="1"/>
  <c r="I44" i="21"/>
  <c r="L44" i="21" s="1"/>
  <c r="I45" i="21"/>
  <c r="L45" i="21" s="1"/>
  <c r="I46" i="21"/>
  <c r="L46" i="21" s="1"/>
  <c r="I47" i="21"/>
  <c r="L47" i="21" s="1"/>
  <c r="I48" i="21"/>
  <c r="L48" i="21" s="1"/>
  <c r="I49" i="21"/>
  <c r="L49" i="21" s="1"/>
  <c r="I50" i="21"/>
  <c r="L50" i="21" s="1"/>
  <c r="I51" i="21"/>
  <c r="L51" i="21" s="1"/>
  <c r="I52" i="21"/>
  <c r="L52" i="21" s="1"/>
  <c r="I53" i="21"/>
  <c r="L53" i="21" s="1"/>
  <c r="I54" i="21"/>
  <c r="L54" i="21" s="1"/>
  <c r="H55" i="21"/>
  <c r="K12" i="19"/>
  <c r="K13" i="19"/>
  <c r="K14" i="19"/>
  <c r="K15" i="19"/>
  <c r="K16" i="19"/>
  <c r="K17" i="19"/>
  <c r="K18" i="19"/>
  <c r="K19" i="19"/>
  <c r="K20" i="19"/>
  <c r="K21" i="19"/>
  <c r="K22" i="19"/>
  <c r="K23" i="19"/>
  <c r="K24" i="19"/>
  <c r="K25" i="19"/>
  <c r="K26" i="19"/>
  <c r="K27" i="19"/>
  <c r="K28" i="19"/>
  <c r="K29" i="19"/>
  <c r="K30" i="19"/>
  <c r="K31" i="19"/>
  <c r="K32" i="19"/>
  <c r="K33" i="19"/>
  <c r="K34" i="19"/>
  <c r="K35" i="19"/>
  <c r="K36" i="19"/>
  <c r="K37" i="19"/>
  <c r="K38" i="19"/>
  <c r="K39" i="19"/>
  <c r="K40" i="19"/>
  <c r="K41" i="19"/>
  <c r="K42" i="19"/>
  <c r="K43" i="19"/>
  <c r="K44" i="19"/>
  <c r="K45" i="19"/>
  <c r="K46" i="19"/>
  <c r="K47" i="19"/>
  <c r="K48" i="19"/>
  <c r="K49" i="19"/>
  <c r="K50" i="19"/>
  <c r="K51" i="19"/>
  <c r="K52" i="19"/>
  <c r="K53" i="19"/>
  <c r="K54" i="19"/>
  <c r="K55" i="19"/>
  <c r="K11" i="19"/>
  <c r="H56" i="19"/>
  <c r="K10" i="23" l="1"/>
  <c r="Y61" i="19"/>
  <c r="Z61" i="19"/>
  <c r="AA61" i="19"/>
  <c r="Y62" i="19"/>
  <c r="Z62" i="19"/>
  <c r="AA62" i="19"/>
  <c r="Y63" i="19"/>
  <c r="Z63" i="19"/>
  <c r="AA63" i="19"/>
  <c r="Y64" i="19"/>
  <c r="Z64" i="19"/>
  <c r="AA64" i="19"/>
  <c r="Y65" i="19"/>
  <c r="Z65" i="19"/>
  <c r="AA65" i="19"/>
  <c r="Y66" i="19"/>
  <c r="Z66" i="19"/>
  <c r="AA66" i="19"/>
  <c r="Y67" i="19"/>
  <c r="Z67" i="19"/>
  <c r="AA67" i="19"/>
  <c r="AE67" i="19" s="1"/>
  <c r="Y68" i="19"/>
  <c r="Z68" i="19"/>
  <c r="AA68" i="19"/>
  <c r="AE68" i="19" s="1"/>
  <c r="Y69" i="19"/>
  <c r="Z69" i="19"/>
  <c r="AA69" i="19"/>
  <c r="Y70" i="19"/>
  <c r="Z70" i="19"/>
  <c r="AA70" i="19"/>
  <c r="Y71" i="19"/>
  <c r="Z71" i="19"/>
  <c r="AA71" i="19"/>
  <c r="Y72" i="19"/>
  <c r="Z72" i="19"/>
  <c r="AA72" i="19"/>
  <c r="Y73" i="19"/>
  <c r="Z73" i="19"/>
  <c r="AA73" i="19"/>
  <c r="Y74" i="19"/>
  <c r="Z74" i="19"/>
  <c r="AA74" i="19"/>
  <c r="Y75" i="19"/>
  <c r="Z75" i="19"/>
  <c r="AA75" i="19"/>
  <c r="AE75" i="19" s="1"/>
  <c r="Y76" i="19"/>
  <c r="Z76" i="19"/>
  <c r="AA76" i="19"/>
  <c r="Y77" i="19"/>
  <c r="Z77" i="19"/>
  <c r="AA77" i="19"/>
  <c r="Y78" i="19"/>
  <c r="Z78" i="19"/>
  <c r="AA78" i="19"/>
  <c r="AE78" i="19" s="1"/>
  <c r="Y79" i="19"/>
  <c r="Z79" i="19"/>
  <c r="AA79" i="19"/>
  <c r="Y80" i="19"/>
  <c r="Z80" i="19"/>
  <c r="AA80" i="19"/>
  <c r="AE80" i="19" s="1"/>
  <c r="AA60" i="19"/>
  <c r="Z60" i="19"/>
  <c r="Y60" i="19"/>
  <c r="AE60" i="19" s="1"/>
  <c r="AJ60" i="19" s="1"/>
  <c r="Z12" i="19"/>
  <c r="AA12" i="19"/>
  <c r="Z13" i="19"/>
  <c r="AA13" i="19"/>
  <c r="AB13" i="19" s="1"/>
  <c r="AE13" i="19" s="1"/>
  <c r="Y15" i="19"/>
  <c r="Z15" i="19"/>
  <c r="AA15" i="19"/>
  <c r="Y16" i="19"/>
  <c r="Z16" i="19"/>
  <c r="AA16" i="19"/>
  <c r="Y17" i="19"/>
  <c r="Z17" i="19"/>
  <c r="AA17" i="19"/>
  <c r="Y20" i="19"/>
  <c r="Z20" i="19"/>
  <c r="AA20" i="19"/>
  <c r="Y21" i="19"/>
  <c r="Z21" i="19"/>
  <c r="AA21" i="19"/>
  <c r="Y22" i="19"/>
  <c r="Z22" i="19"/>
  <c r="AA22" i="19"/>
  <c r="AE27" i="19"/>
  <c r="Y28" i="19"/>
  <c r="Z28" i="19"/>
  <c r="AA28" i="19"/>
  <c r="Y29" i="19"/>
  <c r="Z29" i="19"/>
  <c r="AA29" i="19"/>
  <c r="Y30" i="19"/>
  <c r="Z30" i="19"/>
  <c r="AA30" i="19"/>
  <c r="Y31" i="19"/>
  <c r="Z31" i="19"/>
  <c r="AA31" i="19"/>
  <c r="Y32" i="19"/>
  <c r="Z32" i="19"/>
  <c r="AA32" i="19"/>
  <c r="Y33" i="19"/>
  <c r="Z33" i="19"/>
  <c r="AA33" i="19"/>
  <c r="Y34" i="19"/>
  <c r="Z34" i="19"/>
  <c r="AA34" i="19"/>
  <c r="Y35" i="19"/>
  <c r="Z35" i="19"/>
  <c r="AA35" i="19"/>
  <c r="Y36" i="19"/>
  <c r="Z36" i="19"/>
  <c r="AA36" i="19"/>
  <c r="AE37" i="19"/>
  <c r="Y38" i="19"/>
  <c r="Z38" i="19"/>
  <c r="AA38" i="19"/>
  <c r="Y39" i="19"/>
  <c r="Z39" i="19"/>
  <c r="AA39" i="19"/>
  <c r="Y40" i="19"/>
  <c r="Z40" i="19"/>
  <c r="AA40" i="19"/>
  <c r="Y41" i="19"/>
  <c r="Z41" i="19"/>
  <c r="AA41" i="19"/>
  <c r="Y42" i="19"/>
  <c r="Z42" i="19"/>
  <c r="AA42" i="19"/>
  <c r="Y43" i="19"/>
  <c r="Z43" i="19"/>
  <c r="AA43" i="19"/>
  <c r="Y44" i="19"/>
  <c r="Z44" i="19"/>
  <c r="AA44" i="19"/>
  <c r="Y45" i="19"/>
  <c r="Z45" i="19"/>
  <c r="AA45" i="19"/>
  <c r="Y46" i="19"/>
  <c r="Z46" i="19"/>
  <c r="AA46" i="19"/>
  <c r="Y47" i="19"/>
  <c r="Z47" i="19"/>
  <c r="AA47" i="19"/>
  <c r="Y48" i="19"/>
  <c r="Z48" i="19"/>
  <c r="AA48" i="19"/>
  <c r="Y49" i="19"/>
  <c r="Z49" i="19"/>
  <c r="AA49" i="19"/>
  <c r="Y50" i="19"/>
  <c r="Z50" i="19"/>
  <c r="AA50" i="19"/>
  <c r="Y51" i="19"/>
  <c r="Z51" i="19"/>
  <c r="AA51" i="19"/>
  <c r="Y52" i="19"/>
  <c r="Z52" i="19"/>
  <c r="AA52" i="19"/>
  <c r="AB16" i="19" l="1"/>
  <c r="AE16" i="19" s="1"/>
  <c r="AC60" i="19"/>
  <c r="AC79" i="19"/>
  <c r="AB77" i="19"/>
  <c r="AE77" i="19" s="1"/>
  <c r="AC73" i="19"/>
  <c r="AB71" i="19"/>
  <c r="AE71" i="19" s="1"/>
  <c r="AB69" i="19"/>
  <c r="AE69" i="19" s="1"/>
  <c r="AC65" i="19"/>
  <c r="AB63" i="19"/>
  <c r="AE63" i="19" s="1"/>
  <c r="AB12" i="19"/>
  <c r="AE12" i="19" s="1"/>
  <c r="AB21" i="19"/>
  <c r="AE21" i="19" s="1"/>
  <c r="AB17" i="19"/>
  <c r="AE17" i="19" s="1"/>
  <c r="AC15" i="19"/>
  <c r="AB52" i="19"/>
  <c r="AE52" i="19" s="1"/>
  <c r="AC50" i="19"/>
  <c r="AC46" i="19"/>
  <c r="AB22" i="19"/>
  <c r="AE22" i="19" s="1"/>
  <c r="AC20" i="19"/>
  <c r="AC18" i="19"/>
  <c r="AB32" i="19"/>
  <c r="AE32" i="19" s="1"/>
  <c r="AE23" i="19"/>
  <c r="AC53" i="19"/>
  <c r="AC52" i="19"/>
  <c r="AB50" i="19"/>
  <c r="AE50" i="19" s="1"/>
  <c r="AC41" i="19"/>
  <c r="AB39" i="19"/>
  <c r="AE39" i="19" s="1"/>
  <c r="AC37" i="19"/>
  <c r="AB31" i="19"/>
  <c r="AE31" i="19" s="1"/>
  <c r="AC51" i="19"/>
  <c r="AC42" i="19"/>
  <c r="AC38" i="19"/>
  <c r="AC32" i="19"/>
  <c r="AC12" i="19"/>
  <c r="AC76" i="19"/>
  <c r="AB74" i="19"/>
  <c r="AE74" i="19" s="1"/>
  <c r="AC66" i="19"/>
  <c r="AB61" i="19"/>
  <c r="AE61" i="19" s="1"/>
  <c r="AC26" i="19"/>
  <c r="AC24" i="19"/>
  <c r="AC16" i="19"/>
  <c r="AE55" i="19"/>
  <c r="AB48" i="19"/>
  <c r="AE48" i="19" s="1"/>
  <c r="AC45" i="19"/>
  <c r="AC44" i="19"/>
  <c r="AB41" i="19"/>
  <c r="AE41" i="19" s="1"/>
  <c r="AC39" i="19"/>
  <c r="AC36" i="19"/>
  <c r="AB35" i="19"/>
  <c r="AE35" i="19" s="1"/>
  <c r="AC33" i="19"/>
  <c r="AC29" i="19"/>
  <c r="AC25" i="19"/>
  <c r="AC22" i="19"/>
  <c r="AB20" i="19"/>
  <c r="AE20" i="19" s="1"/>
  <c r="AC77" i="19"/>
  <c r="AB75" i="19"/>
  <c r="AC69" i="19"/>
  <c r="AC61" i="19"/>
  <c r="AE54" i="19"/>
  <c r="AE53" i="19"/>
  <c r="AB36" i="19"/>
  <c r="AE36" i="19" s="1"/>
  <c r="AC30" i="19"/>
  <c r="AB29" i="19"/>
  <c r="AE29" i="19" s="1"/>
  <c r="AC27" i="19"/>
  <c r="AC23" i="19"/>
  <c r="AB19" i="19"/>
  <c r="AE18" i="19"/>
  <c r="AB73" i="19"/>
  <c r="AE73" i="19" s="1"/>
  <c r="AC68" i="19"/>
  <c r="AB65" i="19"/>
  <c r="AE65" i="19" s="1"/>
  <c r="AE24" i="19"/>
  <c r="AC55" i="19"/>
  <c r="AB49" i="19"/>
  <c r="AE49" i="19" s="1"/>
  <c r="AC48" i="19"/>
  <c r="AB45" i="19"/>
  <c r="AE45" i="19" s="1"/>
  <c r="AC40" i="19"/>
  <c r="AB38" i="19"/>
  <c r="AE38" i="19" s="1"/>
  <c r="AC35" i="19"/>
  <c r="AB33" i="19"/>
  <c r="AE33" i="19" s="1"/>
  <c r="AC31" i="19"/>
  <c r="AB28" i="19"/>
  <c r="AE28" i="19" s="1"/>
  <c r="AB15" i="19"/>
  <c r="AE15" i="19" s="1"/>
  <c r="AC14" i="19"/>
  <c r="AB60" i="19"/>
  <c r="AB79" i="19"/>
  <c r="AC75" i="19"/>
  <c r="AB67" i="19"/>
  <c r="AE25" i="19"/>
  <c r="AE79" i="19"/>
  <c r="AE26" i="19"/>
  <c r="AC47" i="19"/>
  <c r="AB46" i="19"/>
  <c r="AE46" i="19" s="1"/>
  <c r="AC43" i="19"/>
  <c r="AB42" i="19"/>
  <c r="AE42" i="19" s="1"/>
  <c r="AC34" i="19"/>
  <c r="AC80" i="19"/>
  <c r="AB78" i="19"/>
  <c r="AC72" i="19"/>
  <c r="AB70" i="19"/>
  <c r="AB66" i="19"/>
  <c r="AC64" i="19"/>
  <c r="AB62" i="19"/>
  <c r="AE62" i="19" s="1"/>
  <c r="AE66" i="19"/>
  <c r="AE70" i="19"/>
  <c r="AB80" i="19"/>
  <c r="AB76" i="19"/>
  <c r="AE76" i="19" s="1"/>
  <c r="AB72" i="19"/>
  <c r="AE72" i="19" s="1"/>
  <c r="AC71" i="19"/>
  <c r="AB68" i="19"/>
  <c r="AC67" i="19"/>
  <c r="AB64" i="19"/>
  <c r="AE64" i="19" s="1"/>
  <c r="AC63" i="19"/>
  <c r="AC78" i="19"/>
  <c r="AC74" i="19"/>
  <c r="AC70" i="19"/>
  <c r="AC62" i="19"/>
  <c r="AC21" i="19"/>
  <c r="AC17" i="19"/>
  <c r="AB51" i="19"/>
  <c r="AE51" i="19" s="1"/>
  <c r="AB47" i="19"/>
  <c r="AE47" i="19" s="1"/>
  <c r="AB44" i="19"/>
  <c r="AE44" i="19" s="1"/>
  <c r="AB43" i="19"/>
  <c r="AE43" i="19" s="1"/>
  <c r="AB40" i="19"/>
  <c r="AE40" i="19" s="1"/>
  <c r="AB34" i="19"/>
  <c r="AE34" i="19" s="1"/>
  <c r="AB30" i="19"/>
  <c r="AE30" i="19" s="1"/>
  <c r="AE14" i="19"/>
  <c r="AC13" i="19"/>
  <c r="AC54" i="19"/>
  <c r="AC49" i="19"/>
  <c r="AC28" i="19"/>
  <c r="AC19" i="19"/>
  <c r="AE11" i="19" l="1"/>
  <c r="U80" i="19" l="1"/>
  <c r="V80" i="19" s="1"/>
  <c r="W80" i="19" s="1"/>
  <c r="U79" i="19"/>
  <c r="V79" i="19" s="1"/>
  <c r="W79" i="19" s="1"/>
  <c r="U78" i="19"/>
  <c r="V78" i="19" s="1"/>
  <c r="W78" i="19" s="1"/>
  <c r="U77" i="19"/>
  <c r="V77" i="19" s="1"/>
  <c r="W77" i="19" s="1"/>
  <c r="U76" i="19"/>
  <c r="V76" i="19" s="1"/>
  <c r="W76" i="19" s="1"/>
  <c r="U75" i="19"/>
  <c r="V75" i="19" s="1"/>
  <c r="W75" i="19" s="1"/>
  <c r="U74" i="19"/>
  <c r="V74" i="19" s="1"/>
  <c r="W74" i="19" s="1"/>
  <c r="U73" i="19"/>
  <c r="V73" i="19" s="1"/>
  <c r="W73" i="19" s="1"/>
  <c r="U72" i="19"/>
  <c r="V72" i="19" s="1"/>
  <c r="W72" i="19" s="1"/>
  <c r="U71" i="19"/>
  <c r="V71" i="19" s="1"/>
  <c r="W71" i="19" s="1"/>
  <c r="U70" i="19"/>
  <c r="V70" i="19" s="1"/>
  <c r="W70" i="19" s="1"/>
  <c r="U69" i="19"/>
  <c r="V69" i="19" s="1"/>
  <c r="W69" i="19" s="1"/>
  <c r="U68" i="19"/>
  <c r="V68" i="19" s="1"/>
  <c r="W68" i="19" s="1"/>
  <c r="U67" i="19"/>
  <c r="V67" i="19" s="1"/>
  <c r="W67" i="19" s="1"/>
  <c r="U66" i="19"/>
  <c r="V66" i="19" s="1"/>
  <c r="W66" i="19" s="1"/>
  <c r="U65" i="19"/>
  <c r="V65" i="19" s="1"/>
  <c r="W65" i="19" s="1"/>
  <c r="U64" i="19"/>
  <c r="V64" i="19" s="1"/>
  <c r="W64" i="19" s="1"/>
  <c r="U63" i="19"/>
  <c r="V63" i="19" s="1"/>
  <c r="W63" i="19" s="1"/>
  <c r="U62" i="19"/>
  <c r="V62" i="19" s="1"/>
  <c r="W62" i="19" s="1"/>
  <c r="U61" i="19"/>
  <c r="V61" i="19" s="1"/>
  <c r="W61" i="19" s="1"/>
  <c r="U60" i="19"/>
  <c r="V60" i="19" s="1"/>
  <c r="W60" i="19" s="1"/>
  <c r="U55" i="19"/>
  <c r="V55" i="19" s="1"/>
  <c r="U54" i="19"/>
  <c r="V54" i="19" s="1"/>
  <c r="U53" i="19"/>
  <c r="V53" i="19" s="1"/>
  <c r="U52" i="19"/>
  <c r="V52" i="19" s="1"/>
  <c r="U51" i="19"/>
  <c r="V51" i="19" s="1"/>
  <c r="U50" i="19"/>
  <c r="V50" i="19" s="1"/>
  <c r="U49" i="19"/>
  <c r="V49" i="19" s="1"/>
  <c r="U48" i="19"/>
  <c r="V48" i="19" s="1"/>
  <c r="U47" i="19"/>
  <c r="V47" i="19" s="1"/>
  <c r="U46" i="19"/>
  <c r="V46" i="19" s="1"/>
  <c r="U45" i="19"/>
  <c r="V45" i="19" s="1"/>
  <c r="U44" i="19"/>
  <c r="V44" i="19" s="1"/>
  <c r="U43" i="19"/>
  <c r="V43" i="19" s="1"/>
  <c r="U42" i="19"/>
  <c r="V42" i="19" s="1"/>
  <c r="U41" i="19"/>
  <c r="V41" i="19" s="1"/>
  <c r="U40" i="19"/>
  <c r="V40" i="19" s="1"/>
  <c r="U39" i="19"/>
  <c r="V39" i="19" s="1"/>
  <c r="U38" i="19"/>
  <c r="V38" i="19" s="1"/>
  <c r="U37" i="19"/>
  <c r="V37" i="19" s="1"/>
  <c r="U36" i="19"/>
  <c r="V36" i="19" s="1"/>
  <c r="U35" i="19"/>
  <c r="V35" i="19" s="1"/>
  <c r="U34" i="19"/>
  <c r="V34" i="19" s="1"/>
  <c r="U33" i="19"/>
  <c r="V33" i="19" s="1"/>
  <c r="U32" i="19"/>
  <c r="V32" i="19" s="1"/>
  <c r="U31" i="19"/>
  <c r="V31" i="19" s="1"/>
  <c r="U30" i="19"/>
  <c r="V30" i="19" s="1"/>
  <c r="U29" i="19"/>
  <c r="V29" i="19" s="1"/>
  <c r="U28" i="19"/>
  <c r="V28" i="19" s="1"/>
  <c r="U27" i="19"/>
  <c r="V27" i="19" s="1"/>
  <c r="U26" i="19"/>
  <c r="V26" i="19" s="1"/>
  <c r="U25" i="19"/>
  <c r="V25" i="19" s="1"/>
  <c r="U24" i="19"/>
  <c r="V24" i="19" s="1"/>
  <c r="U23" i="19"/>
  <c r="V23" i="19" s="1"/>
  <c r="U22" i="19"/>
  <c r="V22" i="19" s="1"/>
  <c r="U21" i="19"/>
  <c r="V21" i="19" s="1"/>
  <c r="U20" i="19"/>
  <c r="V20" i="19" s="1"/>
  <c r="U19" i="19"/>
  <c r="V19" i="19" s="1"/>
  <c r="U18" i="19"/>
  <c r="V18" i="19" s="1"/>
  <c r="U17" i="19"/>
  <c r="V17" i="19" s="1"/>
  <c r="U16" i="19"/>
  <c r="V16" i="19" s="1"/>
  <c r="U15" i="19"/>
  <c r="V15" i="19" s="1"/>
  <c r="U14" i="19"/>
  <c r="V14" i="19" s="1"/>
  <c r="U13" i="19"/>
  <c r="V13" i="19" s="1"/>
  <c r="U12" i="19"/>
  <c r="V12" i="19" s="1"/>
  <c r="U11" i="19"/>
  <c r="V11" i="19" s="1"/>
  <c r="O80" i="19"/>
  <c r="P80" i="19" s="1"/>
  <c r="Q80" i="19" s="1"/>
  <c r="O79" i="19"/>
  <c r="P79" i="19" s="1"/>
  <c r="Q79" i="19" s="1"/>
  <c r="O78" i="19"/>
  <c r="P78" i="19" s="1"/>
  <c r="Q78" i="19" s="1"/>
  <c r="O77" i="19"/>
  <c r="P77" i="19" s="1"/>
  <c r="Q77" i="19" s="1"/>
  <c r="O76" i="19"/>
  <c r="P76" i="19" s="1"/>
  <c r="Q76" i="19" s="1"/>
  <c r="O75" i="19"/>
  <c r="P75" i="19" s="1"/>
  <c r="Q75" i="19" s="1"/>
  <c r="O74" i="19"/>
  <c r="P74" i="19" s="1"/>
  <c r="Q74" i="19" s="1"/>
  <c r="O73" i="19"/>
  <c r="P73" i="19" s="1"/>
  <c r="Q73" i="19" s="1"/>
  <c r="O72" i="19"/>
  <c r="P72" i="19" s="1"/>
  <c r="Q72" i="19" s="1"/>
  <c r="O71" i="19"/>
  <c r="P71" i="19" s="1"/>
  <c r="Q71" i="19" s="1"/>
  <c r="O70" i="19"/>
  <c r="P70" i="19" s="1"/>
  <c r="Q70" i="19" s="1"/>
  <c r="O69" i="19"/>
  <c r="P69" i="19" s="1"/>
  <c r="Q69" i="19" s="1"/>
  <c r="O68" i="19"/>
  <c r="P68" i="19" s="1"/>
  <c r="Q68" i="19" s="1"/>
  <c r="O67" i="19"/>
  <c r="P67" i="19" s="1"/>
  <c r="Q67" i="19" s="1"/>
  <c r="O66" i="19"/>
  <c r="P66" i="19" s="1"/>
  <c r="Q66" i="19" s="1"/>
  <c r="O65" i="19"/>
  <c r="P65" i="19" s="1"/>
  <c r="Q65" i="19" s="1"/>
  <c r="O64" i="19"/>
  <c r="P64" i="19" s="1"/>
  <c r="Q64" i="19" s="1"/>
  <c r="O63" i="19"/>
  <c r="P63" i="19" s="1"/>
  <c r="Q63" i="19" s="1"/>
  <c r="O62" i="19"/>
  <c r="P62" i="19" s="1"/>
  <c r="Q62" i="19" s="1"/>
  <c r="O61" i="19"/>
  <c r="P61" i="19" s="1"/>
  <c r="Q61" i="19" s="1"/>
  <c r="O60" i="19"/>
  <c r="P60" i="19" s="1"/>
  <c r="Q60" i="19" s="1"/>
  <c r="O55" i="19"/>
  <c r="P55" i="19" s="1"/>
  <c r="O54" i="19"/>
  <c r="P54" i="19" s="1"/>
  <c r="O53" i="19"/>
  <c r="P53" i="19" s="1"/>
  <c r="O52" i="19"/>
  <c r="P52" i="19" s="1"/>
  <c r="O51" i="19"/>
  <c r="P51" i="19" s="1"/>
  <c r="O50" i="19"/>
  <c r="P50" i="19" s="1"/>
  <c r="O49" i="19"/>
  <c r="P49" i="19" s="1"/>
  <c r="O48" i="19"/>
  <c r="P48" i="19" s="1"/>
  <c r="O47" i="19"/>
  <c r="P47" i="19" s="1"/>
  <c r="O46" i="19"/>
  <c r="P46" i="19" s="1"/>
  <c r="O45" i="19"/>
  <c r="P45" i="19" s="1"/>
  <c r="O44" i="19"/>
  <c r="P44" i="19" s="1"/>
  <c r="O43" i="19"/>
  <c r="P43" i="19" s="1"/>
  <c r="O42" i="19"/>
  <c r="P42" i="19" s="1"/>
  <c r="O41" i="19"/>
  <c r="P41" i="19" s="1"/>
  <c r="O40" i="19"/>
  <c r="P40" i="19" s="1"/>
  <c r="O39" i="19"/>
  <c r="P39" i="19" s="1"/>
  <c r="O38" i="19"/>
  <c r="P38" i="19" s="1"/>
  <c r="O37" i="19"/>
  <c r="P37" i="19" s="1"/>
  <c r="O36" i="19"/>
  <c r="P36" i="19" s="1"/>
  <c r="O35" i="19"/>
  <c r="P35" i="19" s="1"/>
  <c r="O34" i="19"/>
  <c r="P34" i="19" s="1"/>
  <c r="O33" i="19"/>
  <c r="P33" i="19" s="1"/>
  <c r="O32" i="19"/>
  <c r="P32" i="19" s="1"/>
  <c r="O31" i="19"/>
  <c r="P31" i="19" s="1"/>
  <c r="O30" i="19"/>
  <c r="P30" i="19" s="1"/>
  <c r="O29" i="19"/>
  <c r="P29" i="19" s="1"/>
  <c r="O28" i="19"/>
  <c r="P28" i="19" s="1"/>
  <c r="O27" i="19"/>
  <c r="P27" i="19" s="1"/>
  <c r="O26" i="19"/>
  <c r="P26" i="19" s="1"/>
  <c r="O25" i="19"/>
  <c r="P25" i="19" s="1"/>
  <c r="O24" i="19"/>
  <c r="P24" i="19" s="1"/>
  <c r="O23" i="19"/>
  <c r="P23" i="19" s="1"/>
  <c r="O22" i="19"/>
  <c r="P22" i="19" s="1"/>
  <c r="O21" i="19"/>
  <c r="P21" i="19" s="1"/>
  <c r="O20" i="19"/>
  <c r="P20" i="19" s="1"/>
  <c r="O19" i="19"/>
  <c r="P19" i="19" s="1"/>
  <c r="O18" i="19"/>
  <c r="P18" i="19" s="1"/>
  <c r="O17" i="19"/>
  <c r="P17" i="19" s="1"/>
  <c r="O16" i="19"/>
  <c r="P16" i="19" s="1"/>
  <c r="O15" i="19"/>
  <c r="P15" i="19" s="1"/>
  <c r="O14" i="19"/>
  <c r="P14" i="19" s="1"/>
  <c r="O13" i="19"/>
  <c r="P13" i="19" s="1"/>
  <c r="O12" i="19"/>
  <c r="P12" i="19" s="1"/>
  <c r="O11" i="19"/>
  <c r="P11" i="19" s="1"/>
  <c r="Q81" i="19" l="1"/>
  <c r="W81" i="19"/>
  <c r="J10" i="23"/>
  <c r="I10" i="23"/>
  <c r="K10" i="21"/>
  <c r="J10" i="21"/>
  <c r="I10" i="21"/>
  <c r="R56" i="20"/>
  <c r="U56" i="20" s="1"/>
  <c r="N60" i="21" s="1"/>
  <c r="S60" i="21" s="1"/>
  <c r="R8" i="20"/>
  <c r="R77" i="20"/>
  <c r="U77" i="20" s="1"/>
  <c r="O77" i="20"/>
  <c r="P77" i="20" s="1"/>
  <c r="L8" i="20"/>
  <c r="R57" i="20"/>
  <c r="U57" i="20" s="1"/>
  <c r="N61" i="21" s="1"/>
  <c r="S61" i="21" s="1"/>
  <c r="R58" i="20"/>
  <c r="U58" i="20" s="1"/>
  <c r="N62" i="21" s="1"/>
  <c r="S62" i="21" s="1"/>
  <c r="R59" i="20"/>
  <c r="U59" i="20" s="1"/>
  <c r="R60" i="20"/>
  <c r="U60" i="20" s="1"/>
  <c r="R61" i="20"/>
  <c r="U61" i="20" s="1"/>
  <c r="R62" i="20"/>
  <c r="U62" i="20" s="1"/>
  <c r="N66" i="21" s="1"/>
  <c r="S66" i="21" s="1"/>
  <c r="R63" i="20"/>
  <c r="U63" i="20" s="1"/>
  <c r="N67" i="21" s="1"/>
  <c r="S67" i="21" s="1"/>
  <c r="R64" i="20"/>
  <c r="U64" i="20" s="1"/>
  <c r="R65" i="20"/>
  <c r="U65" i="20" s="1"/>
  <c r="R66" i="20"/>
  <c r="U66" i="20" s="1"/>
  <c r="N70" i="21" s="1"/>
  <c r="S70" i="21" s="1"/>
  <c r="R67" i="20"/>
  <c r="U67" i="20" s="1"/>
  <c r="R68" i="20"/>
  <c r="U68" i="20" s="1"/>
  <c r="N72" i="21" s="1"/>
  <c r="S72" i="21" s="1"/>
  <c r="R69" i="20"/>
  <c r="U69" i="20" s="1"/>
  <c r="R70" i="20"/>
  <c r="U70" i="20" s="1"/>
  <c r="R71" i="20"/>
  <c r="U71" i="20" s="1"/>
  <c r="N75" i="21" s="1"/>
  <c r="S75" i="21" s="1"/>
  <c r="R72" i="20"/>
  <c r="U72" i="20" s="1"/>
  <c r="R73" i="20"/>
  <c r="U73" i="20" s="1"/>
  <c r="R74" i="20"/>
  <c r="U74" i="20" s="1"/>
  <c r="N78" i="21" s="1"/>
  <c r="S78" i="21" s="1"/>
  <c r="R75" i="20"/>
  <c r="U75" i="20" s="1"/>
  <c r="N79" i="21" s="1"/>
  <c r="S79" i="21" s="1"/>
  <c r="R76" i="20"/>
  <c r="U76" i="20" s="1"/>
  <c r="R9" i="20"/>
  <c r="R10" i="20"/>
  <c r="R11" i="20"/>
  <c r="R12" i="20"/>
  <c r="R13" i="20"/>
  <c r="R14" i="20"/>
  <c r="R15" i="20"/>
  <c r="R16" i="20"/>
  <c r="R17" i="20"/>
  <c r="R18" i="20"/>
  <c r="R19" i="20"/>
  <c r="R20" i="20"/>
  <c r="R21" i="20"/>
  <c r="R22" i="20"/>
  <c r="R23" i="20"/>
  <c r="R24" i="20"/>
  <c r="R25" i="20"/>
  <c r="R26" i="20"/>
  <c r="R27" i="20"/>
  <c r="R28" i="20"/>
  <c r="R29" i="20"/>
  <c r="R30" i="20"/>
  <c r="R31" i="20"/>
  <c r="R32" i="20"/>
  <c r="R33" i="20"/>
  <c r="R34" i="20"/>
  <c r="R35" i="20"/>
  <c r="R36" i="20"/>
  <c r="R37" i="20"/>
  <c r="R38" i="20"/>
  <c r="R39" i="20"/>
  <c r="R40" i="20"/>
  <c r="R41" i="20"/>
  <c r="R42" i="20"/>
  <c r="R43" i="20"/>
  <c r="R44" i="20"/>
  <c r="R45" i="20"/>
  <c r="R46" i="20"/>
  <c r="R47" i="20"/>
  <c r="R48" i="20"/>
  <c r="R49" i="20"/>
  <c r="R50" i="20"/>
  <c r="R51" i="20"/>
  <c r="R52" i="20"/>
  <c r="N74" i="21" l="1"/>
  <c r="S74" i="21" s="1"/>
  <c r="N77" i="21"/>
  <c r="N73" i="21"/>
  <c r="S73" i="21" s="1"/>
  <c r="T73" i="21" s="1"/>
  <c r="U73" i="21" s="1"/>
  <c r="V73" i="21" s="1"/>
  <c r="N69" i="21"/>
  <c r="N65" i="21"/>
  <c r="N80" i="21"/>
  <c r="N76" i="21"/>
  <c r="X67" i="21"/>
  <c r="AC67" i="21" s="1"/>
  <c r="AD67" i="21" s="1"/>
  <c r="N68" i="21"/>
  <c r="S68" i="21" s="1"/>
  <c r="N64" i="21"/>
  <c r="X70" i="21"/>
  <c r="AC70" i="21" s="1"/>
  <c r="AD70" i="21" s="1"/>
  <c r="N71" i="21"/>
  <c r="N63" i="21"/>
  <c r="N61" i="23"/>
  <c r="O61" i="23" s="1"/>
  <c r="P61" i="23" s="1"/>
  <c r="Q61" i="23" s="1"/>
  <c r="X62" i="21"/>
  <c r="AC62" i="21" s="1"/>
  <c r="N73" i="23"/>
  <c r="O73" i="23" s="1"/>
  <c r="P73" i="23" s="1"/>
  <c r="Q73" i="23" s="1"/>
  <c r="X74" i="21"/>
  <c r="AC74" i="21" s="1"/>
  <c r="T78" i="21"/>
  <c r="U78" i="21" s="1"/>
  <c r="V78" i="21" s="1"/>
  <c r="X78" i="21"/>
  <c r="AC78" i="21" s="1"/>
  <c r="T68" i="21"/>
  <c r="U68" i="21" s="1"/>
  <c r="V68" i="21" s="1"/>
  <c r="X68" i="21"/>
  <c r="AC68" i="21" s="1"/>
  <c r="AD68" i="21" s="1"/>
  <c r="N67" i="23"/>
  <c r="O67" i="23" s="1"/>
  <c r="P67" i="23" s="1"/>
  <c r="Q67" i="23" s="1"/>
  <c r="X60" i="21"/>
  <c r="AC60" i="21" s="1"/>
  <c r="T67" i="21"/>
  <c r="U67" i="21" s="1"/>
  <c r="V67" i="21" s="1"/>
  <c r="N66" i="23"/>
  <c r="S66" i="23" s="1"/>
  <c r="X66" i="23" s="1"/>
  <c r="X61" i="21"/>
  <c r="AC61" i="21" s="1"/>
  <c r="N77" i="23"/>
  <c r="L10" i="23"/>
  <c r="L55" i="23" s="1"/>
  <c r="T62" i="21"/>
  <c r="U62" i="21" s="1"/>
  <c r="V62" i="21" s="1"/>
  <c r="T74" i="21"/>
  <c r="U74" i="21" s="1"/>
  <c r="V74" i="21" s="1"/>
  <c r="X75" i="21"/>
  <c r="AC75" i="21" s="1"/>
  <c r="O75" i="21"/>
  <c r="P75" i="21" s="1"/>
  <c r="Q75" i="21" s="1"/>
  <c r="L10" i="21"/>
  <c r="L55" i="21" s="1"/>
  <c r="O67" i="21"/>
  <c r="P67" i="21" s="1"/>
  <c r="Q67" i="21" s="1"/>
  <c r="O79" i="21"/>
  <c r="P79" i="21" s="1"/>
  <c r="Q79" i="21" s="1"/>
  <c r="O70" i="21"/>
  <c r="P70" i="21" s="1"/>
  <c r="Q70" i="21" s="1"/>
  <c r="O78" i="21"/>
  <c r="P78" i="21" s="1"/>
  <c r="Q78" i="21" s="1"/>
  <c r="O66" i="21"/>
  <c r="P66" i="21" s="1"/>
  <c r="Q66" i="21" s="1"/>
  <c r="O72" i="21"/>
  <c r="P72" i="21" s="1"/>
  <c r="Q72" i="21" s="1"/>
  <c r="O61" i="21"/>
  <c r="P61" i="21" s="1"/>
  <c r="Q61" i="21" s="1"/>
  <c r="O60" i="21"/>
  <c r="P60" i="21" s="1"/>
  <c r="Q60" i="21" s="1"/>
  <c r="O62" i="21"/>
  <c r="P62" i="21" s="1"/>
  <c r="Q62" i="21" s="1"/>
  <c r="V77" i="20"/>
  <c r="W77" i="20" s="1"/>
  <c r="U52" i="20"/>
  <c r="N54" i="21" s="1"/>
  <c r="S54" i="21" s="1"/>
  <c r="U51" i="20"/>
  <c r="N53" i="21" s="1"/>
  <c r="U50" i="20"/>
  <c r="N52" i="21" s="1"/>
  <c r="S52" i="21" s="1"/>
  <c r="U49" i="20"/>
  <c r="U48" i="20"/>
  <c r="N50" i="21" s="1"/>
  <c r="S50" i="21" s="1"/>
  <c r="U47" i="20"/>
  <c r="N49" i="21" s="1"/>
  <c r="U46" i="20"/>
  <c r="N48" i="21" s="1"/>
  <c r="S48" i="21" s="1"/>
  <c r="U45" i="20"/>
  <c r="N47" i="21" s="1"/>
  <c r="S47" i="21" s="1"/>
  <c r="U44" i="20"/>
  <c r="N46" i="21" s="1"/>
  <c r="S46" i="21" s="1"/>
  <c r="U43" i="20"/>
  <c r="U42" i="20"/>
  <c r="N44" i="21" s="1"/>
  <c r="S44" i="21" s="1"/>
  <c r="U41" i="20"/>
  <c r="N43" i="21" s="1"/>
  <c r="S43" i="21" s="1"/>
  <c r="U40" i="20"/>
  <c r="N42" i="21" s="1"/>
  <c r="U39" i="20"/>
  <c r="N41" i="21" s="1"/>
  <c r="U38" i="20"/>
  <c r="N40" i="21" s="1"/>
  <c r="S40" i="21" s="1"/>
  <c r="U37" i="20"/>
  <c r="N39" i="21" s="1"/>
  <c r="S39" i="21" s="1"/>
  <c r="U36" i="20"/>
  <c r="N38" i="21" s="1"/>
  <c r="U35" i="20"/>
  <c r="N37" i="21" s="1"/>
  <c r="S37" i="21" s="1"/>
  <c r="U34" i="20"/>
  <c r="N36" i="21" s="1"/>
  <c r="S36" i="21" s="1"/>
  <c r="U33" i="20"/>
  <c r="N35" i="21" s="1"/>
  <c r="S35" i="21" s="1"/>
  <c r="U32" i="20"/>
  <c r="N34" i="21" s="1"/>
  <c r="S34" i="21" s="1"/>
  <c r="U31" i="20"/>
  <c r="N33" i="21" s="1"/>
  <c r="S33" i="21" s="1"/>
  <c r="U30" i="20"/>
  <c r="N32" i="21" s="1"/>
  <c r="S32" i="21" s="1"/>
  <c r="U29" i="20"/>
  <c r="N31" i="21" s="1"/>
  <c r="S31" i="21" s="1"/>
  <c r="U28" i="20"/>
  <c r="N30" i="21" s="1"/>
  <c r="S30" i="21" s="1"/>
  <c r="U27" i="20"/>
  <c r="N29" i="21" s="1"/>
  <c r="S29" i="21" s="1"/>
  <c r="U26" i="20"/>
  <c r="N28" i="21" s="1"/>
  <c r="S28" i="21" s="1"/>
  <c r="U25" i="20"/>
  <c r="N27" i="21" s="1"/>
  <c r="U24" i="20"/>
  <c r="N26" i="21" s="1"/>
  <c r="U23" i="20"/>
  <c r="N25" i="21" s="1"/>
  <c r="S25" i="21" s="1"/>
  <c r="U22" i="20"/>
  <c r="N24" i="21" s="1"/>
  <c r="U21" i="20"/>
  <c r="N23" i="21" s="1"/>
  <c r="S23" i="21" s="1"/>
  <c r="U20" i="20"/>
  <c r="N22" i="21" s="1"/>
  <c r="U19" i="20"/>
  <c r="N21" i="21" s="1"/>
  <c r="U18" i="20"/>
  <c r="N20" i="21" s="1"/>
  <c r="S20" i="21" s="1"/>
  <c r="U17" i="20"/>
  <c r="U16" i="20"/>
  <c r="N18" i="21" s="1"/>
  <c r="S18" i="21" s="1"/>
  <c r="U15" i="20"/>
  <c r="N17" i="21" s="1"/>
  <c r="U14" i="20"/>
  <c r="N16" i="21" s="1"/>
  <c r="S16" i="21" s="1"/>
  <c r="U13" i="20"/>
  <c r="N15" i="21" s="1"/>
  <c r="S15" i="21" s="1"/>
  <c r="U12" i="20"/>
  <c r="U11" i="20"/>
  <c r="N13" i="21" s="1"/>
  <c r="U10" i="20"/>
  <c r="N12" i="21" s="1"/>
  <c r="U9" i="20"/>
  <c r="N11" i="21" s="1"/>
  <c r="U8" i="20"/>
  <c r="N10" i="21" s="1"/>
  <c r="S10" i="21" s="1"/>
  <c r="O76" i="20"/>
  <c r="P76" i="20" s="1"/>
  <c r="O75" i="20"/>
  <c r="P75" i="20" s="1"/>
  <c r="O74" i="20"/>
  <c r="P74" i="20" s="1"/>
  <c r="O73" i="20"/>
  <c r="P73" i="20" s="1"/>
  <c r="O72" i="20"/>
  <c r="P72" i="20" s="1"/>
  <c r="O71" i="20"/>
  <c r="P71" i="20" s="1"/>
  <c r="O70" i="20"/>
  <c r="P70" i="20" s="1"/>
  <c r="O69" i="20"/>
  <c r="P69" i="20" s="1"/>
  <c r="O68" i="20"/>
  <c r="P68" i="20" s="1"/>
  <c r="O67" i="20"/>
  <c r="P67" i="20" s="1"/>
  <c r="O66" i="20"/>
  <c r="P66" i="20" s="1"/>
  <c r="O65" i="20"/>
  <c r="P65" i="20" s="1"/>
  <c r="O64" i="20"/>
  <c r="P64" i="20" s="1"/>
  <c r="O63" i="20"/>
  <c r="P63" i="20" s="1"/>
  <c r="O62" i="20"/>
  <c r="P62" i="20" s="1"/>
  <c r="O61" i="20"/>
  <c r="P61" i="20" s="1"/>
  <c r="O60" i="20"/>
  <c r="P60" i="20" s="1"/>
  <c r="O59" i="20"/>
  <c r="P59" i="20" s="1"/>
  <c r="O58" i="20"/>
  <c r="P58" i="20" s="1"/>
  <c r="O57" i="20"/>
  <c r="P57" i="20" s="1"/>
  <c r="O56" i="20"/>
  <c r="P56" i="20" s="1"/>
  <c r="O52" i="20"/>
  <c r="P52" i="20" s="1"/>
  <c r="J52" i="20"/>
  <c r="I52" i="20"/>
  <c r="O51" i="20"/>
  <c r="P51" i="20" s="1"/>
  <c r="J51" i="20"/>
  <c r="I51" i="20"/>
  <c r="O50" i="20"/>
  <c r="P50" i="20" s="1"/>
  <c r="J50" i="20"/>
  <c r="I50" i="20"/>
  <c r="O49" i="20"/>
  <c r="P49" i="20" s="1"/>
  <c r="J49" i="20"/>
  <c r="I49" i="20"/>
  <c r="O48" i="20"/>
  <c r="P48" i="20" s="1"/>
  <c r="J48" i="20"/>
  <c r="I48" i="20"/>
  <c r="O47" i="20"/>
  <c r="P47" i="20" s="1"/>
  <c r="J47" i="20"/>
  <c r="I47" i="20"/>
  <c r="O46" i="20"/>
  <c r="P46" i="20" s="1"/>
  <c r="J46" i="20"/>
  <c r="I46" i="20"/>
  <c r="O45" i="20"/>
  <c r="P45" i="20" s="1"/>
  <c r="J45" i="20"/>
  <c r="I45" i="20"/>
  <c r="O44" i="20"/>
  <c r="P44" i="20" s="1"/>
  <c r="J44" i="20"/>
  <c r="I44" i="20"/>
  <c r="O43" i="20"/>
  <c r="P43" i="20" s="1"/>
  <c r="J43" i="20"/>
  <c r="I43" i="20"/>
  <c r="O42" i="20"/>
  <c r="P42" i="20" s="1"/>
  <c r="J42" i="20"/>
  <c r="I42" i="20"/>
  <c r="O41" i="20"/>
  <c r="P41" i="20" s="1"/>
  <c r="J41" i="20"/>
  <c r="I41" i="20"/>
  <c r="O40" i="20"/>
  <c r="P40" i="20" s="1"/>
  <c r="J40" i="20"/>
  <c r="I40" i="20"/>
  <c r="O39" i="20"/>
  <c r="P39" i="20" s="1"/>
  <c r="J39" i="20"/>
  <c r="I39" i="20"/>
  <c r="O38" i="20"/>
  <c r="P38" i="20" s="1"/>
  <c r="J38" i="20"/>
  <c r="I38" i="20"/>
  <c r="O37" i="20"/>
  <c r="P37" i="20" s="1"/>
  <c r="J37" i="20"/>
  <c r="I37" i="20"/>
  <c r="O36" i="20"/>
  <c r="P36" i="20" s="1"/>
  <c r="J36" i="20"/>
  <c r="I36" i="20"/>
  <c r="O35" i="20"/>
  <c r="P35" i="20" s="1"/>
  <c r="J35" i="20"/>
  <c r="I35" i="20"/>
  <c r="O34" i="20"/>
  <c r="P34" i="20" s="1"/>
  <c r="J34" i="20"/>
  <c r="I34" i="20"/>
  <c r="O33" i="20"/>
  <c r="P33" i="20" s="1"/>
  <c r="J33" i="20"/>
  <c r="I33" i="20"/>
  <c r="O32" i="20"/>
  <c r="P32" i="20" s="1"/>
  <c r="J32" i="20"/>
  <c r="I32" i="20"/>
  <c r="O31" i="20"/>
  <c r="P31" i="20" s="1"/>
  <c r="J31" i="20"/>
  <c r="I31" i="20"/>
  <c r="O30" i="20"/>
  <c r="P30" i="20" s="1"/>
  <c r="J30" i="20"/>
  <c r="I30" i="20"/>
  <c r="O29" i="20"/>
  <c r="P29" i="20" s="1"/>
  <c r="J29" i="20"/>
  <c r="I29" i="20"/>
  <c r="O28" i="20"/>
  <c r="P28" i="20" s="1"/>
  <c r="J28" i="20"/>
  <c r="I28" i="20"/>
  <c r="O27" i="20"/>
  <c r="P27" i="20" s="1"/>
  <c r="J27" i="20"/>
  <c r="I27" i="20"/>
  <c r="O26" i="20"/>
  <c r="P26" i="20" s="1"/>
  <c r="J26" i="20"/>
  <c r="I26" i="20"/>
  <c r="O25" i="20"/>
  <c r="P25" i="20" s="1"/>
  <c r="J25" i="20"/>
  <c r="I25" i="20"/>
  <c r="O24" i="20"/>
  <c r="P24" i="20" s="1"/>
  <c r="J24" i="20"/>
  <c r="I24" i="20"/>
  <c r="O23" i="20"/>
  <c r="P23" i="20" s="1"/>
  <c r="J23" i="20"/>
  <c r="I23" i="20"/>
  <c r="O22" i="20"/>
  <c r="P22" i="20" s="1"/>
  <c r="J22" i="20"/>
  <c r="I22" i="20"/>
  <c r="O21" i="20"/>
  <c r="P21" i="20" s="1"/>
  <c r="J21" i="20"/>
  <c r="I21" i="20"/>
  <c r="O20" i="20"/>
  <c r="P20" i="20" s="1"/>
  <c r="J20" i="20"/>
  <c r="I20" i="20"/>
  <c r="O19" i="20"/>
  <c r="P19" i="20" s="1"/>
  <c r="J19" i="20"/>
  <c r="I19" i="20"/>
  <c r="O18" i="20"/>
  <c r="P18" i="20" s="1"/>
  <c r="J18" i="20"/>
  <c r="I18" i="20"/>
  <c r="O17" i="20"/>
  <c r="P17" i="20" s="1"/>
  <c r="J17" i="20"/>
  <c r="I17" i="20"/>
  <c r="O16" i="20"/>
  <c r="P16" i="20" s="1"/>
  <c r="J16" i="20"/>
  <c r="I16" i="20"/>
  <c r="O15" i="20"/>
  <c r="P15" i="20" s="1"/>
  <c r="J15" i="20"/>
  <c r="I15" i="20"/>
  <c r="O14" i="20"/>
  <c r="P14" i="20" s="1"/>
  <c r="J14" i="20"/>
  <c r="I14" i="20"/>
  <c r="O13" i="20"/>
  <c r="P13" i="20" s="1"/>
  <c r="J13" i="20"/>
  <c r="I13" i="20"/>
  <c r="O12" i="20"/>
  <c r="P12" i="20" s="1"/>
  <c r="J12" i="20"/>
  <c r="I12" i="20"/>
  <c r="O11" i="20"/>
  <c r="P11" i="20" s="1"/>
  <c r="J11" i="20"/>
  <c r="I11" i="20"/>
  <c r="O10" i="20"/>
  <c r="P10" i="20" s="1"/>
  <c r="J10" i="20"/>
  <c r="I10" i="20"/>
  <c r="O9" i="20"/>
  <c r="P9" i="20" s="1"/>
  <c r="J9" i="20"/>
  <c r="I9" i="20"/>
  <c r="O8" i="20"/>
  <c r="P8" i="20" s="1"/>
  <c r="O17" i="21" l="1"/>
  <c r="P17" i="21" s="1"/>
  <c r="Q17" i="21" s="1"/>
  <c r="S17" i="21"/>
  <c r="O53" i="21"/>
  <c r="P53" i="21" s="1"/>
  <c r="Q53" i="21" s="1"/>
  <c r="S53" i="21"/>
  <c r="N53" i="23" s="1"/>
  <c r="S53" i="23" s="1"/>
  <c r="X53" i="23" s="1"/>
  <c r="N75" i="23"/>
  <c r="O75" i="23" s="1"/>
  <c r="S76" i="21"/>
  <c r="O22" i="21"/>
  <c r="P22" i="21" s="1"/>
  <c r="Q22" i="21" s="1"/>
  <c r="S22" i="21"/>
  <c r="N22" i="23" s="1"/>
  <c r="S22" i="23" s="1"/>
  <c r="X22" i="23" s="1"/>
  <c r="N26" i="23"/>
  <c r="S26" i="23" s="1"/>
  <c r="X26" i="23" s="1"/>
  <c r="S26" i="21"/>
  <c r="S38" i="21"/>
  <c r="X38" i="21" s="1"/>
  <c r="O42" i="21"/>
  <c r="P42" i="21" s="1"/>
  <c r="Q42" i="21" s="1"/>
  <c r="S42" i="21"/>
  <c r="X73" i="21"/>
  <c r="AC73" i="21" s="1"/>
  <c r="AD73" i="21" s="1"/>
  <c r="AE73" i="21" s="1"/>
  <c r="AF73" i="21" s="1"/>
  <c r="X64" i="21"/>
  <c r="AC64" i="21" s="1"/>
  <c r="S64" i="21"/>
  <c r="S80" i="21"/>
  <c r="X80" i="21" s="1"/>
  <c r="X77" i="21"/>
  <c r="AC77" i="21" s="1"/>
  <c r="S77" i="21"/>
  <c r="S41" i="21"/>
  <c r="N41" i="23" s="1"/>
  <c r="N49" i="23"/>
  <c r="S49" i="23" s="1"/>
  <c r="X49" i="23" s="1"/>
  <c r="S49" i="21"/>
  <c r="S11" i="21"/>
  <c r="N11" i="23" s="1"/>
  <c r="S11" i="23" s="1"/>
  <c r="X11" i="23" s="1"/>
  <c r="N27" i="23"/>
  <c r="S27" i="23" s="1"/>
  <c r="X27" i="23" s="1"/>
  <c r="S27" i="21"/>
  <c r="S63" i="21"/>
  <c r="X63" i="21" s="1"/>
  <c r="AC63" i="21" s="1"/>
  <c r="AD63" i="21" s="1"/>
  <c r="AE63" i="21" s="1"/>
  <c r="AF63" i="21" s="1"/>
  <c r="X65" i="21"/>
  <c r="AC65" i="21" s="1"/>
  <c r="S65" i="21"/>
  <c r="S13" i="21"/>
  <c r="N13" i="23" s="1"/>
  <c r="S13" i="23" s="1"/>
  <c r="X13" i="23" s="1"/>
  <c r="N21" i="23"/>
  <c r="S21" i="23" s="1"/>
  <c r="X21" i="23" s="1"/>
  <c r="S21" i="21"/>
  <c r="S12" i="21"/>
  <c r="N12" i="23" s="1"/>
  <c r="N24" i="23"/>
  <c r="S24" i="23" s="1"/>
  <c r="X24" i="23" s="1"/>
  <c r="S24" i="21"/>
  <c r="N72" i="23"/>
  <c r="S71" i="21"/>
  <c r="N70" i="23" s="1"/>
  <c r="O70" i="23" s="1"/>
  <c r="P70" i="23" s="1"/>
  <c r="Q70" i="23" s="1"/>
  <c r="X69" i="21"/>
  <c r="AC69" i="21" s="1"/>
  <c r="S69" i="21"/>
  <c r="O74" i="21"/>
  <c r="P74" i="21" s="1"/>
  <c r="Q74" i="21" s="1"/>
  <c r="O65" i="21"/>
  <c r="P65" i="21" s="1"/>
  <c r="Q65" i="21" s="1"/>
  <c r="T70" i="21"/>
  <c r="U70" i="21" s="1"/>
  <c r="V70" i="21" s="1"/>
  <c r="N69" i="23"/>
  <c r="O69" i="23" s="1"/>
  <c r="P69" i="23" s="1"/>
  <c r="Q69" i="23" s="1"/>
  <c r="S73" i="23"/>
  <c r="X73" i="23" s="1"/>
  <c r="Y73" i="23" s="1"/>
  <c r="Z73" i="23" s="1"/>
  <c r="AA73" i="23" s="1"/>
  <c r="L25" i="20"/>
  <c r="N79" i="23"/>
  <c r="O79" i="23" s="1"/>
  <c r="P79" i="23" s="1"/>
  <c r="Q79" i="23" s="1"/>
  <c r="L16" i="20"/>
  <c r="O68" i="21"/>
  <c r="P68" i="21" s="1"/>
  <c r="Q68" i="21" s="1"/>
  <c r="Y70" i="21"/>
  <c r="Z70" i="21" s="1"/>
  <c r="AA70" i="21" s="1"/>
  <c r="P75" i="23"/>
  <c r="Q75" i="23" s="1"/>
  <c r="O64" i="21"/>
  <c r="P64" i="21" s="1"/>
  <c r="Q64" i="21" s="1"/>
  <c r="N10" i="23"/>
  <c r="V34" i="20"/>
  <c r="W34" i="20" s="1"/>
  <c r="O77" i="21"/>
  <c r="P77" i="21" s="1"/>
  <c r="Q77" i="21" s="1"/>
  <c r="L51" i="20"/>
  <c r="O80" i="21"/>
  <c r="P80" i="21" s="1"/>
  <c r="Q80" i="21" s="1"/>
  <c r="O69" i="21"/>
  <c r="P69" i="21" s="1"/>
  <c r="Q69" i="21" s="1"/>
  <c r="T80" i="21"/>
  <c r="U80" i="21" s="1"/>
  <c r="V80" i="21" s="1"/>
  <c r="O63" i="21"/>
  <c r="P63" i="21" s="1"/>
  <c r="Q63" i="21" s="1"/>
  <c r="X76" i="21"/>
  <c r="L10" i="20"/>
  <c r="L13" i="20"/>
  <c r="L17" i="20"/>
  <c r="L22" i="20"/>
  <c r="L26" i="20"/>
  <c r="L30" i="20"/>
  <c r="L33" i="20"/>
  <c r="L37" i="20"/>
  <c r="L40" i="20"/>
  <c r="L45" i="20"/>
  <c r="L49" i="20"/>
  <c r="L50" i="20"/>
  <c r="O76" i="21"/>
  <c r="P76" i="21" s="1"/>
  <c r="Q76" i="21" s="1"/>
  <c r="O73" i="21"/>
  <c r="P73" i="21" s="1"/>
  <c r="Q73" i="21" s="1"/>
  <c r="O71" i="21"/>
  <c r="P71" i="21" s="1"/>
  <c r="Q71" i="21" s="1"/>
  <c r="S75" i="23"/>
  <c r="X75" i="23" s="1"/>
  <c r="T76" i="21"/>
  <c r="U76" i="21" s="1"/>
  <c r="V76" i="21" s="1"/>
  <c r="S67" i="23"/>
  <c r="X67" i="23" s="1"/>
  <c r="Y73" i="21"/>
  <c r="Z73" i="21" s="1"/>
  <c r="AA73" i="21" s="1"/>
  <c r="S61" i="23"/>
  <c r="N71" i="23"/>
  <c r="S71" i="23" s="1"/>
  <c r="T71" i="23" s="1"/>
  <c r="U71" i="23" s="1"/>
  <c r="V71" i="23" s="1"/>
  <c r="X72" i="21"/>
  <c r="AC72" i="21" s="1"/>
  <c r="AD72" i="21" s="1"/>
  <c r="N78" i="23"/>
  <c r="S78" i="23" s="1"/>
  <c r="T78" i="23" s="1"/>
  <c r="U78" i="23" s="1"/>
  <c r="V78" i="23" s="1"/>
  <c r="X79" i="21"/>
  <c r="AC79" i="21" s="1"/>
  <c r="T64" i="21"/>
  <c r="U64" i="21" s="1"/>
  <c r="V64" i="21" s="1"/>
  <c r="N65" i="23"/>
  <c r="S65" i="23" s="1"/>
  <c r="X66" i="21"/>
  <c r="AC66" i="21" s="1"/>
  <c r="Y68" i="21"/>
  <c r="Z68" i="21" s="1"/>
  <c r="AA68" i="21" s="1"/>
  <c r="Y65" i="21"/>
  <c r="Z65" i="21" s="1"/>
  <c r="AA65" i="21" s="1"/>
  <c r="T73" i="23"/>
  <c r="U73" i="23" s="1"/>
  <c r="V73" i="23" s="1"/>
  <c r="AC73" i="23" s="1"/>
  <c r="AH73" i="21"/>
  <c r="AE67" i="21"/>
  <c r="AF67" i="21" s="1"/>
  <c r="Y67" i="21"/>
  <c r="Z67" i="21" s="1"/>
  <c r="AA67" i="21" s="1"/>
  <c r="O66" i="23"/>
  <c r="P66" i="23" s="1"/>
  <c r="Q66" i="23" s="1"/>
  <c r="AD60" i="21"/>
  <c r="AE60" i="21" s="1"/>
  <c r="AF60" i="21" s="1"/>
  <c r="Y60" i="21"/>
  <c r="Z60" i="21" s="1"/>
  <c r="AA60" i="21" s="1"/>
  <c r="T66" i="23"/>
  <c r="U66" i="23" s="1"/>
  <c r="V66" i="23" s="1"/>
  <c r="T66" i="21"/>
  <c r="U66" i="21" s="1"/>
  <c r="V66" i="21" s="1"/>
  <c r="O72" i="23"/>
  <c r="P72" i="23" s="1"/>
  <c r="Q72" i="23" s="1"/>
  <c r="S72" i="23"/>
  <c r="O13" i="21"/>
  <c r="P13" i="21" s="1"/>
  <c r="Q13" i="21" s="1"/>
  <c r="L36" i="20"/>
  <c r="L48" i="20"/>
  <c r="T27" i="21"/>
  <c r="U27" i="21" s="1"/>
  <c r="V27" i="21" s="1"/>
  <c r="O27" i="23"/>
  <c r="P27" i="23" s="1"/>
  <c r="Q27" i="23" s="1"/>
  <c r="X27" i="21"/>
  <c r="AC27" i="21" s="1"/>
  <c r="AD27" i="21" s="1"/>
  <c r="AE27" i="21" s="1"/>
  <c r="AF27" i="21" s="1"/>
  <c r="X41" i="21"/>
  <c r="O26" i="23"/>
  <c r="P26" i="23" s="1"/>
  <c r="Q26" i="23" s="1"/>
  <c r="X15" i="21"/>
  <c r="V17" i="20"/>
  <c r="W17" i="20" s="1"/>
  <c r="N19" i="21"/>
  <c r="S19" i="21" s="1"/>
  <c r="N28" i="23"/>
  <c r="S28" i="23" s="1"/>
  <c r="X28" i="23" s="1"/>
  <c r="T32" i="21"/>
  <c r="U32" i="21" s="1"/>
  <c r="V32" i="21" s="1"/>
  <c r="O28" i="21"/>
  <c r="P28" i="21" s="1"/>
  <c r="Q28" i="21" s="1"/>
  <c r="N60" i="23"/>
  <c r="O60" i="23" s="1"/>
  <c r="P60" i="23" s="1"/>
  <c r="Q60" i="23" s="1"/>
  <c r="T61" i="21"/>
  <c r="U61" i="21" s="1"/>
  <c r="V61" i="21" s="1"/>
  <c r="X13" i="21"/>
  <c r="T13" i="21"/>
  <c r="U13" i="21" s="1"/>
  <c r="V13" i="21" s="1"/>
  <c r="O16" i="21"/>
  <c r="P16" i="21" s="1"/>
  <c r="Q16" i="21" s="1"/>
  <c r="X20" i="21"/>
  <c r="N29" i="23"/>
  <c r="S29" i="23" s="1"/>
  <c r="X29" i="23" s="1"/>
  <c r="O33" i="21"/>
  <c r="P33" i="21" s="1"/>
  <c r="Q33" i="21" s="1"/>
  <c r="O39" i="21"/>
  <c r="P39" i="21" s="1"/>
  <c r="Q39" i="21" s="1"/>
  <c r="N39" i="23"/>
  <c r="S39" i="23" s="1"/>
  <c r="X39" i="23" s="1"/>
  <c r="N42" i="23"/>
  <c r="S42" i="23" s="1"/>
  <c r="X42" i="23" s="1"/>
  <c r="O43" i="21"/>
  <c r="P43" i="21" s="1"/>
  <c r="Q43" i="21" s="1"/>
  <c r="N46" i="23"/>
  <c r="S46" i="23" s="1"/>
  <c r="X46" i="23" s="1"/>
  <c r="O46" i="21"/>
  <c r="P46" i="21" s="1"/>
  <c r="Q46" i="21" s="1"/>
  <c r="N50" i="23"/>
  <c r="S50" i="23" s="1"/>
  <c r="X50" i="23" s="1"/>
  <c r="O50" i="21"/>
  <c r="P50" i="21" s="1"/>
  <c r="Q50" i="21" s="1"/>
  <c r="O40" i="21"/>
  <c r="P40" i="21" s="1"/>
  <c r="Q40" i="21" s="1"/>
  <c r="N33" i="23"/>
  <c r="S33" i="23" s="1"/>
  <c r="X33" i="23" s="1"/>
  <c r="O35" i="21"/>
  <c r="P35" i="21" s="1"/>
  <c r="Q35" i="21" s="1"/>
  <c r="V43" i="20"/>
  <c r="W43" i="20" s="1"/>
  <c r="N45" i="21"/>
  <c r="S45" i="21" s="1"/>
  <c r="O38" i="21"/>
  <c r="P38" i="21" s="1"/>
  <c r="Q38" i="21" s="1"/>
  <c r="N35" i="23"/>
  <c r="S35" i="23" s="1"/>
  <c r="X35" i="23" s="1"/>
  <c r="O11" i="21"/>
  <c r="P11" i="21" s="1"/>
  <c r="Q11" i="21" s="1"/>
  <c r="N17" i="23"/>
  <c r="S17" i="23" s="1"/>
  <c r="X17" i="23" s="1"/>
  <c r="O21" i="21"/>
  <c r="P21" i="21" s="1"/>
  <c r="Q21" i="21" s="1"/>
  <c r="O26" i="21"/>
  <c r="P26" i="21" s="1"/>
  <c r="Q26" i="21" s="1"/>
  <c r="O30" i="21"/>
  <c r="P30" i="21" s="1"/>
  <c r="Q30" i="21" s="1"/>
  <c r="N30" i="23"/>
  <c r="S30" i="23" s="1"/>
  <c r="X30" i="23" s="1"/>
  <c r="O36" i="21"/>
  <c r="P36" i="21" s="1"/>
  <c r="Q36" i="21" s="1"/>
  <c r="N36" i="23"/>
  <c r="S36" i="23" s="1"/>
  <c r="X36" i="23" s="1"/>
  <c r="O47" i="21"/>
  <c r="P47" i="21" s="1"/>
  <c r="Q47" i="21" s="1"/>
  <c r="X47" i="21"/>
  <c r="V49" i="20"/>
  <c r="W49" i="20" s="1"/>
  <c r="N51" i="21"/>
  <c r="S51" i="21" s="1"/>
  <c r="N52" i="23"/>
  <c r="S52" i="23" s="1"/>
  <c r="X52" i="23" s="1"/>
  <c r="O32" i="21"/>
  <c r="P32" i="21" s="1"/>
  <c r="Q32" i="21" s="1"/>
  <c r="O29" i="21"/>
  <c r="P29" i="21" s="1"/>
  <c r="Q29" i="21" s="1"/>
  <c r="O12" i="21"/>
  <c r="P12" i="21" s="1"/>
  <c r="Q12" i="21" s="1"/>
  <c r="O49" i="21"/>
  <c r="P49" i="21" s="1"/>
  <c r="Q49" i="21" s="1"/>
  <c r="O54" i="21"/>
  <c r="P54" i="21" s="1"/>
  <c r="Q54" i="21" s="1"/>
  <c r="N54" i="23"/>
  <c r="S54" i="23" s="1"/>
  <c r="X54" i="23" s="1"/>
  <c r="O24" i="21"/>
  <c r="P24" i="21" s="1"/>
  <c r="Q24" i="21" s="1"/>
  <c r="T77" i="21"/>
  <c r="U77" i="21" s="1"/>
  <c r="V77" i="21" s="1"/>
  <c r="N76" i="23"/>
  <c r="O10" i="21"/>
  <c r="P10" i="21" s="1"/>
  <c r="Q10" i="21" s="1"/>
  <c r="V12" i="20"/>
  <c r="W12" i="20" s="1"/>
  <c r="N14" i="21"/>
  <c r="O18" i="21"/>
  <c r="P18" i="21" s="1"/>
  <c r="Q18" i="21" s="1"/>
  <c r="N18" i="23"/>
  <c r="S18" i="23" s="1"/>
  <c r="X18" i="23" s="1"/>
  <c r="O23" i="21"/>
  <c r="P23" i="21" s="1"/>
  <c r="Q23" i="21" s="1"/>
  <c r="N23" i="23"/>
  <c r="S23" i="23" s="1"/>
  <c r="X23" i="23" s="1"/>
  <c r="O27" i="21"/>
  <c r="P27" i="21" s="1"/>
  <c r="Q27" i="21" s="1"/>
  <c r="O31" i="21"/>
  <c r="P31" i="21" s="1"/>
  <c r="Q31" i="21" s="1"/>
  <c r="N31" i="23"/>
  <c r="S31" i="23" s="1"/>
  <c r="X31" i="23" s="1"/>
  <c r="O37" i="21"/>
  <c r="P37" i="21" s="1"/>
  <c r="Q37" i="21" s="1"/>
  <c r="N37" i="23"/>
  <c r="S37" i="23" s="1"/>
  <c r="X37" i="23" s="1"/>
  <c r="O41" i="21"/>
  <c r="P41" i="21" s="1"/>
  <c r="Q41" i="21" s="1"/>
  <c r="N44" i="23"/>
  <c r="S44" i="23" s="1"/>
  <c r="X44" i="23" s="1"/>
  <c r="O48" i="21"/>
  <c r="P48" i="21" s="1"/>
  <c r="Q48" i="21" s="1"/>
  <c r="N48" i="23"/>
  <c r="S48" i="23" s="1"/>
  <c r="X48" i="23" s="1"/>
  <c r="O52" i="21"/>
  <c r="P52" i="21" s="1"/>
  <c r="Q52" i="21" s="1"/>
  <c r="O15" i="21"/>
  <c r="P15" i="21" s="1"/>
  <c r="Q15" i="21" s="1"/>
  <c r="O34" i="21"/>
  <c r="P34" i="21" s="1"/>
  <c r="Q34" i="21" s="1"/>
  <c r="O25" i="21"/>
  <c r="P25" i="21" s="1"/>
  <c r="Q25" i="21" s="1"/>
  <c r="O20" i="21"/>
  <c r="P20" i="21" s="1"/>
  <c r="Q20" i="21" s="1"/>
  <c r="O44" i="21"/>
  <c r="P44" i="21" s="1"/>
  <c r="Q44" i="21" s="1"/>
  <c r="X40" i="21"/>
  <c r="N63" i="23"/>
  <c r="O63" i="23" s="1"/>
  <c r="P63" i="23" s="1"/>
  <c r="Q63" i="23" s="1"/>
  <c r="N62" i="23"/>
  <c r="T60" i="21"/>
  <c r="U60" i="21" s="1"/>
  <c r="V60" i="21" s="1"/>
  <c r="N59" i="23"/>
  <c r="AD75" i="21"/>
  <c r="N74" i="23"/>
  <c r="T69" i="21"/>
  <c r="U69" i="21" s="1"/>
  <c r="V69" i="21" s="1"/>
  <c r="N68" i="23"/>
  <c r="T65" i="21"/>
  <c r="U65" i="21" s="1"/>
  <c r="V65" i="21" s="1"/>
  <c r="N64" i="23"/>
  <c r="S77" i="23"/>
  <c r="O77" i="23"/>
  <c r="P77" i="23" s="1"/>
  <c r="Q77" i="23" s="1"/>
  <c r="Y66" i="23"/>
  <c r="Z66" i="23" s="1"/>
  <c r="AA66" i="23" s="1"/>
  <c r="T41" i="21"/>
  <c r="U41" i="21" s="1"/>
  <c r="V41" i="21" s="1"/>
  <c r="T72" i="21"/>
  <c r="U72" i="21" s="1"/>
  <c r="V72" i="21" s="1"/>
  <c r="T79" i="21"/>
  <c r="U79" i="21" s="1"/>
  <c r="V79" i="21" s="1"/>
  <c r="Y69" i="21"/>
  <c r="Z69" i="21" s="1"/>
  <c r="AA69" i="21" s="1"/>
  <c r="Y78" i="21"/>
  <c r="Z78" i="21" s="1"/>
  <c r="AA78" i="21" s="1"/>
  <c r="AD78" i="21"/>
  <c r="AD74" i="21"/>
  <c r="Y74" i="21"/>
  <c r="Z74" i="21" s="1"/>
  <c r="AA74" i="21" s="1"/>
  <c r="AD62" i="21"/>
  <c r="AE62" i="21" s="1"/>
  <c r="AF62" i="21" s="1"/>
  <c r="Y62" i="21"/>
  <c r="Z62" i="21" s="1"/>
  <c r="AA62" i="21" s="1"/>
  <c r="X21" i="21"/>
  <c r="T21" i="21"/>
  <c r="U21" i="21" s="1"/>
  <c r="V21" i="21" s="1"/>
  <c r="X26" i="21"/>
  <c r="T26" i="21"/>
  <c r="U26" i="21" s="1"/>
  <c r="V26" i="21" s="1"/>
  <c r="T24" i="21"/>
  <c r="U24" i="21" s="1"/>
  <c r="V24" i="21" s="1"/>
  <c r="X24" i="21"/>
  <c r="T38" i="21"/>
  <c r="U38" i="21" s="1"/>
  <c r="V38" i="21" s="1"/>
  <c r="T75" i="21"/>
  <c r="U75" i="21" s="1"/>
  <c r="V75" i="21" s="1"/>
  <c r="T63" i="21"/>
  <c r="U63" i="21" s="1"/>
  <c r="V63" i="21" s="1"/>
  <c r="T49" i="21"/>
  <c r="U49" i="21" s="1"/>
  <c r="V49" i="21" s="1"/>
  <c r="X49" i="21"/>
  <c r="AE68" i="21"/>
  <c r="AF68" i="21" s="1"/>
  <c r="AE70" i="21"/>
  <c r="AF70" i="21" s="1"/>
  <c r="L12" i="20"/>
  <c r="L21" i="20"/>
  <c r="L29" i="20"/>
  <c r="L41" i="20"/>
  <c r="L44" i="20"/>
  <c r="L9" i="20"/>
  <c r="L15" i="20"/>
  <c r="L19" i="20"/>
  <c r="L20" i="20"/>
  <c r="L24" i="20"/>
  <c r="L28" i="20"/>
  <c r="L32" i="20"/>
  <c r="L34" i="20"/>
  <c r="L35" i="20"/>
  <c r="L39" i="20"/>
  <c r="L43" i="20"/>
  <c r="L47" i="20"/>
  <c r="L11" i="20"/>
  <c r="L14" i="20"/>
  <c r="L18" i="20"/>
  <c r="L23" i="20"/>
  <c r="L27" i="20"/>
  <c r="L31" i="20"/>
  <c r="L38" i="20"/>
  <c r="L42" i="20"/>
  <c r="L46" i="20"/>
  <c r="L52" i="20"/>
  <c r="V52" i="20"/>
  <c r="W52" i="20" s="1"/>
  <c r="V36" i="20"/>
  <c r="W36" i="20" s="1"/>
  <c r="V30" i="20"/>
  <c r="W30" i="20" s="1"/>
  <c r="V13" i="20"/>
  <c r="W13" i="20" s="1"/>
  <c r="V29" i="20"/>
  <c r="W29" i="20" s="1"/>
  <c r="V37" i="20"/>
  <c r="V42" i="20"/>
  <c r="W42" i="20" s="1"/>
  <c r="V11" i="20"/>
  <c r="V39" i="20"/>
  <c r="V41" i="20"/>
  <c r="W41" i="20" s="1"/>
  <c r="V9" i="20"/>
  <c r="W9" i="20" s="1"/>
  <c r="V16" i="20"/>
  <c r="W16" i="20" s="1"/>
  <c r="V21" i="20"/>
  <c r="W21" i="20" s="1"/>
  <c r="V59" i="20"/>
  <c r="W59" i="20" s="1"/>
  <c r="V63" i="20"/>
  <c r="W63" i="20" s="1"/>
  <c r="V67" i="20"/>
  <c r="W67" i="20" s="1"/>
  <c r="V75" i="20"/>
  <c r="W75" i="20" s="1"/>
  <c r="V71" i="20"/>
  <c r="W71" i="20" s="1"/>
  <c r="V26" i="20"/>
  <c r="W26" i="20" s="1"/>
  <c r="V10" i="20"/>
  <c r="W10" i="20" s="1"/>
  <c r="V22" i="20"/>
  <c r="W22" i="20" s="1"/>
  <c r="V33" i="20"/>
  <c r="W33" i="20" s="1"/>
  <c r="V38" i="20"/>
  <c r="W38" i="20" s="1"/>
  <c r="V58" i="20"/>
  <c r="W58" i="20" s="1"/>
  <c r="V62" i="20"/>
  <c r="W62" i="20" s="1"/>
  <c r="V66" i="20"/>
  <c r="W66" i="20" s="1"/>
  <c r="V70" i="20"/>
  <c r="W70" i="20" s="1"/>
  <c r="V74" i="20"/>
  <c r="W74" i="20" s="1"/>
  <c r="V51" i="20"/>
  <c r="W51" i="20" s="1"/>
  <c r="V57" i="20"/>
  <c r="W57" i="20" s="1"/>
  <c r="V61" i="20"/>
  <c r="W61" i="20" s="1"/>
  <c r="V65" i="20"/>
  <c r="W65" i="20" s="1"/>
  <c r="V69" i="20"/>
  <c r="W69" i="20" s="1"/>
  <c r="V73" i="20"/>
  <c r="W73" i="20" s="1"/>
  <c r="V28" i="20"/>
  <c r="W28" i="20" s="1"/>
  <c r="V45" i="20"/>
  <c r="W45" i="20" s="1"/>
  <c r="V47" i="20"/>
  <c r="W47" i="20" s="1"/>
  <c r="V50" i="20"/>
  <c r="W50" i="20" s="1"/>
  <c r="V56" i="20"/>
  <c r="W56" i="20" s="1"/>
  <c r="V60" i="20"/>
  <c r="W60" i="20" s="1"/>
  <c r="V64" i="20"/>
  <c r="W64" i="20" s="1"/>
  <c r="V68" i="20"/>
  <c r="W68" i="20" s="1"/>
  <c r="V72" i="20"/>
  <c r="W72" i="20" s="1"/>
  <c r="V76" i="20"/>
  <c r="W76" i="20" s="1"/>
  <c r="S12" i="23" l="1"/>
  <c r="X12" i="23" s="1"/>
  <c r="O12" i="23"/>
  <c r="P12" i="23" s="1"/>
  <c r="Q12" i="23" s="1"/>
  <c r="S41" i="23"/>
  <c r="X41" i="23" s="1"/>
  <c r="O41" i="23"/>
  <c r="P41" i="23" s="1"/>
  <c r="Q41" i="23" s="1"/>
  <c r="Y80" i="21"/>
  <c r="Z80" i="21" s="1"/>
  <c r="AA80" i="21" s="1"/>
  <c r="AC80" i="21"/>
  <c r="AD80" i="21" s="1"/>
  <c r="S14" i="21"/>
  <c r="N14" i="23" s="1"/>
  <c r="S14" i="23" s="1"/>
  <c r="X14" i="23" s="1"/>
  <c r="X71" i="21"/>
  <c r="AC71" i="21" s="1"/>
  <c r="AD71" i="21" s="1"/>
  <c r="AE71" i="21" s="1"/>
  <c r="AF71" i="21" s="1"/>
  <c r="T71" i="21"/>
  <c r="U71" i="21" s="1"/>
  <c r="V71" i="21" s="1"/>
  <c r="N38" i="23"/>
  <c r="O21" i="23"/>
  <c r="P21" i="23" s="1"/>
  <c r="Q21" i="23" s="1"/>
  <c r="O24" i="23"/>
  <c r="P24" i="23" s="1"/>
  <c r="Q24" i="23" s="1"/>
  <c r="O49" i="23"/>
  <c r="P49" i="23" s="1"/>
  <c r="Q49" i="23" s="1"/>
  <c r="X71" i="23"/>
  <c r="Y71" i="23" s="1"/>
  <c r="Z71" i="23" s="1"/>
  <c r="AA71" i="23" s="1"/>
  <c r="S69" i="23"/>
  <c r="X69" i="23" s="1"/>
  <c r="T67" i="23"/>
  <c r="U67" i="23" s="1"/>
  <c r="V67" i="23" s="1"/>
  <c r="S70" i="23"/>
  <c r="X70" i="23" s="1"/>
  <c r="Y70" i="23" s="1"/>
  <c r="Z70" i="23" s="1"/>
  <c r="AA70" i="23" s="1"/>
  <c r="Y72" i="21"/>
  <c r="Z72" i="21" s="1"/>
  <c r="AA72" i="21" s="1"/>
  <c r="T75" i="23"/>
  <c r="U75" i="23" s="1"/>
  <c r="V75" i="23" s="1"/>
  <c r="AE80" i="21"/>
  <c r="AF80" i="21" s="1"/>
  <c r="AH80" i="21" s="1"/>
  <c r="S79" i="23"/>
  <c r="X79" i="23" s="1"/>
  <c r="Y79" i="23" s="1"/>
  <c r="Z79" i="23" s="1"/>
  <c r="AA79" i="23" s="1"/>
  <c r="T40" i="21"/>
  <c r="U40" i="21" s="1"/>
  <c r="V40" i="21" s="1"/>
  <c r="O65" i="23"/>
  <c r="P65" i="23" s="1"/>
  <c r="Q65" i="23" s="1"/>
  <c r="X54" i="21"/>
  <c r="AC54" i="21" s="1"/>
  <c r="AD54" i="21" s="1"/>
  <c r="AE54" i="21" s="1"/>
  <c r="AF54" i="21" s="1"/>
  <c r="S60" i="23"/>
  <c r="X60" i="23" s="1"/>
  <c r="AH70" i="21"/>
  <c r="T50" i="21"/>
  <c r="U50" i="21" s="1"/>
  <c r="V50" i="21" s="1"/>
  <c r="T20" i="21"/>
  <c r="U20" i="21" s="1"/>
  <c r="V20" i="21" s="1"/>
  <c r="X50" i="21"/>
  <c r="AC50" i="21" s="1"/>
  <c r="AD50" i="21" s="1"/>
  <c r="AE50" i="21" s="1"/>
  <c r="AF50" i="21" s="1"/>
  <c r="Q81" i="21"/>
  <c r="AC76" i="21"/>
  <c r="Y76" i="21"/>
  <c r="Z76" i="21" s="1"/>
  <c r="AA76" i="21" s="1"/>
  <c r="T54" i="21"/>
  <c r="U54" i="21" s="1"/>
  <c r="V54" i="21" s="1"/>
  <c r="T15" i="21"/>
  <c r="U15" i="21" s="1"/>
  <c r="V15" i="21" s="1"/>
  <c r="S63" i="23"/>
  <c r="X63" i="23" s="1"/>
  <c r="T30" i="21"/>
  <c r="U30" i="21" s="1"/>
  <c r="V30" i="21" s="1"/>
  <c r="N34" i="23"/>
  <c r="S34" i="23" s="1"/>
  <c r="X34" i="23" s="1"/>
  <c r="N47" i="23"/>
  <c r="S47" i="23" s="1"/>
  <c r="X47" i="23" s="1"/>
  <c r="N43" i="23"/>
  <c r="S43" i="23" s="1"/>
  <c r="X43" i="23" s="1"/>
  <c r="N32" i="23"/>
  <c r="S32" i="23" s="1"/>
  <c r="X32" i="23" s="1"/>
  <c r="N15" i="23"/>
  <c r="S15" i="23" s="1"/>
  <c r="X15" i="23" s="1"/>
  <c r="O71" i="23"/>
  <c r="P71" i="23" s="1"/>
  <c r="Q71" i="23" s="1"/>
  <c r="N16" i="23"/>
  <c r="S16" i="23" s="1"/>
  <c r="X16" i="23" s="1"/>
  <c r="T25" i="21"/>
  <c r="U25" i="21" s="1"/>
  <c r="V25" i="21" s="1"/>
  <c r="N25" i="23"/>
  <c r="S25" i="23" s="1"/>
  <c r="X25" i="23" s="1"/>
  <c r="N40" i="23"/>
  <c r="S40" i="23" s="1"/>
  <c r="X40" i="23" s="1"/>
  <c r="N20" i="23"/>
  <c r="S20" i="23" s="1"/>
  <c r="X20" i="23" s="1"/>
  <c r="X78" i="23"/>
  <c r="Y78" i="23" s="1"/>
  <c r="Z78" i="23" s="1"/>
  <c r="AA78" i="23" s="1"/>
  <c r="O78" i="23"/>
  <c r="P78" i="23" s="1"/>
  <c r="Q78" i="23" s="1"/>
  <c r="X61" i="23"/>
  <c r="Y61" i="23" s="1"/>
  <c r="Z61" i="23" s="1"/>
  <c r="AA61" i="23" s="1"/>
  <c r="T61" i="23"/>
  <c r="U61" i="23" s="1"/>
  <c r="V61" i="23" s="1"/>
  <c r="AH60" i="21"/>
  <c r="AH68" i="21"/>
  <c r="O52" i="23"/>
  <c r="P52" i="23" s="1"/>
  <c r="Q52" i="23" s="1"/>
  <c r="AH67" i="21"/>
  <c r="Y75" i="21"/>
  <c r="Z75" i="21" s="1"/>
  <c r="AA75" i="21" s="1"/>
  <c r="AC66" i="23"/>
  <c r="AH62" i="21"/>
  <c r="AE75" i="21"/>
  <c r="AF75" i="21" s="1"/>
  <c r="AD65" i="21"/>
  <c r="AE65" i="21" s="1"/>
  <c r="AF65" i="21" s="1"/>
  <c r="AH65" i="21" s="1"/>
  <c r="X72" i="23"/>
  <c r="Y72" i="23" s="1"/>
  <c r="Z72" i="23" s="1"/>
  <c r="AA72" i="23" s="1"/>
  <c r="T72" i="23"/>
  <c r="U72" i="23" s="1"/>
  <c r="V72" i="23" s="1"/>
  <c r="Y66" i="21"/>
  <c r="Z66" i="21" s="1"/>
  <c r="AA66" i="21" s="1"/>
  <c r="X32" i="21"/>
  <c r="AC32" i="21" s="1"/>
  <c r="AD32" i="21" s="1"/>
  <c r="AE32" i="21" s="1"/>
  <c r="AF32" i="21" s="1"/>
  <c r="T11" i="21"/>
  <c r="U11" i="21" s="1"/>
  <c r="V11" i="21" s="1"/>
  <c r="Y27" i="21"/>
  <c r="Z27" i="21" s="1"/>
  <c r="AA27" i="21" s="1"/>
  <c r="AH27" i="21" s="1"/>
  <c r="O11" i="23"/>
  <c r="P11" i="23" s="1"/>
  <c r="Q11" i="23" s="1"/>
  <c r="T34" i="21"/>
  <c r="U34" i="21" s="1"/>
  <c r="V34" i="21" s="1"/>
  <c r="T28" i="21"/>
  <c r="U28" i="21" s="1"/>
  <c r="V28" i="21" s="1"/>
  <c r="O28" i="23"/>
  <c r="P28" i="23" s="1"/>
  <c r="Q28" i="23" s="1"/>
  <c r="T22" i="21"/>
  <c r="U22" i="21" s="1"/>
  <c r="V22" i="21" s="1"/>
  <c r="O17" i="23"/>
  <c r="P17" i="23" s="1"/>
  <c r="Q17" i="23" s="1"/>
  <c r="T12" i="23"/>
  <c r="U12" i="23" s="1"/>
  <c r="V12" i="23" s="1"/>
  <c r="X34" i="21"/>
  <c r="AC34" i="21" s="1"/>
  <c r="X11" i="21"/>
  <c r="AC11" i="21" s="1"/>
  <c r="AD11" i="21" s="1"/>
  <c r="AE11" i="21" s="1"/>
  <c r="AF11" i="21" s="1"/>
  <c r="T17" i="21"/>
  <c r="U17" i="21" s="1"/>
  <c r="V17" i="21" s="1"/>
  <c r="O36" i="23"/>
  <c r="P36" i="23" s="1"/>
  <c r="Q36" i="23" s="1"/>
  <c r="T26" i="23"/>
  <c r="U26" i="23" s="1"/>
  <c r="V26" i="23" s="1"/>
  <c r="X17" i="21"/>
  <c r="AC17" i="21" s="1"/>
  <c r="AD17" i="21" s="1"/>
  <c r="AE17" i="21" s="1"/>
  <c r="AF17" i="21" s="1"/>
  <c r="X22" i="21"/>
  <c r="AC22" i="21" s="1"/>
  <c r="AD22" i="21" s="1"/>
  <c r="AE22" i="21" s="1"/>
  <c r="AF22" i="21" s="1"/>
  <c r="X16" i="21"/>
  <c r="AC16" i="21" s="1"/>
  <c r="AD16" i="21" s="1"/>
  <c r="AE16" i="21" s="1"/>
  <c r="AF16" i="21" s="1"/>
  <c r="X28" i="21"/>
  <c r="AC28" i="21" s="1"/>
  <c r="AD28" i="21" s="1"/>
  <c r="AE28" i="21" s="1"/>
  <c r="AF28" i="21" s="1"/>
  <c r="T36" i="21"/>
  <c r="U36" i="21" s="1"/>
  <c r="V36" i="21" s="1"/>
  <c r="T43" i="21"/>
  <c r="U43" i="21" s="1"/>
  <c r="V43" i="21" s="1"/>
  <c r="T33" i="21"/>
  <c r="U33" i="21" s="1"/>
  <c r="V33" i="21" s="1"/>
  <c r="X36" i="21"/>
  <c r="AC36" i="21" s="1"/>
  <c r="X43" i="21"/>
  <c r="AC43" i="21" s="1"/>
  <c r="AD43" i="21" s="1"/>
  <c r="AE43" i="21" s="1"/>
  <c r="AF43" i="21" s="1"/>
  <c r="T41" i="23"/>
  <c r="U41" i="23" s="1"/>
  <c r="V41" i="23" s="1"/>
  <c r="Y63" i="21"/>
  <c r="Z63" i="21" s="1"/>
  <c r="AA63" i="21" s="1"/>
  <c r="AH63" i="21" s="1"/>
  <c r="X33" i="21"/>
  <c r="AC33" i="21" s="1"/>
  <c r="O35" i="23"/>
  <c r="P35" i="23" s="1"/>
  <c r="Q35" i="23" s="1"/>
  <c r="T35" i="21"/>
  <c r="U35" i="21" s="1"/>
  <c r="V35" i="21" s="1"/>
  <c r="AE72" i="21"/>
  <c r="AF72" i="21" s="1"/>
  <c r="X35" i="21"/>
  <c r="Y35" i="21" s="1"/>
  <c r="Z35" i="21" s="1"/>
  <c r="AA35" i="21" s="1"/>
  <c r="S59" i="23"/>
  <c r="O59" i="23"/>
  <c r="P59" i="23" s="1"/>
  <c r="Q59" i="23" s="1"/>
  <c r="O30" i="23"/>
  <c r="P30" i="23" s="1"/>
  <c r="Q30" i="23" s="1"/>
  <c r="T46" i="21"/>
  <c r="U46" i="21" s="1"/>
  <c r="V46" i="21" s="1"/>
  <c r="X46" i="21"/>
  <c r="AE78" i="21"/>
  <c r="AF78" i="21" s="1"/>
  <c r="AH78" i="21" s="1"/>
  <c r="X30" i="21"/>
  <c r="Y30" i="21" s="1"/>
  <c r="Z30" i="21" s="1"/>
  <c r="AA30" i="21" s="1"/>
  <c r="X12" i="21"/>
  <c r="AC12" i="21" s="1"/>
  <c r="AD12" i="21" s="1"/>
  <c r="AE12" i="21" s="1"/>
  <c r="AF12" i="21" s="1"/>
  <c r="T52" i="21"/>
  <c r="U52" i="21" s="1"/>
  <c r="V52" i="21" s="1"/>
  <c r="Y64" i="21"/>
  <c r="Z64" i="21" s="1"/>
  <c r="AA64" i="21" s="1"/>
  <c r="X23" i="21"/>
  <c r="T23" i="21"/>
  <c r="U23" i="21" s="1"/>
  <c r="V23" i="21" s="1"/>
  <c r="O14" i="21"/>
  <c r="P14" i="21" s="1"/>
  <c r="Q14" i="21" s="1"/>
  <c r="Y77" i="21"/>
  <c r="Z77" i="21" s="1"/>
  <c r="AA77" i="21" s="1"/>
  <c r="N51" i="23"/>
  <c r="S51" i="23" s="1"/>
  <c r="X51" i="23" s="1"/>
  <c r="O51" i="21"/>
  <c r="P51" i="21" s="1"/>
  <c r="Q51" i="21" s="1"/>
  <c r="O22" i="23"/>
  <c r="P22" i="23" s="1"/>
  <c r="Q22" i="23" s="1"/>
  <c r="X25" i="21"/>
  <c r="O50" i="23"/>
  <c r="P50" i="23" s="1"/>
  <c r="Q50" i="23" s="1"/>
  <c r="X42" i="21"/>
  <c r="T42" i="21"/>
  <c r="U42" i="21" s="1"/>
  <c r="V42" i="21" s="1"/>
  <c r="X29" i="21"/>
  <c r="T29" i="21"/>
  <c r="U29" i="21" s="1"/>
  <c r="V29" i="21" s="1"/>
  <c r="X37" i="21"/>
  <c r="T37" i="21"/>
  <c r="U37" i="21" s="1"/>
  <c r="V37" i="21" s="1"/>
  <c r="N45" i="23"/>
  <c r="S45" i="23" s="1"/>
  <c r="X45" i="23" s="1"/>
  <c r="O45" i="21"/>
  <c r="P45" i="21" s="1"/>
  <c r="Q45" i="21" s="1"/>
  <c r="T12" i="21"/>
  <c r="U12" i="21" s="1"/>
  <c r="V12" i="21" s="1"/>
  <c r="X52" i="21"/>
  <c r="AC52" i="21" s="1"/>
  <c r="AD52" i="21" s="1"/>
  <c r="AE52" i="21" s="1"/>
  <c r="AF52" i="21" s="1"/>
  <c r="S74" i="23"/>
  <c r="O74" i="23"/>
  <c r="P74" i="23" s="1"/>
  <c r="Q74" i="23" s="1"/>
  <c r="O62" i="23"/>
  <c r="P62" i="23" s="1"/>
  <c r="Q62" i="23" s="1"/>
  <c r="S62" i="23"/>
  <c r="X44" i="21"/>
  <c r="T44" i="21"/>
  <c r="U44" i="21" s="1"/>
  <c r="V44" i="21" s="1"/>
  <c r="T18" i="21"/>
  <c r="U18" i="21" s="1"/>
  <c r="V18" i="21" s="1"/>
  <c r="X18" i="21"/>
  <c r="O76" i="23"/>
  <c r="P76" i="23" s="1"/>
  <c r="Q76" i="23" s="1"/>
  <c r="S76" i="23"/>
  <c r="O54" i="23"/>
  <c r="P54" i="23" s="1"/>
  <c r="Q54" i="23" s="1"/>
  <c r="O33" i="23"/>
  <c r="P33" i="23" s="1"/>
  <c r="Q33" i="23" s="1"/>
  <c r="X39" i="21"/>
  <c r="T39" i="21"/>
  <c r="U39" i="21" s="1"/>
  <c r="V39" i="21" s="1"/>
  <c r="O13" i="23"/>
  <c r="P13" i="23" s="1"/>
  <c r="Q13" i="23" s="1"/>
  <c r="AD61" i="21"/>
  <c r="AE61" i="21" s="1"/>
  <c r="AF61" i="21" s="1"/>
  <c r="Y61" i="21"/>
  <c r="Z61" i="21" s="1"/>
  <c r="AA61" i="21" s="1"/>
  <c r="N19" i="23"/>
  <c r="S19" i="23" s="1"/>
  <c r="X19" i="23" s="1"/>
  <c r="O19" i="21"/>
  <c r="P19" i="21" s="1"/>
  <c r="Q19" i="21" s="1"/>
  <c r="X31" i="21"/>
  <c r="T31" i="21"/>
  <c r="U31" i="21" s="1"/>
  <c r="V31" i="21" s="1"/>
  <c r="X10" i="21"/>
  <c r="AC10" i="21" s="1"/>
  <c r="T10" i="21"/>
  <c r="U10" i="21" s="1"/>
  <c r="V10" i="21" s="1"/>
  <c r="AC41" i="21"/>
  <c r="AD41" i="21" s="1"/>
  <c r="AE41" i="21" s="1"/>
  <c r="AF41" i="21" s="1"/>
  <c r="Y41" i="21"/>
  <c r="Z41" i="21" s="1"/>
  <c r="AA41" i="21" s="1"/>
  <c r="T47" i="21"/>
  <c r="U47" i="21" s="1"/>
  <c r="V47" i="21" s="1"/>
  <c r="T16" i="21"/>
  <c r="U16" i="21" s="1"/>
  <c r="V16" i="21" s="1"/>
  <c r="O64" i="23"/>
  <c r="P64" i="23" s="1"/>
  <c r="Q64" i="23" s="1"/>
  <c r="S64" i="23"/>
  <c r="S68" i="23"/>
  <c r="O68" i="23"/>
  <c r="P68" i="23" s="1"/>
  <c r="Q68" i="23" s="1"/>
  <c r="X53" i="21"/>
  <c r="T53" i="21"/>
  <c r="U53" i="21" s="1"/>
  <c r="V53" i="21" s="1"/>
  <c r="X48" i="21"/>
  <c r="T48" i="21"/>
  <c r="U48" i="21" s="1"/>
  <c r="V48" i="21" s="1"/>
  <c r="Y24" i="23"/>
  <c r="Z24" i="23" s="1"/>
  <c r="AA24" i="23" s="1"/>
  <c r="T24" i="23"/>
  <c r="U24" i="23" s="1"/>
  <c r="V24" i="23" s="1"/>
  <c r="Y13" i="21"/>
  <c r="Z13" i="21" s="1"/>
  <c r="AA13" i="21" s="1"/>
  <c r="AC13" i="21"/>
  <c r="AD13" i="21" s="1"/>
  <c r="AE13" i="21" s="1"/>
  <c r="AF13" i="21" s="1"/>
  <c r="Y49" i="23"/>
  <c r="Z49" i="23" s="1"/>
  <c r="AA49" i="23" s="1"/>
  <c r="T49" i="23"/>
  <c r="U49" i="23" s="1"/>
  <c r="V49" i="23" s="1"/>
  <c r="T52" i="23"/>
  <c r="U52" i="23" s="1"/>
  <c r="V52" i="23" s="1"/>
  <c r="T11" i="23"/>
  <c r="U11" i="23" s="1"/>
  <c r="V11" i="23" s="1"/>
  <c r="X77" i="23"/>
  <c r="T77" i="23"/>
  <c r="U77" i="23" s="1"/>
  <c r="V77" i="23" s="1"/>
  <c r="T27" i="23"/>
  <c r="U27" i="23" s="1"/>
  <c r="V27" i="23" s="1"/>
  <c r="T28" i="23"/>
  <c r="U28" i="23" s="1"/>
  <c r="V28" i="23" s="1"/>
  <c r="T69" i="23"/>
  <c r="U69" i="23" s="1"/>
  <c r="V69" i="23" s="1"/>
  <c r="Y75" i="23"/>
  <c r="Z75" i="23" s="1"/>
  <c r="AA75" i="23" s="1"/>
  <c r="T17" i="23"/>
  <c r="U17" i="23" s="1"/>
  <c r="V17" i="23" s="1"/>
  <c r="T35" i="23"/>
  <c r="U35" i="23" s="1"/>
  <c r="V35" i="23" s="1"/>
  <c r="Y26" i="23"/>
  <c r="Z26" i="23" s="1"/>
  <c r="AA26" i="23" s="1"/>
  <c r="T21" i="23"/>
  <c r="U21" i="23" s="1"/>
  <c r="V21" i="23" s="1"/>
  <c r="T36" i="23"/>
  <c r="U36" i="23" s="1"/>
  <c r="V36" i="23" s="1"/>
  <c r="X65" i="23"/>
  <c r="T65" i="23"/>
  <c r="U65" i="23" s="1"/>
  <c r="V65" i="23" s="1"/>
  <c r="Y67" i="23"/>
  <c r="Z67" i="23" s="1"/>
  <c r="AA67" i="23" s="1"/>
  <c r="AD69" i="21"/>
  <c r="AE69" i="21" s="1"/>
  <c r="AF69" i="21" s="1"/>
  <c r="AH69" i="21" s="1"/>
  <c r="AE74" i="21"/>
  <c r="AF74" i="21" s="1"/>
  <c r="AH74" i="21" s="1"/>
  <c r="AD79" i="21"/>
  <c r="AE79" i="21" s="1"/>
  <c r="AF79" i="21" s="1"/>
  <c r="Y79" i="21"/>
  <c r="Z79" i="21" s="1"/>
  <c r="AA79" i="21" s="1"/>
  <c r="AC20" i="21"/>
  <c r="AD20" i="21" s="1"/>
  <c r="AE20" i="21" s="1"/>
  <c r="AF20" i="21" s="1"/>
  <c r="Y20" i="21"/>
  <c r="Z20" i="21" s="1"/>
  <c r="AA20" i="21" s="1"/>
  <c r="V81" i="21"/>
  <c r="Y88" i="21" s="1"/>
  <c r="AC15" i="21"/>
  <c r="AD15" i="21" s="1"/>
  <c r="AE15" i="21" s="1"/>
  <c r="AF15" i="21" s="1"/>
  <c r="Y15" i="21"/>
  <c r="Z15" i="21" s="1"/>
  <c r="AA15" i="21" s="1"/>
  <c r="AC38" i="21"/>
  <c r="AD38" i="21" s="1"/>
  <c r="AE38" i="21" s="1"/>
  <c r="AF38" i="21" s="1"/>
  <c r="Y38" i="21"/>
  <c r="Z38" i="21" s="1"/>
  <c r="AA38" i="21" s="1"/>
  <c r="AC49" i="21"/>
  <c r="Y49" i="21"/>
  <c r="Z49" i="21" s="1"/>
  <c r="AA49" i="21" s="1"/>
  <c r="AC40" i="21"/>
  <c r="AD40" i="21" s="1"/>
  <c r="AE40" i="21" s="1"/>
  <c r="AF40" i="21" s="1"/>
  <c r="Y40" i="21"/>
  <c r="Z40" i="21" s="1"/>
  <c r="AA40" i="21" s="1"/>
  <c r="AC26" i="21"/>
  <c r="AD26" i="21" s="1"/>
  <c r="AE26" i="21" s="1"/>
  <c r="AF26" i="21" s="1"/>
  <c r="Y26" i="21"/>
  <c r="Z26" i="21" s="1"/>
  <c r="AA26" i="21" s="1"/>
  <c r="AC21" i="21"/>
  <c r="Y21" i="21"/>
  <c r="Z21" i="21" s="1"/>
  <c r="AA21" i="21" s="1"/>
  <c r="AC24" i="21"/>
  <c r="AD24" i="21" s="1"/>
  <c r="AE24" i="21" s="1"/>
  <c r="AF24" i="21" s="1"/>
  <c r="Y24" i="21"/>
  <c r="Z24" i="21" s="1"/>
  <c r="AA24" i="21" s="1"/>
  <c r="AC47" i="21"/>
  <c r="AD47" i="21" s="1"/>
  <c r="AE47" i="21" s="1"/>
  <c r="AF47" i="21" s="1"/>
  <c r="Y47" i="21"/>
  <c r="Z47" i="21" s="1"/>
  <c r="AA47" i="21" s="1"/>
  <c r="W37" i="20"/>
  <c r="W39" i="20"/>
  <c r="W11" i="20"/>
  <c r="V40" i="20"/>
  <c r="W40" i="20" s="1"/>
  <c r="V20" i="20"/>
  <c r="W20" i="20" s="1"/>
  <c r="V35" i="20"/>
  <c r="W35" i="20" s="1"/>
  <c r="V32" i="20"/>
  <c r="W32" i="20" s="1"/>
  <c r="V8" i="20"/>
  <c r="W8" i="20" s="1"/>
  <c r="V27" i="20"/>
  <c r="W27" i="20" s="1"/>
  <c r="V24" i="20"/>
  <c r="W24" i="20" s="1"/>
  <c r="V31" i="20"/>
  <c r="W31" i="20" s="1"/>
  <c r="V23" i="20"/>
  <c r="W23" i="20" s="1"/>
  <c r="V18" i="20"/>
  <c r="W18" i="20" s="1"/>
  <c r="V19" i="20"/>
  <c r="W19" i="20" s="1"/>
  <c r="V25" i="20"/>
  <c r="W25" i="20" s="1"/>
  <c r="V15" i="20"/>
  <c r="W15" i="20" s="1"/>
  <c r="V46" i="20"/>
  <c r="W46" i="20" s="1"/>
  <c r="V44" i="20"/>
  <c r="W44" i="20" s="1"/>
  <c r="V14" i="20"/>
  <c r="W14" i="20" s="1"/>
  <c r="V48" i="20"/>
  <c r="W48" i="20" s="1"/>
  <c r="Y71" i="21" l="1"/>
  <c r="Z71" i="21" s="1"/>
  <c r="AA71" i="21" s="1"/>
  <c r="AH71" i="21" s="1"/>
  <c r="S38" i="23"/>
  <c r="O38" i="23"/>
  <c r="P38" i="23" s="1"/>
  <c r="Q38" i="23" s="1"/>
  <c r="AC71" i="23"/>
  <c r="T70" i="23"/>
  <c r="U70" i="23" s="1"/>
  <c r="V70" i="23" s="1"/>
  <c r="AC70" i="23" s="1"/>
  <c r="AH72" i="21"/>
  <c r="AC67" i="23"/>
  <c r="T60" i="23"/>
  <c r="U60" i="23" s="1"/>
  <c r="V60" i="23" s="1"/>
  <c r="AC75" i="23"/>
  <c r="T79" i="23"/>
  <c r="U79" i="23" s="1"/>
  <c r="V79" i="23" s="1"/>
  <c r="AC79" i="23" s="1"/>
  <c r="Y50" i="21"/>
  <c r="Z50" i="21" s="1"/>
  <c r="AA50" i="21" s="1"/>
  <c r="AH50" i="21" s="1"/>
  <c r="Y54" i="21"/>
  <c r="Z54" i="21" s="1"/>
  <c r="AA54" i="21" s="1"/>
  <c r="AH54" i="21" s="1"/>
  <c r="T16" i="23"/>
  <c r="U16" i="23" s="1"/>
  <c r="V16" i="23" s="1"/>
  <c r="AD76" i="21"/>
  <c r="AE76" i="21" s="1"/>
  <c r="AF76" i="21" s="1"/>
  <c r="AH76" i="21" s="1"/>
  <c r="T40" i="23"/>
  <c r="U40" i="23" s="1"/>
  <c r="V40" i="23" s="1"/>
  <c r="T63" i="23"/>
  <c r="U63" i="23" s="1"/>
  <c r="V63" i="23" s="1"/>
  <c r="AC78" i="23"/>
  <c r="Y11" i="21"/>
  <c r="Z11" i="21" s="1"/>
  <c r="AA11" i="21" s="1"/>
  <c r="AH11" i="21" s="1"/>
  <c r="T34" i="23"/>
  <c r="U34" i="23" s="1"/>
  <c r="V34" i="23" s="1"/>
  <c r="T15" i="23"/>
  <c r="U15" i="23" s="1"/>
  <c r="V15" i="23" s="1"/>
  <c r="O20" i="23"/>
  <c r="P20" i="23" s="1"/>
  <c r="Q20" i="23" s="1"/>
  <c r="O40" i="23"/>
  <c r="P40" i="23" s="1"/>
  <c r="Q40" i="23" s="1"/>
  <c r="Y32" i="21"/>
  <c r="Z32" i="21" s="1"/>
  <c r="AA32" i="21" s="1"/>
  <c r="AH32" i="21" s="1"/>
  <c r="O16" i="23"/>
  <c r="P16" i="23" s="1"/>
  <c r="Q16" i="23" s="1"/>
  <c r="T32" i="23"/>
  <c r="U32" i="23" s="1"/>
  <c r="V32" i="23" s="1"/>
  <c r="O32" i="23"/>
  <c r="P32" i="23" s="1"/>
  <c r="Q32" i="23" s="1"/>
  <c r="O47" i="23"/>
  <c r="P47" i="23" s="1"/>
  <c r="Q47" i="23" s="1"/>
  <c r="O15" i="23"/>
  <c r="P15" i="23" s="1"/>
  <c r="Q15" i="23" s="1"/>
  <c r="O43" i="23"/>
  <c r="P43" i="23" s="1"/>
  <c r="Q43" i="23" s="1"/>
  <c r="O34" i="23"/>
  <c r="P34" i="23" s="1"/>
  <c r="Q34" i="23" s="1"/>
  <c r="AC61" i="23"/>
  <c r="AH75" i="21"/>
  <c r="T20" i="23"/>
  <c r="U20" i="23" s="1"/>
  <c r="V20" i="23" s="1"/>
  <c r="T43" i="23"/>
  <c r="U43" i="23" s="1"/>
  <c r="V43" i="23" s="1"/>
  <c r="AH79" i="21"/>
  <c r="AD66" i="21"/>
  <c r="AE66" i="21" s="1"/>
  <c r="AF66" i="21" s="1"/>
  <c r="AH66" i="21" s="1"/>
  <c r="Q80" i="23"/>
  <c r="T87" i="23" s="1"/>
  <c r="AC72" i="23"/>
  <c r="AA81" i="21"/>
  <c r="AA88" i="21" s="1"/>
  <c r="Y12" i="21"/>
  <c r="Z12" i="21" s="1"/>
  <c r="AA12" i="21" s="1"/>
  <c r="AH12" i="21" s="1"/>
  <c r="Y16" i="23"/>
  <c r="Z16" i="23" s="1"/>
  <c r="AA16" i="23" s="1"/>
  <c r="AC35" i="21"/>
  <c r="AD35" i="21" s="1"/>
  <c r="AE35" i="21" s="1"/>
  <c r="AF35" i="21" s="1"/>
  <c r="AH35" i="21" s="1"/>
  <c r="Y41" i="23"/>
  <c r="Z41" i="23" s="1"/>
  <c r="AA41" i="23" s="1"/>
  <c r="AC41" i="23" s="1"/>
  <c r="Y33" i="21"/>
  <c r="Z33" i="21" s="1"/>
  <c r="AA33" i="21" s="1"/>
  <c r="AC30" i="21"/>
  <c r="AD30" i="21" s="1"/>
  <c r="AE30" i="21" s="1"/>
  <c r="AF30" i="21" s="1"/>
  <c r="AH30" i="21" s="1"/>
  <c r="Y34" i="21"/>
  <c r="Z34" i="21" s="1"/>
  <c r="AA34" i="21" s="1"/>
  <c r="AC26" i="23"/>
  <c r="T47" i="23"/>
  <c r="U47" i="23" s="1"/>
  <c r="V47" i="23" s="1"/>
  <c r="Y52" i="21"/>
  <c r="Z52" i="21" s="1"/>
  <c r="AA52" i="21" s="1"/>
  <c r="AH52" i="21" s="1"/>
  <c r="AH41" i="21"/>
  <c r="Y28" i="21"/>
  <c r="Z28" i="21" s="1"/>
  <c r="AA28" i="21" s="1"/>
  <c r="AH28" i="21" s="1"/>
  <c r="Y17" i="21"/>
  <c r="Z17" i="21" s="1"/>
  <c r="AA17" i="21" s="1"/>
  <c r="AH17" i="21" s="1"/>
  <c r="Y36" i="21"/>
  <c r="Z36" i="21" s="1"/>
  <c r="AA36" i="21" s="1"/>
  <c r="Y43" i="21"/>
  <c r="Z43" i="21" s="1"/>
  <c r="AA43" i="21" s="1"/>
  <c r="AH43" i="21" s="1"/>
  <c r="AH38" i="21"/>
  <c r="Y16" i="21"/>
  <c r="Z16" i="21" s="1"/>
  <c r="AA16" i="21" s="1"/>
  <c r="AH16" i="21" s="1"/>
  <c r="Y22" i="21"/>
  <c r="Z22" i="21" s="1"/>
  <c r="AA22" i="21" s="1"/>
  <c r="AH22" i="21" s="1"/>
  <c r="AH15" i="21"/>
  <c r="AH13" i="21"/>
  <c r="Q55" i="21"/>
  <c r="Q83" i="21" s="1"/>
  <c r="AH61" i="21"/>
  <c r="O37" i="23"/>
  <c r="P37" i="23" s="1"/>
  <c r="Q37" i="23" s="1"/>
  <c r="AH47" i="21"/>
  <c r="AH24" i="21"/>
  <c r="AH20" i="21"/>
  <c r="AC24" i="23"/>
  <c r="O53" i="23"/>
  <c r="P53" i="23" s="1"/>
  <c r="Q53" i="23" s="1"/>
  <c r="T64" i="23"/>
  <c r="U64" i="23" s="1"/>
  <c r="V64" i="23" s="1"/>
  <c r="X64" i="23"/>
  <c r="Y64" i="23" s="1"/>
  <c r="Z64" i="23" s="1"/>
  <c r="AA64" i="23" s="1"/>
  <c r="AD10" i="21"/>
  <c r="AE10" i="21" s="1"/>
  <c r="AF10" i="21" s="1"/>
  <c r="Y10" i="21"/>
  <c r="Z10" i="21" s="1"/>
  <c r="AA10" i="21" s="1"/>
  <c r="Y13" i="23"/>
  <c r="Z13" i="23" s="1"/>
  <c r="AA13" i="23" s="1"/>
  <c r="T13" i="23"/>
  <c r="U13" i="23" s="1"/>
  <c r="V13" i="23" s="1"/>
  <c r="O39" i="23"/>
  <c r="P39" i="23" s="1"/>
  <c r="Q39" i="23" s="1"/>
  <c r="AC44" i="21"/>
  <c r="AD44" i="21" s="1"/>
  <c r="AE44" i="21" s="1"/>
  <c r="AF44" i="21" s="1"/>
  <c r="Y44" i="21"/>
  <c r="Z44" i="21" s="1"/>
  <c r="AA44" i="21" s="1"/>
  <c r="X62" i="23"/>
  <c r="Y62" i="23" s="1"/>
  <c r="Z62" i="23" s="1"/>
  <c r="AA62" i="23" s="1"/>
  <c r="T62" i="23"/>
  <c r="U62" i="23" s="1"/>
  <c r="V62" i="23" s="1"/>
  <c r="T74" i="23"/>
  <c r="U74" i="23" s="1"/>
  <c r="V74" i="23" s="1"/>
  <c r="X74" i="23"/>
  <c r="Y74" i="23" s="1"/>
  <c r="Z74" i="23" s="1"/>
  <c r="AA74" i="23" s="1"/>
  <c r="AC37" i="21"/>
  <c r="AD37" i="21" s="1"/>
  <c r="AE37" i="21" s="1"/>
  <c r="AF37" i="21" s="1"/>
  <c r="Y37" i="21"/>
  <c r="Z37" i="21" s="1"/>
  <c r="AA37" i="21" s="1"/>
  <c r="Y42" i="21"/>
  <c r="Z42" i="21" s="1"/>
  <c r="AA42" i="21" s="1"/>
  <c r="AC42" i="21"/>
  <c r="O23" i="23"/>
  <c r="P23" i="23" s="1"/>
  <c r="Q23" i="23" s="1"/>
  <c r="T68" i="23"/>
  <c r="U68" i="23" s="1"/>
  <c r="V68" i="23" s="1"/>
  <c r="X68" i="23"/>
  <c r="Y68" i="23" s="1"/>
  <c r="Z68" i="23" s="1"/>
  <c r="AA68" i="23" s="1"/>
  <c r="AC31" i="21"/>
  <c r="AD31" i="21" s="1"/>
  <c r="AE31" i="21" s="1"/>
  <c r="AF31" i="21" s="1"/>
  <c r="Y31" i="21"/>
  <c r="Z31" i="21" s="1"/>
  <c r="AA31" i="21" s="1"/>
  <c r="X76" i="23"/>
  <c r="Y76" i="23" s="1"/>
  <c r="Z76" i="23" s="1"/>
  <c r="AA76" i="23" s="1"/>
  <c r="T76" i="23"/>
  <c r="U76" i="23" s="1"/>
  <c r="V76" i="23" s="1"/>
  <c r="O42" i="23"/>
  <c r="P42" i="23" s="1"/>
  <c r="Q42" i="23" s="1"/>
  <c r="AC25" i="21"/>
  <c r="Y25" i="21"/>
  <c r="Z25" i="21" s="1"/>
  <c r="AA25" i="21" s="1"/>
  <c r="X51" i="21"/>
  <c r="T51" i="21"/>
  <c r="U51" i="21" s="1"/>
  <c r="V51" i="21" s="1"/>
  <c r="X14" i="21"/>
  <c r="T14" i="21"/>
  <c r="U14" i="21" s="1"/>
  <c r="V14" i="21" s="1"/>
  <c r="AC23" i="21"/>
  <c r="AD23" i="21" s="1"/>
  <c r="AE23" i="21" s="1"/>
  <c r="AF23" i="21" s="1"/>
  <c r="Y23" i="21"/>
  <c r="Z23" i="21" s="1"/>
  <c r="AA23" i="21" s="1"/>
  <c r="Y30" i="23"/>
  <c r="Z30" i="23" s="1"/>
  <c r="AA30" i="23" s="1"/>
  <c r="T30" i="23"/>
  <c r="U30" i="23" s="1"/>
  <c r="V30" i="23" s="1"/>
  <c r="AH26" i="21"/>
  <c r="AC49" i="23"/>
  <c r="AC48" i="21"/>
  <c r="AD48" i="21" s="1"/>
  <c r="AE48" i="21" s="1"/>
  <c r="AF48" i="21" s="1"/>
  <c r="Y48" i="21"/>
  <c r="Z48" i="21" s="1"/>
  <c r="AA48" i="21" s="1"/>
  <c r="AC53" i="21"/>
  <c r="AD53" i="21" s="1"/>
  <c r="AE53" i="21" s="1"/>
  <c r="AF53" i="21" s="1"/>
  <c r="Y53" i="21"/>
  <c r="Z53" i="21" s="1"/>
  <c r="AA53" i="21" s="1"/>
  <c r="X19" i="21"/>
  <c r="T19" i="21"/>
  <c r="U19" i="21" s="1"/>
  <c r="V19" i="21" s="1"/>
  <c r="Y39" i="21"/>
  <c r="Z39" i="21" s="1"/>
  <c r="AA39" i="21" s="1"/>
  <c r="AC39" i="21"/>
  <c r="AD39" i="21" s="1"/>
  <c r="AE39" i="21" s="1"/>
  <c r="AF39" i="21" s="1"/>
  <c r="T33" i="23"/>
  <c r="U33" i="23" s="1"/>
  <c r="V33" i="23" s="1"/>
  <c r="Y33" i="23"/>
  <c r="Z33" i="23" s="1"/>
  <c r="AA33" i="23" s="1"/>
  <c r="Y54" i="23"/>
  <c r="Z54" i="23" s="1"/>
  <c r="AA54" i="23" s="1"/>
  <c r="T54" i="23"/>
  <c r="U54" i="23" s="1"/>
  <c r="V54" i="23" s="1"/>
  <c r="AC18" i="21"/>
  <c r="AD18" i="21" s="1"/>
  <c r="AE18" i="21" s="1"/>
  <c r="AF18" i="21" s="1"/>
  <c r="Y18" i="21"/>
  <c r="Z18" i="21" s="1"/>
  <c r="AA18" i="21" s="1"/>
  <c r="O44" i="23"/>
  <c r="P44" i="23" s="1"/>
  <c r="Q44" i="23" s="1"/>
  <c r="X45" i="21"/>
  <c r="T45" i="21"/>
  <c r="U45" i="21" s="1"/>
  <c r="V45" i="21" s="1"/>
  <c r="O29" i="23"/>
  <c r="P29" i="23" s="1"/>
  <c r="Q29" i="23" s="1"/>
  <c r="T50" i="23"/>
  <c r="U50" i="23" s="1"/>
  <c r="V50" i="23" s="1"/>
  <c r="Y50" i="23"/>
  <c r="Z50" i="23" s="1"/>
  <c r="AA50" i="23" s="1"/>
  <c r="Y22" i="23"/>
  <c r="Z22" i="23" s="1"/>
  <c r="AA22" i="23" s="1"/>
  <c r="T22" i="23"/>
  <c r="U22" i="23" s="1"/>
  <c r="V22" i="23" s="1"/>
  <c r="O46" i="23"/>
  <c r="P46" i="23" s="1"/>
  <c r="Q46" i="23" s="1"/>
  <c r="T59" i="23"/>
  <c r="U59" i="23" s="1"/>
  <c r="V59" i="23" s="1"/>
  <c r="X59" i="23"/>
  <c r="Y59" i="23" s="1"/>
  <c r="Z59" i="23" s="1"/>
  <c r="AA59" i="23" s="1"/>
  <c r="O10" i="23"/>
  <c r="P10" i="23" s="1"/>
  <c r="Q10" i="23" s="1"/>
  <c r="S10" i="23"/>
  <c r="X10" i="23" s="1"/>
  <c r="Y46" i="21"/>
  <c r="Z46" i="21" s="1"/>
  <c r="AA46" i="21" s="1"/>
  <c r="AC46" i="21"/>
  <c r="AD46" i="21" s="1"/>
  <c r="AE46" i="21" s="1"/>
  <c r="AF46" i="21" s="1"/>
  <c r="O48" i="23"/>
  <c r="P48" i="23" s="1"/>
  <c r="Q48" i="23" s="1"/>
  <c r="O31" i="23"/>
  <c r="P31" i="23" s="1"/>
  <c r="Q31" i="23" s="1"/>
  <c r="O18" i="23"/>
  <c r="P18" i="23" s="1"/>
  <c r="Q18" i="23" s="1"/>
  <c r="AC29" i="21"/>
  <c r="Y29" i="21"/>
  <c r="Z29" i="21" s="1"/>
  <c r="AA29" i="21" s="1"/>
  <c r="O25" i="23"/>
  <c r="P25" i="23" s="1"/>
  <c r="Q25" i="23" s="1"/>
  <c r="AD77" i="21"/>
  <c r="AE77" i="21" s="1"/>
  <c r="AF77" i="21" s="1"/>
  <c r="AH77" i="21" s="1"/>
  <c r="AD64" i="21"/>
  <c r="AE64" i="21" s="1"/>
  <c r="AF64" i="21" s="1"/>
  <c r="Y12" i="23"/>
  <c r="Z12" i="23" s="1"/>
  <c r="AA12" i="23" s="1"/>
  <c r="AC12" i="23" s="1"/>
  <c r="Y43" i="23"/>
  <c r="Z43" i="23" s="1"/>
  <c r="AA43" i="23" s="1"/>
  <c r="Y11" i="23"/>
  <c r="Z11" i="23" s="1"/>
  <c r="AA11" i="23" s="1"/>
  <c r="Y52" i="23"/>
  <c r="Z52" i="23" s="1"/>
  <c r="AA52" i="23" s="1"/>
  <c r="AC52" i="23" s="1"/>
  <c r="Y32" i="23"/>
  <c r="Z32" i="23" s="1"/>
  <c r="AA32" i="23" s="1"/>
  <c r="Y47" i="23"/>
  <c r="Z47" i="23" s="1"/>
  <c r="AA47" i="23" s="1"/>
  <c r="Y34" i="23"/>
  <c r="Z34" i="23" s="1"/>
  <c r="AA34" i="23" s="1"/>
  <c r="Y40" i="23"/>
  <c r="Z40" i="23" s="1"/>
  <c r="AA40" i="23" s="1"/>
  <c r="Y21" i="23"/>
  <c r="Z21" i="23" s="1"/>
  <c r="AA21" i="23" s="1"/>
  <c r="AC21" i="23" s="1"/>
  <c r="Y65" i="23"/>
  <c r="Z65" i="23" s="1"/>
  <c r="AA65" i="23" s="1"/>
  <c r="AC65" i="23" s="1"/>
  <c r="Y35" i="23"/>
  <c r="Z35" i="23" s="1"/>
  <c r="AA35" i="23" s="1"/>
  <c r="AC35" i="23" s="1"/>
  <c r="Y17" i="23"/>
  <c r="Z17" i="23" s="1"/>
  <c r="AA17" i="23" s="1"/>
  <c r="AC17" i="23" s="1"/>
  <c r="Y63" i="23"/>
  <c r="Z63" i="23" s="1"/>
  <c r="AA63" i="23" s="1"/>
  <c r="Y27" i="23"/>
  <c r="Z27" i="23" s="1"/>
  <c r="AA27" i="23" s="1"/>
  <c r="AC27" i="23" s="1"/>
  <c r="Y15" i="23"/>
  <c r="Z15" i="23" s="1"/>
  <c r="AA15" i="23" s="1"/>
  <c r="Y36" i="23"/>
  <c r="Z36" i="23" s="1"/>
  <c r="AA36" i="23" s="1"/>
  <c r="AC36" i="23" s="1"/>
  <c r="Y60" i="23"/>
  <c r="Z60" i="23" s="1"/>
  <c r="AA60" i="23" s="1"/>
  <c r="Y20" i="23"/>
  <c r="Z20" i="23" s="1"/>
  <c r="AA20" i="23" s="1"/>
  <c r="Y69" i="23"/>
  <c r="Z69" i="23" s="1"/>
  <c r="AA69" i="23" s="1"/>
  <c r="AC69" i="23" s="1"/>
  <c r="Y28" i="23"/>
  <c r="Z28" i="23" s="1"/>
  <c r="AA28" i="23" s="1"/>
  <c r="AC28" i="23" s="1"/>
  <c r="Y77" i="23"/>
  <c r="Z77" i="23" s="1"/>
  <c r="AA77" i="23" s="1"/>
  <c r="AC77" i="23" s="1"/>
  <c r="AD33" i="21"/>
  <c r="AE33" i="21" s="1"/>
  <c r="AF33" i="21" s="1"/>
  <c r="AH40" i="21"/>
  <c r="AD49" i="21"/>
  <c r="AE49" i="21" s="1"/>
  <c r="AF49" i="21" s="1"/>
  <c r="AH49" i="21" s="1"/>
  <c r="AD34" i="21"/>
  <c r="AE34" i="21" s="1"/>
  <c r="AF34" i="21" s="1"/>
  <c r="AD21" i="21"/>
  <c r="AE21" i="21" s="1"/>
  <c r="AF21" i="21" s="1"/>
  <c r="AH21" i="21" s="1"/>
  <c r="AD36" i="21"/>
  <c r="AE36" i="21" s="1"/>
  <c r="AF36" i="21" s="1"/>
  <c r="X38" i="23" l="1"/>
  <c r="Y38" i="23" s="1"/>
  <c r="Z38" i="23" s="1"/>
  <c r="AA38" i="23" s="1"/>
  <c r="T38" i="23"/>
  <c r="U38" i="23" s="1"/>
  <c r="V38" i="23" s="1"/>
  <c r="AC63" i="23"/>
  <c r="AC15" i="23"/>
  <c r="AC40" i="23"/>
  <c r="AC16" i="23"/>
  <c r="AC43" i="23"/>
  <c r="AC20" i="23"/>
  <c r="AC34" i="23"/>
  <c r="AC32" i="23"/>
  <c r="AC47" i="23"/>
  <c r="AC68" i="23"/>
  <c r="AH34" i="21"/>
  <c r="AC74" i="23"/>
  <c r="AH33" i="21"/>
  <c r="AH36" i="21"/>
  <c r="AH23" i="21"/>
  <c r="AH31" i="21"/>
  <c r="AH18" i="21"/>
  <c r="AH53" i="21"/>
  <c r="AC54" i="23"/>
  <c r="AH39" i="21"/>
  <c r="AH46" i="21"/>
  <c r="AC64" i="23"/>
  <c r="V55" i="21"/>
  <c r="Y87" i="21" s="1"/>
  <c r="Y89" i="21" s="1"/>
  <c r="AC59" i="23"/>
  <c r="AC13" i="23"/>
  <c r="AH64" i="21"/>
  <c r="AH81" i="21" s="1"/>
  <c r="AF81" i="21"/>
  <c r="AD88" i="21" s="1"/>
  <c r="AF88" i="21" s="1"/>
  <c r="AD29" i="21"/>
  <c r="AE29" i="21" s="1"/>
  <c r="AF29" i="21" s="1"/>
  <c r="AH29" i="21" s="1"/>
  <c r="T48" i="23"/>
  <c r="U48" i="23" s="1"/>
  <c r="V48" i="23" s="1"/>
  <c r="Y48" i="23"/>
  <c r="Z48" i="23" s="1"/>
  <c r="AA48" i="23" s="1"/>
  <c r="O19" i="23"/>
  <c r="P19" i="23" s="1"/>
  <c r="Q19" i="23" s="1"/>
  <c r="V80" i="23"/>
  <c r="V87" i="23" s="1"/>
  <c r="Y25" i="23"/>
  <c r="Z25" i="23" s="1"/>
  <c r="AA25" i="23" s="1"/>
  <c r="T25" i="23"/>
  <c r="U25" i="23" s="1"/>
  <c r="V25" i="23" s="1"/>
  <c r="T46" i="23"/>
  <c r="U46" i="23" s="1"/>
  <c r="V46" i="23" s="1"/>
  <c r="Y46" i="23"/>
  <c r="Z46" i="23" s="1"/>
  <c r="AA46" i="23" s="1"/>
  <c r="AC33" i="23"/>
  <c r="AD25" i="21"/>
  <c r="AE25" i="21" s="1"/>
  <c r="AF25" i="21" s="1"/>
  <c r="AH25" i="21" s="1"/>
  <c r="AC76" i="23"/>
  <c r="AH37" i="21"/>
  <c r="AC62" i="23"/>
  <c r="AH10" i="21"/>
  <c r="T29" i="23"/>
  <c r="U29" i="23" s="1"/>
  <c r="V29" i="23" s="1"/>
  <c r="Y29" i="23"/>
  <c r="Z29" i="23" s="1"/>
  <c r="AA29" i="23" s="1"/>
  <c r="O45" i="23"/>
  <c r="P45" i="23" s="1"/>
  <c r="Q45" i="23" s="1"/>
  <c r="Y53" i="23"/>
  <c r="Z53" i="23" s="1"/>
  <c r="AA53" i="23" s="1"/>
  <c r="T53" i="23"/>
  <c r="U53" i="23" s="1"/>
  <c r="V53" i="23" s="1"/>
  <c r="T44" i="23"/>
  <c r="U44" i="23" s="1"/>
  <c r="V44" i="23" s="1"/>
  <c r="Y44" i="23"/>
  <c r="Z44" i="23" s="1"/>
  <c r="AA44" i="23" s="1"/>
  <c r="Y51" i="21"/>
  <c r="Z51" i="21" s="1"/>
  <c r="AA51" i="21" s="1"/>
  <c r="AC51" i="21"/>
  <c r="Y23" i="23"/>
  <c r="Z23" i="23" s="1"/>
  <c r="AA23" i="23" s="1"/>
  <c r="T23" i="23"/>
  <c r="U23" i="23" s="1"/>
  <c r="V23" i="23" s="1"/>
  <c r="AD42" i="21"/>
  <c r="AE42" i="21" s="1"/>
  <c r="AF42" i="21" s="1"/>
  <c r="AH42" i="21" s="1"/>
  <c r="T39" i="23"/>
  <c r="U39" i="23" s="1"/>
  <c r="V39" i="23" s="1"/>
  <c r="Y39" i="23"/>
  <c r="Z39" i="23" s="1"/>
  <c r="AA39" i="23" s="1"/>
  <c r="Y18" i="23"/>
  <c r="Z18" i="23" s="1"/>
  <c r="AA18" i="23" s="1"/>
  <c r="T18" i="23"/>
  <c r="U18" i="23" s="1"/>
  <c r="V18" i="23" s="1"/>
  <c r="O14" i="23"/>
  <c r="P14" i="23" s="1"/>
  <c r="Q14" i="23" s="1"/>
  <c r="T31" i="23"/>
  <c r="U31" i="23" s="1"/>
  <c r="V31" i="23" s="1"/>
  <c r="Y31" i="23"/>
  <c r="Z31" i="23" s="1"/>
  <c r="AA31" i="23" s="1"/>
  <c r="T10" i="23"/>
  <c r="U10" i="23" s="1"/>
  <c r="V10" i="23" s="1"/>
  <c r="Y10" i="23"/>
  <c r="Z10" i="23" s="1"/>
  <c r="AA10" i="23" s="1"/>
  <c r="AC22" i="23"/>
  <c r="AC50" i="23"/>
  <c r="Y45" i="21"/>
  <c r="Z45" i="21" s="1"/>
  <c r="AA45" i="21" s="1"/>
  <c r="AC45" i="21"/>
  <c r="AD45" i="21" s="1"/>
  <c r="AE45" i="21" s="1"/>
  <c r="AF45" i="21" s="1"/>
  <c r="Y19" i="21"/>
  <c r="Z19" i="21" s="1"/>
  <c r="AA19" i="21" s="1"/>
  <c r="AC19" i="21"/>
  <c r="AD19" i="21" s="1"/>
  <c r="AE19" i="21" s="1"/>
  <c r="AF19" i="21" s="1"/>
  <c r="AH48" i="21"/>
  <c r="AC30" i="23"/>
  <c r="Y14" i="21"/>
  <c r="Z14" i="21" s="1"/>
  <c r="AA14" i="21" s="1"/>
  <c r="AC14" i="21"/>
  <c r="AD14" i="21" s="1"/>
  <c r="AE14" i="21" s="1"/>
  <c r="AF14" i="21" s="1"/>
  <c r="O51" i="23"/>
  <c r="P51" i="23" s="1"/>
  <c r="Q51" i="23" s="1"/>
  <c r="Y42" i="23"/>
  <c r="Z42" i="23" s="1"/>
  <c r="AA42" i="23" s="1"/>
  <c r="T42" i="23"/>
  <c r="U42" i="23" s="1"/>
  <c r="V42" i="23" s="1"/>
  <c r="AH44" i="21"/>
  <c r="T37" i="23"/>
  <c r="U37" i="23" s="1"/>
  <c r="V37" i="23" s="1"/>
  <c r="Y37" i="23"/>
  <c r="Z37" i="23" s="1"/>
  <c r="AA37" i="23" s="1"/>
  <c r="AA80" i="23"/>
  <c r="AC60" i="23"/>
  <c r="AC11" i="23"/>
  <c r="AC38" i="23" l="1"/>
  <c r="Q55" i="23"/>
  <c r="T86" i="23" s="1"/>
  <c r="T88" i="23" s="1"/>
  <c r="AC53" i="23"/>
  <c r="AC44" i="23"/>
  <c r="V83" i="21"/>
  <c r="AC80" i="23"/>
  <c r="AC29" i="23"/>
  <c r="AC48" i="23"/>
  <c r="AH19" i="21"/>
  <c r="AC23" i="23"/>
  <c r="AH45" i="21"/>
  <c r="T45" i="23"/>
  <c r="U45" i="23" s="1"/>
  <c r="V45" i="23" s="1"/>
  <c r="AC25" i="23"/>
  <c r="AC39" i="23"/>
  <c r="AC42" i="23"/>
  <c r="AH14" i="21"/>
  <c r="AA55" i="21"/>
  <c r="AC37" i="23"/>
  <c r="T51" i="23"/>
  <c r="U51" i="23" s="1"/>
  <c r="V51" i="23" s="1"/>
  <c r="Y51" i="23"/>
  <c r="Z51" i="23" s="1"/>
  <c r="AA51" i="23" s="1"/>
  <c r="AC31" i="23"/>
  <c r="Y14" i="23"/>
  <c r="Z14" i="23" s="1"/>
  <c r="AA14" i="23" s="1"/>
  <c r="T14" i="23"/>
  <c r="U14" i="23" s="1"/>
  <c r="V14" i="23" s="1"/>
  <c r="AC18" i="23"/>
  <c r="AD51" i="21"/>
  <c r="AE51" i="21" s="1"/>
  <c r="AF51" i="21" s="1"/>
  <c r="AC10" i="23"/>
  <c r="AC46" i="23"/>
  <c r="T19" i="23"/>
  <c r="U19" i="23" s="1"/>
  <c r="V19" i="23" s="1"/>
  <c r="Y19" i="23"/>
  <c r="Z19" i="23" s="1"/>
  <c r="AA19" i="23" s="1"/>
  <c r="Y87" i="23"/>
  <c r="Q82" i="23" l="1"/>
  <c r="V55" i="23"/>
  <c r="V86" i="23" s="1"/>
  <c r="V88" i="23" s="1"/>
  <c r="AH51" i="21"/>
  <c r="AH55" i="21" s="1"/>
  <c r="AH83" i="21" s="1"/>
  <c r="AF55" i="21"/>
  <c r="AC51" i="23"/>
  <c r="AA83" i="21"/>
  <c r="AA87" i="21"/>
  <c r="AA89" i="21" s="1"/>
  <c r="AC19" i="23"/>
  <c r="AC14" i="23"/>
  <c r="Y45" i="23"/>
  <c r="Z45" i="23" s="1"/>
  <c r="AA45" i="23" s="1"/>
  <c r="AC45" i="23" s="1"/>
  <c r="AA87" i="23"/>
  <c r="AC55" i="23" l="1"/>
  <c r="AC82" i="23" s="1"/>
  <c r="V82" i="23"/>
  <c r="AA55" i="23"/>
  <c r="AF83" i="21"/>
  <c r="AD87" i="21"/>
  <c r="AD89" i="21" s="1"/>
  <c r="AJ11" i="19"/>
  <c r="AO11" i="19" s="1"/>
  <c r="AF87" i="21" l="1"/>
  <c r="AF89" i="21" s="1"/>
  <c r="Y86" i="23"/>
  <c r="Y88" i="23" s="1"/>
  <c r="AA82" i="23"/>
  <c r="AO60" i="19"/>
  <c r="AP60" i="19" s="1"/>
  <c r="AQ60" i="19" s="1"/>
  <c r="AR60" i="19" s="1"/>
  <c r="AJ12" i="19"/>
  <c r="AO12" i="19" s="1"/>
  <c r="AJ13" i="19"/>
  <c r="AO13" i="19" s="1"/>
  <c r="AJ14" i="19"/>
  <c r="AO14" i="19" s="1"/>
  <c r="AJ15" i="19"/>
  <c r="AO15" i="19" s="1"/>
  <c r="AJ16" i="19"/>
  <c r="AO16" i="19" s="1"/>
  <c r="AJ17" i="19"/>
  <c r="AO17" i="19" s="1"/>
  <c r="AJ18" i="19"/>
  <c r="AK18" i="19" s="1"/>
  <c r="AJ19" i="19"/>
  <c r="AO19" i="19" s="1"/>
  <c r="AJ20" i="19"/>
  <c r="AO20" i="19" s="1"/>
  <c r="AJ21" i="19"/>
  <c r="AO21" i="19" s="1"/>
  <c r="AJ22" i="19"/>
  <c r="AO22" i="19" s="1"/>
  <c r="AJ23" i="19"/>
  <c r="AK23" i="19" s="1"/>
  <c r="AJ24" i="19"/>
  <c r="AO24" i="19" s="1"/>
  <c r="AJ25" i="19"/>
  <c r="AO25" i="19" s="1"/>
  <c r="AJ26" i="19"/>
  <c r="AO26" i="19" s="1"/>
  <c r="AJ27" i="19"/>
  <c r="AO27" i="19" s="1"/>
  <c r="AJ28" i="19"/>
  <c r="AO28" i="19" s="1"/>
  <c r="AJ29" i="19"/>
  <c r="AO29" i="19" s="1"/>
  <c r="AJ30" i="19"/>
  <c r="AO30" i="19" s="1"/>
  <c r="AJ31" i="19"/>
  <c r="AK31" i="19" s="1"/>
  <c r="AJ32" i="19"/>
  <c r="AO32" i="19" s="1"/>
  <c r="AJ33" i="19"/>
  <c r="AO33" i="19" s="1"/>
  <c r="AJ34" i="19"/>
  <c r="AO34" i="19" s="1"/>
  <c r="AJ35" i="19"/>
  <c r="AO35" i="19" s="1"/>
  <c r="AJ36" i="19"/>
  <c r="AO36" i="19" s="1"/>
  <c r="AJ37" i="19"/>
  <c r="AK37" i="19" s="1"/>
  <c r="AJ38" i="19"/>
  <c r="AO38" i="19" s="1"/>
  <c r="AJ39" i="19"/>
  <c r="AO39" i="19" s="1"/>
  <c r="AJ40" i="19"/>
  <c r="AO40" i="19" s="1"/>
  <c r="AJ41" i="19"/>
  <c r="AO41" i="19" s="1"/>
  <c r="AJ42" i="19"/>
  <c r="AO42" i="19" s="1"/>
  <c r="AJ43" i="19"/>
  <c r="AO43" i="19" s="1"/>
  <c r="AJ44" i="19"/>
  <c r="AO44" i="19" s="1"/>
  <c r="AJ45" i="19"/>
  <c r="AO45" i="19" s="1"/>
  <c r="AJ46" i="19"/>
  <c r="AO46" i="19" s="1"/>
  <c r="AJ47" i="19"/>
  <c r="AO47" i="19" s="1"/>
  <c r="AJ48" i="19"/>
  <c r="AO48" i="19" s="1"/>
  <c r="AJ49" i="19"/>
  <c r="AO49" i="19" s="1"/>
  <c r="AJ50" i="19"/>
  <c r="AO50" i="19" s="1"/>
  <c r="AJ51" i="19"/>
  <c r="AO51" i="19" s="1"/>
  <c r="AJ52" i="19"/>
  <c r="AO52" i="19" s="1"/>
  <c r="AJ53" i="19"/>
  <c r="AO53" i="19" s="1"/>
  <c r="AJ54" i="19"/>
  <c r="AO54" i="19" s="1"/>
  <c r="AJ55" i="19"/>
  <c r="AO55" i="19" s="1"/>
  <c r="AJ61" i="19"/>
  <c r="AK61" i="19" s="1"/>
  <c r="AJ62" i="19"/>
  <c r="AK62" i="19" s="1"/>
  <c r="AJ63" i="19"/>
  <c r="AK63" i="19" s="1"/>
  <c r="AJ64" i="19"/>
  <c r="AK64" i="19" s="1"/>
  <c r="AJ65" i="19"/>
  <c r="AK65" i="19" s="1"/>
  <c r="AJ66" i="19"/>
  <c r="AK66" i="19" s="1"/>
  <c r="AJ67" i="19"/>
  <c r="AK67" i="19" s="1"/>
  <c r="AJ68" i="19"/>
  <c r="AK68" i="19" s="1"/>
  <c r="AJ69" i="19"/>
  <c r="AK69" i="19" s="1"/>
  <c r="AJ70" i="19"/>
  <c r="AK70" i="19" s="1"/>
  <c r="AJ71" i="19"/>
  <c r="AK71" i="19" s="1"/>
  <c r="AJ72" i="19"/>
  <c r="AK72" i="19" s="1"/>
  <c r="AJ73" i="19"/>
  <c r="AK73" i="19" s="1"/>
  <c r="AJ74" i="19"/>
  <c r="AK74" i="19" s="1"/>
  <c r="AJ75" i="19"/>
  <c r="AK75" i="19" s="1"/>
  <c r="AJ76" i="19"/>
  <c r="AK76" i="19" s="1"/>
  <c r="AJ77" i="19"/>
  <c r="AK77" i="19" s="1"/>
  <c r="AJ78" i="19"/>
  <c r="AK78" i="19" s="1"/>
  <c r="AJ79" i="19"/>
  <c r="AK79" i="19" s="1"/>
  <c r="AJ80" i="19"/>
  <c r="AK80" i="19" s="1"/>
  <c r="I12" i="19"/>
  <c r="I11" i="19"/>
  <c r="J12" i="19"/>
  <c r="J13" i="19"/>
  <c r="J14" i="19"/>
  <c r="J15" i="19"/>
  <c r="J16" i="19"/>
  <c r="J17" i="19"/>
  <c r="J18" i="19"/>
  <c r="J19" i="19"/>
  <c r="J20" i="19"/>
  <c r="J21" i="19"/>
  <c r="J22" i="19"/>
  <c r="J23" i="19"/>
  <c r="J24" i="19"/>
  <c r="J25" i="19"/>
  <c r="J26" i="19"/>
  <c r="J27" i="19"/>
  <c r="J28" i="19"/>
  <c r="J29" i="19"/>
  <c r="J30" i="19"/>
  <c r="J31" i="19"/>
  <c r="J32" i="19"/>
  <c r="J33" i="19"/>
  <c r="J34" i="19"/>
  <c r="J35" i="19"/>
  <c r="J36" i="19"/>
  <c r="J37" i="19"/>
  <c r="J38" i="19"/>
  <c r="J39" i="19"/>
  <c r="J40" i="19"/>
  <c r="J41" i="19"/>
  <c r="J42" i="19"/>
  <c r="J43" i="19"/>
  <c r="J44" i="19"/>
  <c r="J45" i="19"/>
  <c r="J46" i="19"/>
  <c r="J47" i="19"/>
  <c r="J48" i="19"/>
  <c r="J49" i="19"/>
  <c r="J50" i="19"/>
  <c r="J51" i="19"/>
  <c r="J52" i="19"/>
  <c r="J53" i="19"/>
  <c r="J54" i="19"/>
  <c r="J55" i="19"/>
  <c r="J11" i="19"/>
  <c r="I13" i="19"/>
  <c r="I14" i="19"/>
  <c r="I15" i="19"/>
  <c r="I16" i="19"/>
  <c r="I17" i="19"/>
  <c r="I18" i="19"/>
  <c r="I19" i="19"/>
  <c r="I20" i="19"/>
  <c r="I21" i="19"/>
  <c r="I22" i="19"/>
  <c r="I23" i="19"/>
  <c r="I24" i="19"/>
  <c r="I25" i="19"/>
  <c r="I26" i="19"/>
  <c r="I27" i="19"/>
  <c r="I28" i="19"/>
  <c r="I29" i="19"/>
  <c r="I30" i="19"/>
  <c r="I31" i="19"/>
  <c r="I32" i="19"/>
  <c r="I33" i="19"/>
  <c r="I34" i="19"/>
  <c r="I35" i="19"/>
  <c r="I36" i="19"/>
  <c r="I37" i="19"/>
  <c r="L37" i="19" s="1"/>
  <c r="I38" i="19"/>
  <c r="I39" i="19"/>
  <c r="I40" i="19"/>
  <c r="I41" i="19"/>
  <c r="L41" i="19" s="1"/>
  <c r="I42" i="19"/>
  <c r="I43" i="19"/>
  <c r="I44" i="19"/>
  <c r="I45" i="19"/>
  <c r="I46" i="19"/>
  <c r="I47" i="19"/>
  <c r="I48" i="19"/>
  <c r="L48" i="19" s="1"/>
  <c r="I49" i="19"/>
  <c r="I50" i="19"/>
  <c r="I51" i="19"/>
  <c r="I52" i="19"/>
  <c r="L52" i="19" s="1"/>
  <c r="I53" i="19"/>
  <c r="L53" i="19" s="1"/>
  <c r="I54" i="19"/>
  <c r="I55" i="19"/>
  <c r="AK16" i="19"/>
  <c r="AF61" i="19"/>
  <c r="AG61" i="19" s="1"/>
  <c r="AH61" i="19" s="1"/>
  <c r="AF62" i="19"/>
  <c r="AG62" i="19" s="1"/>
  <c r="AH62" i="19" s="1"/>
  <c r="AF63" i="19"/>
  <c r="AG63" i="19" s="1"/>
  <c r="AH63" i="19" s="1"/>
  <c r="AF64" i="19"/>
  <c r="AG64" i="19" s="1"/>
  <c r="AH64" i="19" s="1"/>
  <c r="AF65" i="19"/>
  <c r="AG65" i="19" s="1"/>
  <c r="AH65" i="19" s="1"/>
  <c r="AF66" i="19"/>
  <c r="AG66" i="19" s="1"/>
  <c r="AH66" i="19" s="1"/>
  <c r="AF67" i="19"/>
  <c r="AG67" i="19" s="1"/>
  <c r="AH67" i="19" s="1"/>
  <c r="AF68" i="19"/>
  <c r="AG68" i="19" s="1"/>
  <c r="AH68" i="19" s="1"/>
  <c r="AF69" i="19"/>
  <c r="AG69" i="19" s="1"/>
  <c r="AH69" i="19" s="1"/>
  <c r="AF70" i="19"/>
  <c r="AG70" i="19" s="1"/>
  <c r="AH70" i="19" s="1"/>
  <c r="AF71" i="19"/>
  <c r="AG71" i="19" s="1"/>
  <c r="AH71" i="19" s="1"/>
  <c r="AF72" i="19"/>
  <c r="AG72" i="19" s="1"/>
  <c r="AH72" i="19" s="1"/>
  <c r="AF73" i="19"/>
  <c r="AG73" i="19" s="1"/>
  <c r="AH73" i="19" s="1"/>
  <c r="AF74" i="19"/>
  <c r="AG74" i="19" s="1"/>
  <c r="AH74" i="19" s="1"/>
  <c r="AF75" i="19"/>
  <c r="AG75" i="19" s="1"/>
  <c r="AH75" i="19" s="1"/>
  <c r="AF76" i="19"/>
  <c r="AG76" i="19" s="1"/>
  <c r="AH76" i="19" s="1"/>
  <c r="AF77" i="19"/>
  <c r="AG77" i="19" s="1"/>
  <c r="AH77" i="19" s="1"/>
  <c r="AF78" i="19"/>
  <c r="AG78" i="19" s="1"/>
  <c r="AH78" i="19" s="1"/>
  <c r="AF79" i="19"/>
  <c r="AG79" i="19" s="1"/>
  <c r="AH79" i="19" s="1"/>
  <c r="AF80" i="19"/>
  <c r="AG80" i="19" s="1"/>
  <c r="AH80" i="19" s="1"/>
  <c r="AF60" i="19"/>
  <c r="AG60" i="19" s="1"/>
  <c r="AH60" i="19" s="1"/>
  <c r="AF12" i="19"/>
  <c r="AG12" i="19" s="1"/>
  <c r="AF13" i="19"/>
  <c r="AG13" i="19" s="1"/>
  <c r="AF14" i="19"/>
  <c r="AG14" i="19" s="1"/>
  <c r="AF15" i="19"/>
  <c r="AG15" i="19" s="1"/>
  <c r="AF16" i="19"/>
  <c r="AG16" i="19" s="1"/>
  <c r="AF17" i="19"/>
  <c r="AG17" i="19" s="1"/>
  <c r="AF18" i="19"/>
  <c r="AG18" i="19" s="1"/>
  <c r="AF19" i="19"/>
  <c r="AG19" i="19" s="1"/>
  <c r="AF20" i="19"/>
  <c r="AG20" i="19" s="1"/>
  <c r="AF21" i="19"/>
  <c r="AG21" i="19" s="1"/>
  <c r="AF22" i="19"/>
  <c r="AG22" i="19" s="1"/>
  <c r="AF23" i="19"/>
  <c r="AG23" i="19" s="1"/>
  <c r="AF24" i="19"/>
  <c r="AG24" i="19" s="1"/>
  <c r="AF25" i="19"/>
  <c r="AG25" i="19" s="1"/>
  <c r="AF26" i="19"/>
  <c r="AG26" i="19" s="1"/>
  <c r="AF27" i="19"/>
  <c r="AG27" i="19" s="1"/>
  <c r="AF28" i="19"/>
  <c r="AG28" i="19" s="1"/>
  <c r="AF29" i="19"/>
  <c r="AG29" i="19" s="1"/>
  <c r="AF30" i="19"/>
  <c r="AG30" i="19" s="1"/>
  <c r="AF31" i="19"/>
  <c r="AG31" i="19" s="1"/>
  <c r="AF32" i="19"/>
  <c r="AG32" i="19" s="1"/>
  <c r="AF33" i="19"/>
  <c r="AG33" i="19" s="1"/>
  <c r="AF34" i="19"/>
  <c r="AG34" i="19" s="1"/>
  <c r="AF35" i="19"/>
  <c r="AG35" i="19" s="1"/>
  <c r="AF36" i="19"/>
  <c r="AG36" i="19" s="1"/>
  <c r="AF37" i="19"/>
  <c r="AG37" i="19" s="1"/>
  <c r="AF38" i="19"/>
  <c r="AG38" i="19" s="1"/>
  <c r="AF39" i="19"/>
  <c r="AG39" i="19" s="1"/>
  <c r="AF40" i="19"/>
  <c r="AG40" i="19" s="1"/>
  <c r="AF41" i="19"/>
  <c r="AG41" i="19" s="1"/>
  <c r="AF42" i="19"/>
  <c r="AG42" i="19" s="1"/>
  <c r="AF43" i="19"/>
  <c r="AG43" i="19" s="1"/>
  <c r="AF44" i="19"/>
  <c r="AG44" i="19" s="1"/>
  <c r="AF45" i="19"/>
  <c r="AG45" i="19" s="1"/>
  <c r="AF46" i="19"/>
  <c r="AG46" i="19" s="1"/>
  <c r="AF47" i="19"/>
  <c r="AG47" i="19" s="1"/>
  <c r="AF48" i="19"/>
  <c r="AG48" i="19" s="1"/>
  <c r="AF49" i="19"/>
  <c r="AG49" i="19" s="1"/>
  <c r="AF50" i="19"/>
  <c r="AG50" i="19" s="1"/>
  <c r="AF51" i="19"/>
  <c r="AG51" i="19" s="1"/>
  <c r="AF52" i="19"/>
  <c r="AG52" i="19" s="1"/>
  <c r="AF53" i="19"/>
  <c r="AG53" i="19" s="1"/>
  <c r="AF54" i="19"/>
  <c r="AG54" i="19" s="1"/>
  <c r="AF55" i="19"/>
  <c r="AG55" i="19" s="1"/>
  <c r="AF11" i="19"/>
  <c r="AG11" i="19" s="1"/>
  <c r="L35" i="19" l="1"/>
  <c r="L31" i="19"/>
  <c r="L27" i="19"/>
  <c r="L23" i="19"/>
  <c r="L19" i="19"/>
  <c r="L15" i="19"/>
  <c r="L54" i="19"/>
  <c r="L49" i="19"/>
  <c r="L45" i="19"/>
  <c r="L42" i="19"/>
  <c r="L38" i="19"/>
  <c r="L22" i="19"/>
  <c r="L18" i="19"/>
  <c r="L33" i="19"/>
  <c r="L25" i="19"/>
  <c r="L55" i="19"/>
  <c r="L50" i="19"/>
  <c r="L46" i="19"/>
  <c r="L39" i="19"/>
  <c r="L36" i="19"/>
  <c r="L32" i="19"/>
  <c r="L28" i="19"/>
  <c r="L24" i="19"/>
  <c r="L20" i="19"/>
  <c r="L16" i="19"/>
  <c r="L29" i="19"/>
  <c r="L12" i="19"/>
  <c r="AK35" i="19"/>
  <c r="AL35" i="19" s="1"/>
  <c r="AM35" i="19" s="1"/>
  <c r="L13" i="19"/>
  <c r="W11" i="19"/>
  <c r="L11" i="19"/>
  <c r="L51" i="19"/>
  <c r="L47" i="19"/>
  <c r="L44" i="19"/>
  <c r="L43" i="19"/>
  <c r="L40" i="19"/>
  <c r="L34" i="19"/>
  <c r="L30" i="19"/>
  <c r="L26" i="19"/>
  <c r="L21" i="19"/>
  <c r="L17" i="19"/>
  <c r="L14" i="19"/>
  <c r="W45" i="19"/>
  <c r="Q45" i="19"/>
  <c r="Q42" i="19"/>
  <c r="W42" i="19"/>
  <c r="Q28" i="19"/>
  <c r="W28" i="19"/>
  <c r="W15" i="19"/>
  <c r="Q15" i="19"/>
  <c r="Q12" i="19"/>
  <c r="W12" i="19"/>
  <c r="Q52" i="19"/>
  <c r="W52" i="19"/>
  <c r="W41" i="19"/>
  <c r="Q41" i="19"/>
  <c r="W35" i="19"/>
  <c r="Q35" i="19"/>
  <c r="Q27" i="19"/>
  <c r="W27" i="19"/>
  <c r="Q22" i="19"/>
  <c r="W22" i="19"/>
  <c r="Q55" i="19"/>
  <c r="W55" i="19"/>
  <c r="W50" i="19"/>
  <c r="Q50" i="19"/>
  <c r="Q46" i="19"/>
  <c r="W46" i="19"/>
  <c r="Q39" i="19"/>
  <c r="W39" i="19"/>
  <c r="Q36" i="19"/>
  <c r="W36" i="19"/>
  <c r="Q33" i="19"/>
  <c r="W33" i="19"/>
  <c r="Q29" i="19"/>
  <c r="W29" i="19"/>
  <c r="W25" i="19"/>
  <c r="Q25" i="19"/>
  <c r="W20" i="19"/>
  <c r="Q20" i="19"/>
  <c r="W16" i="19"/>
  <c r="Q16" i="19"/>
  <c r="W13" i="19"/>
  <c r="Q13" i="19"/>
  <c r="Q11" i="19"/>
  <c r="W54" i="19"/>
  <c r="Q54" i="19"/>
  <c r="Q49" i="19"/>
  <c r="W49" i="19"/>
  <c r="Q38" i="19"/>
  <c r="W38" i="19"/>
  <c r="W32" i="19"/>
  <c r="Q32" i="19"/>
  <c r="Q24" i="19"/>
  <c r="W24" i="19"/>
  <c r="W19" i="19"/>
  <c r="Q19" i="19"/>
  <c r="W53" i="19"/>
  <c r="Q53" i="19"/>
  <c r="W48" i="19"/>
  <c r="Q48" i="19"/>
  <c r="W37" i="19"/>
  <c r="Q37" i="19"/>
  <c r="Q31" i="19"/>
  <c r="W31" i="19"/>
  <c r="Q23" i="19"/>
  <c r="W23" i="19"/>
  <c r="Q18" i="19"/>
  <c r="W18" i="19"/>
  <c r="Q51" i="19"/>
  <c r="W51" i="19"/>
  <c r="Q47" i="19"/>
  <c r="W47" i="19"/>
  <c r="Q44" i="19"/>
  <c r="W44" i="19"/>
  <c r="W43" i="19"/>
  <c r="Q43" i="19"/>
  <c r="Q40" i="19"/>
  <c r="W40" i="19"/>
  <c r="W34" i="19"/>
  <c r="Q34" i="19"/>
  <c r="Q30" i="19"/>
  <c r="W30" i="19"/>
  <c r="Q26" i="19"/>
  <c r="W26" i="19"/>
  <c r="Q21" i="19"/>
  <c r="W21" i="19"/>
  <c r="Q17" i="19"/>
  <c r="W17" i="19"/>
  <c r="W14" i="19"/>
  <c r="Q14" i="19"/>
  <c r="AK29" i="19"/>
  <c r="AL29" i="19" s="1"/>
  <c r="AM29" i="19" s="1"/>
  <c r="AH55" i="19"/>
  <c r="AH50" i="19"/>
  <c r="AH46" i="19"/>
  <c r="AH39" i="19"/>
  <c r="AH36" i="19"/>
  <c r="AH33" i="19"/>
  <c r="AH29" i="19"/>
  <c r="AH25" i="19"/>
  <c r="AH20" i="19"/>
  <c r="AH16" i="19"/>
  <c r="AH13" i="19"/>
  <c r="AH54" i="19"/>
  <c r="AH49" i="19"/>
  <c r="AH45" i="19"/>
  <c r="AH42" i="19"/>
  <c r="AH38" i="19"/>
  <c r="AH32" i="19"/>
  <c r="AH28" i="19"/>
  <c r="AH24" i="19"/>
  <c r="AH19" i="19"/>
  <c r="AH15" i="19"/>
  <c r="AK45" i="19"/>
  <c r="AL45" i="19" s="1"/>
  <c r="AM45" i="19" s="1"/>
  <c r="AK42" i="19"/>
  <c r="AL42" i="19" s="1"/>
  <c r="AM42" i="19" s="1"/>
  <c r="AK28" i="19"/>
  <c r="AL28" i="19" s="1"/>
  <c r="AM28" i="19" s="1"/>
  <c r="AK15" i="19"/>
  <c r="AL15" i="19" s="1"/>
  <c r="AM15" i="19" s="1"/>
  <c r="AH11" i="19"/>
  <c r="AH12" i="19"/>
  <c r="AH53" i="19"/>
  <c r="AH48" i="19"/>
  <c r="AH37" i="19"/>
  <c r="AH31" i="19"/>
  <c r="AH23" i="19"/>
  <c r="AH18" i="19"/>
  <c r="AH52" i="19"/>
  <c r="AH41" i="19"/>
  <c r="AH27" i="19"/>
  <c r="AH51" i="19"/>
  <c r="AH47" i="19"/>
  <c r="AH44" i="19"/>
  <c r="AH43" i="19"/>
  <c r="AH40" i="19"/>
  <c r="AH34" i="19"/>
  <c r="AH30" i="19"/>
  <c r="AH26" i="19"/>
  <c r="AH21" i="19"/>
  <c r="AH17" i="19"/>
  <c r="AH14" i="19"/>
  <c r="AK38" i="19"/>
  <c r="AL38" i="19" s="1"/>
  <c r="AM38" i="19" s="1"/>
  <c r="AK33" i="19"/>
  <c r="AL33" i="19" s="1"/>
  <c r="AM33" i="19" s="1"/>
  <c r="AK25" i="19"/>
  <c r="AL25" i="19" s="1"/>
  <c r="AM25" i="19" s="1"/>
  <c r="AK20" i="19"/>
  <c r="AL20" i="19" s="1"/>
  <c r="AM20" i="19" s="1"/>
  <c r="AK13" i="19"/>
  <c r="AL13" i="19" s="1"/>
  <c r="AM13" i="19" s="1"/>
  <c r="AH35" i="19"/>
  <c r="AH22" i="19"/>
  <c r="AK39" i="19"/>
  <c r="AL39" i="19" s="1"/>
  <c r="AM39" i="19" s="1"/>
  <c r="AK46" i="19"/>
  <c r="AL46" i="19" s="1"/>
  <c r="AM46" i="19" s="1"/>
  <c r="AK36" i="19"/>
  <c r="AL36" i="19" s="1"/>
  <c r="AM36" i="19" s="1"/>
  <c r="AK32" i="19"/>
  <c r="AL32" i="19" s="1"/>
  <c r="AM32" i="19" s="1"/>
  <c r="AK24" i="19"/>
  <c r="AL24" i="19" s="1"/>
  <c r="AM24" i="19" s="1"/>
  <c r="AK19" i="19"/>
  <c r="AL19" i="19" s="1"/>
  <c r="AM19" i="19" s="1"/>
  <c r="AK22" i="19"/>
  <c r="AL22" i="19" s="1"/>
  <c r="AM22" i="19" s="1"/>
  <c r="AA86" i="23"/>
  <c r="AA88" i="23" s="1"/>
  <c r="AH81" i="19"/>
  <c r="AK48" i="19"/>
  <c r="AL48" i="19" s="1"/>
  <c r="AM48" i="19" s="1"/>
  <c r="AK12" i="19"/>
  <c r="AL12" i="19" s="1"/>
  <c r="AM12" i="19" s="1"/>
  <c r="AK41" i="19"/>
  <c r="AL41" i="19" s="1"/>
  <c r="AM41" i="19" s="1"/>
  <c r="AK27" i="19"/>
  <c r="AL27" i="19" s="1"/>
  <c r="AM27" i="19" s="1"/>
  <c r="AO37" i="19"/>
  <c r="AP37" i="19" s="1"/>
  <c r="AO31" i="19"/>
  <c r="AP31" i="19" s="1"/>
  <c r="AO23" i="19"/>
  <c r="AP23" i="19" s="1"/>
  <c r="AO18" i="19"/>
  <c r="AP18" i="19" s="1"/>
  <c r="AO74" i="19"/>
  <c r="AP74" i="19" s="1"/>
  <c r="AO70" i="19"/>
  <c r="AP70" i="19" s="1"/>
  <c r="AO62" i="19"/>
  <c r="AP62" i="19" s="1"/>
  <c r="AO73" i="19"/>
  <c r="AP73" i="19" s="1"/>
  <c r="AO65" i="19"/>
  <c r="AP65" i="19" s="1"/>
  <c r="AP32" i="19"/>
  <c r="AQ32" i="19" s="1"/>
  <c r="AR32" i="19" s="1"/>
  <c r="AO80" i="19"/>
  <c r="AP80" i="19" s="1"/>
  <c r="AO76" i="19"/>
  <c r="AP76" i="19" s="1"/>
  <c r="AO72" i="19"/>
  <c r="AP72" i="19" s="1"/>
  <c r="AO68" i="19"/>
  <c r="AP68" i="19" s="1"/>
  <c r="AO64" i="19"/>
  <c r="AP64" i="19" s="1"/>
  <c r="AO78" i="19"/>
  <c r="AP78" i="19" s="1"/>
  <c r="AO66" i="19"/>
  <c r="AP66" i="19" s="1"/>
  <c r="AO77" i="19"/>
  <c r="AP77" i="19" s="1"/>
  <c r="AO69" i="19"/>
  <c r="AP69" i="19" s="1"/>
  <c r="AO61" i="19"/>
  <c r="AP61" i="19" s="1"/>
  <c r="AO79" i="19"/>
  <c r="AP79" i="19" s="1"/>
  <c r="AO75" i="19"/>
  <c r="AP75" i="19" s="1"/>
  <c r="AO71" i="19"/>
  <c r="AP71" i="19" s="1"/>
  <c r="AO67" i="19"/>
  <c r="AP67" i="19" s="1"/>
  <c r="AO63" i="19"/>
  <c r="AP63" i="19" s="1"/>
  <c r="AL80" i="19"/>
  <c r="AM80" i="19" s="1"/>
  <c r="AL79" i="19"/>
  <c r="AM79" i="19" s="1"/>
  <c r="AL78" i="19"/>
  <c r="AM78" i="19" s="1"/>
  <c r="AL77" i="19"/>
  <c r="AM77" i="19" s="1"/>
  <c r="AL76" i="19"/>
  <c r="AM76" i="19" s="1"/>
  <c r="AL75" i="19"/>
  <c r="AM75" i="19" s="1"/>
  <c r="AL74" i="19"/>
  <c r="AM74" i="19" s="1"/>
  <c r="AL73" i="19"/>
  <c r="AM73" i="19" s="1"/>
  <c r="AL72" i="19"/>
  <c r="AM72" i="19" s="1"/>
  <c r="AL71" i="19"/>
  <c r="AM71" i="19" s="1"/>
  <c r="AL70" i="19"/>
  <c r="AM70" i="19" s="1"/>
  <c r="AL69" i="19"/>
  <c r="AM69" i="19" s="1"/>
  <c r="AL68" i="19"/>
  <c r="AM68" i="19" s="1"/>
  <c r="AL67" i="19"/>
  <c r="AM67" i="19" s="1"/>
  <c r="AL66" i="19"/>
  <c r="AM66" i="19" s="1"/>
  <c r="AL65" i="19"/>
  <c r="AM65" i="19" s="1"/>
  <c r="AL64" i="19"/>
  <c r="AM64" i="19" s="1"/>
  <c r="AL63" i="19"/>
  <c r="AM63" i="19" s="1"/>
  <c r="AL62" i="19"/>
  <c r="AM62" i="19" s="1"/>
  <c r="AL61" i="19"/>
  <c r="AM61" i="19" s="1"/>
  <c r="AP15" i="19"/>
  <c r="AP42" i="19"/>
  <c r="AP45" i="19"/>
  <c r="AP38" i="19"/>
  <c r="AQ38" i="19" s="1"/>
  <c r="AR38" i="19" s="1"/>
  <c r="AP29" i="19"/>
  <c r="AP46" i="19"/>
  <c r="AQ46" i="19" s="1"/>
  <c r="AR46" i="19" s="1"/>
  <c r="AP36" i="19"/>
  <c r="AP28" i="19"/>
  <c r="AQ28" i="19" s="1"/>
  <c r="AR28" i="19" s="1"/>
  <c r="AP19" i="19"/>
  <c r="AP24" i="19"/>
  <c r="AP16" i="19"/>
  <c r="AK47" i="19"/>
  <c r="AL47" i="19" s="1"/>
  <c r="AM47" i="19" s="1"/>
  <c r="AK44" i="19"/>
  <c r="AL44" i="19" s="1"/>
  <c r="AM44" i="19" s="1"/>
  <c r="AP44" i="19"/>
  <c r="AK43" i="19"/>
  <c r="AL43" i="19" s="1"/>
  <c r="AM43" i="19" s="1"/>
  <c r="AK40" i="19"/>
  <c r="AL40" i="19" s="1"/>
  <c r="AM40" i="19" s="1"/>
  <c r="AP40" i="19"/>
  <c r="AK34" i="19"/>
  <c r="AL34" i="19" s="1"/>
  <c r="AM34" i="19" s="1"/>
  <c r="AP34" i="19"/>
  <c r="AK30" i="19"/>
  <c r="AL30" i="19" s="1"/>
  <c r="AM30" i="19" s="1"/>
  <c r="AK26" i="19"/>
  <c r="AL26" i="19" s="1"/>
  <c r="AM26" i="19" s="1"/>
  <c r="AP26" i="19"/>
  <c r="AK21" i="19"/>
  <c r="AL21" i="19" s="1"/>
  <c r="AM21" i="19" s="1"/>
  <c r="AP21" i="19"/>
  <c r="AK17" i="19"/>
  <c r="AL17" i="19" s="1"/>
  <c r="AM17" i="19" s="1"/>
  <c r="AK14" i="19"/>
  <c r="AL14" i="19" s="1"/>
  <c r="AM14" i="19" s="1"/>
  <c r="AP14" i="19"/>
  <c r="AK11" i="19"/>
  <c r="AL11" i="19" s="1"/>
  <c r="AM11" i="19" s="1"/>
  <c r="AP39" i="19"/>
  <c r="AP33" i="19"/>
  <c r="AQ33" i="19" s="1"/>
  <c r="AR33" i="19" s="1"/>
  <c r="AP25" i="19"/>
  <c r="AP20" i="19"/>
  <c r="AP13" i="19"/>
  <c r="AP48" i="19"/>
  <c r="AQ48" i="19" s="1"/>
  <c r="AR48" i="19" s="1"/>
  <c r="AP35" i="19"/>
  <c r="AP22" i="19"/>
  <c r="AP12" i="19"/>
  <c r="AK60" i="19"/>
  <c r="AL60" i="19" s="1"/>
  <c r="AM60" i="19" s="1"/>
  <c r="AT60" i="19" s="1"/>
  <c r="AP54" i="19"/>
  <c r="AQ54" i="19" s="1"/>
  <c r="AR54" i="19" s="1"/>
  <c r="AP49" i="19"/>
  <c r="AQ49" i="19" s="1"/>
  <c r="AR49" i="19" s="1"/>
  <c r="AP51" i="19"/>
  <c r="AQ51" i="19" s="1"/>
  <c r="AR51" i="19" s="1"/>
  <c r="AP55" i="19"/>
  <c r="AQ55" i="19" s="1"/>
  <c r="AR55" i="19" s="1"/>
  <c r="AP53" i="19"/>
  <c r="AQ53" i="19" s="1"/>
  <c r="AR53" i="19" s="1"/>
  <c r="AP52" i="19"/>
  <c r="AQ52" i="19" s="1"/>
  <c r="AR52" i="19" s="1"/>
  <c r="AP50" i="19"/>
  <c r="AQ50" i="19" s="1"/>
  <c r="AR50" i="19" s="1"/>
  <c r="AK54" i="19"/>
  <c r="AL54" i="19" s="1"/>
  <c r="AM54" i="19" s="1"/>
  <c r="AK51" i="19"/>
  <c r="AL51" i="19" s="1"/>
  <c r="AM51" i="19" s="1"/>
  <c r="AK49" i="19"/>
  <c r="AL49" i="19" s="1"/>
  <c r="AM49" i="19" s="1"/>
  <c r="AK55" i="19"/>
  <c r="AL55" i="19" s="1"/>
  <c r="AM55" i="19" s="1"/>
  <c r="AK53" i="19"/>
  <c r="AL53" i="19" s="1"/>
  <c r="AM53" i="19" s="1"/>
  <c r="AK52" i="19"/>
  <c r="AL52" i="19" s="1"/>
  <c r="AM52" i="19" s="1"/>
  <c r="AK50" i="19"/>
  <c r="AL50" i="19" s="1"/>
  <c r="AM50" i="19" s="1"/>
  <c r="AL37" i="19"/>
  <c r="AM37" i="19" s="1"/>
  <c r="AL31" i="19"/>
  <c r="AM31" i="19" s="1"/>
  <c r="AL23" i="19"/>
  <c r="AM23" i="19" s="1"/>
  <c r="AL18" i="19"/>
  <c r="AM18" i="19" s="1"/>
  <c r="AL16" i="19"/>
  <c r="AM16" i="19" s="1"/>
  <c r="L56" i="19" l="1"/>
  <c r="W56" i="19"/>
  <c r="W83" i="19" s="1"/>
  <c r="Q56" i="19"/>
  <c r="Q83" i="19" s="1"/>
  <c r="AQ70" i="19"/>
  <c r="AR70" i="19" s="1"/>
  <c r="AT70" i="19" s="1"/>
  <c r="AQ74" i="19"/>
  <c r="AR74" i="19" s="1"/>
  <c r="AT74" i="19" s="1"/>
  <c r="AQ71" i="19"/>
  <c r="AR71" i="19" s="1"/>
  <c r="AT71" i="19" s="1"/>
  <c r="AQ65" i="19"/>
  <c r="AR65" i="19" s="1"/>
  <c r="AT65" i="19" s="1"/>
  <c r="AQ69" i="19"/>
  <c r="AR69" i="19" s="1"/>
  <c r="AT69" i="19" s="1"/>
  <c r="AQ78" i="19"/>
  <c r="AR78" i="19" s="1"/>
  <c r="AT78" i="19" s="1"/>
  <c r="AQ61" i="19"/>
  <c r="AR61" i="19" s="1"/>
  <c r="AM81" i="19"/>
  <c r="AQ14" i="19"/>
  <c r="AR14" i="19" s="1"/>
  <c r="AT14" i="19" s="1"/>
  <c r="AQ15" i="19"/>
  <c r="AR15" i="19" s="1"/>
  <c r="AT15" i="19" s="1"/>
  <c r="AQ21" i="19"/>
  <c r="AR21" i="19" s="1"/>
  <c r="AQ40" i="19"/>
  <c r="AR40" i="19" s="1"/>
  <c r="AT40" i="19" s="1"/>
  <c r="AQ26" i="19"/>
  <c r="AR26" i="19" s="1"/>
  <c r="AT26" i="19" s="1"/>
  <c r="AQ34" i="19"/>
  <c r="AR34" i="19" s="1"/>
  <c r="AT34" i="19" s="1"/>
  <c r="AQ44" i="19"/>
  <c r="AR44" i="19" s="1"/>
  <c r="AT44" i="19" s="1"/>
  <c r="AP11" i="19"/>
  <c r="AQ11" i="19" s="1"/>
  <c r="AR11" i="19" s="1"/>
  <c r="AT11" i="19" s="1"/>
  <c r="AQ68" i="19"/>
  <c r="AQ73" i="19"/>
  <c r="AR73" i="19" s="1"/>
  <c r="AT73" i="19" s="1"/>
  <c r="AT52" i="19"/>
  <c r="AQ75" i="19"/>
  <c r="AQ77" i="19"/>
  <c r="AT48" i="19"/>
  <c r="AQ62" i="19"/>
  <c r="AQ66" i="19"/>
  <c r="AQ13" i="19"/>
  <c r="AR13" i="19" s="1"/>
  <c r="AT13" i="19" s="1"/>
  <c r="AQ45" i="19"/>
  <c r="AR45" i="19" s="1"/>
  <c r="AT45" i="19" s="1"/>
  <c r="AQ63" i="19"/>
  <c r="AQ67" i="19"/>
  <c r="AQ79" i="19"/>
  <c r="AQ64" i="19"/>
  <c r="AQ72" i="19"/>
  <c r="AQ76" i="19"/>
  <c r="AQ80" i="19"/>
  <c r="AT21" i="19"/>
  <c r="AQ39" i="19"/>
  <c r="AR39" i="19" s="1"/>
  <c r="AT39" i="19" s="1"/>
  <c r="AQ12" i="19"/>
  <c r="AR12" i="19" s="1"/>
  <c r="AT12" i="19" s="1"/>
  <c r="AQ23" i="19"/>
  <c r="AR23" i="19" s="1"/>
  <c r="AT23" i="19" s="1"/>
  <c r="AQ36" i="19"/>
  <c r="AR36" i="19" s="1"/>
  <c r="AT36" i="19" s="1"/>
  <c r="AQ16" i="19"/>
  <c r="AR16" i="19" s="1"/>
  <c r="AT16" i="19" s="1"/>
  <c r="AQ25" i="19"/>
  <c r="AR25" i="19" s="1"/>
  <c r="AT25" i="19" s="1"/>
  <c r="AQ37" i="19"/>
  <c r="AR37" i="19" s="1"/>
  <c r="AT37" i="19" s="1"/>
  <c r="AQ42" i="19"/>
  <c r="AR42" i="19" s="1"/>
  <c r="AT42" i="19" s="1"/>
  <c r="AT55" i="19"/>
  <c r="AT33" i="19"/>
  <c r="AT50" i="19"/>
  <c r="AQ19" i="19"/>
  <c r="AR19" i="19" s="1"/>
  <c r="AT19" i="19" s="1"/>
  <c r="AT53" i="19"/>
  <c r="AT54" i="19"/>
  <c r="AQ24" i="19"/>
  <c r="AR24" i="19" s="1"/>
  <c r="AT24" i="19" s="1"/>
  <c r="AQ29" i="19"/>
  <c r="AR29" i="19" s="1"/>
  <c r="AT29" i="19" s="1"/>
  <c r="AH56" i="19"/>
  <c r="AH83" i="19" s="1"/>
  <c r="AT51" i="19"/>
  <c r="AP27" i="19"/>
  <c r="AQ27" i="19" s="1"/>
  <c r="AR27" i="19" s="1"/>
  <c r="AT27" i="19" s="1"/>
  <c r="AP41" i="19"/>
  <c r="AQ41" i="19" s="1"/>
  <c r="AR41" i="19" s="1"/>
  <c r="AT41" i="19" s="1"/>
  <c r="AT32" i="19"/>
  <c r="AQ20" i="19"/>
  <c r="AR20" i="19" s="1"/>
  <c r="AT20" i="19" s="1"/>
  <c r="AM56" i="19"/>
  <c r="AP17" i="19"/>
  <c r="AQ17" i="19" s="1"/>
  <c r="AR17" i="19" s="1"/>
  <c r="AT17" i="19" s="1"/>
  <c r="AP30" i="19"/>
  <c r="AQ30" i="19" s="1"/>
  <c r="AR30" i="19" s="1"/>
  <c r="AT30" i="19" s="1"/>
  <c r="AP43" i="19"/>
  <c r="AQ43" i="19" s="1"/>
  <c r="AR43" i="19" s="1"/>
  <c r="AT43" i="19" s="1"/>
  <c r="AP47" i="19"/>
  <c r="AQ47" i="19" s="1"/>
  <c r="AR47" i="19" s="1"/>
  <c r="AT47" i="19" s="1"/>
  <c r="AT28" i="19"/>
  <c r="AT49" i="19"/>
  <c r="AQ18" i="19"/>
  <c r="AR18" i="19" s="1"/>
  <c r="AT18" i="19" s="1"/>
  <c r="AQ22" i="19"/>
  <c r="AR22" i="19" s="1"/>
  <c r="AT22" i="19" s="1"/>
  <c r="AQ31" i="19"/>
  <c r="AR31" i="19" s="1"/>
  <c r="AT31" i="19" s="1"/>
  <c r="AQ35" i="19"/>
  <c r="AR35" i="19" s="1"/>
  <c r="AT35" i="19" s="1"/>
  <c r="AT46" i="19"/>
  <c r="AT38" i="19"/>
  <c r="AC11" i="19" l="1"/>
  <c r="AR63" i="19"/>
  <c r="AT63" i="19" s="1"/>
  <c r="AR77" i="19"/>
  <c r="AT77" i="19" s="1"/>
  <c r="AR62" i="19"/>
  <c r="AT62" i="19" s="1"/>
  <c r="AM83" i="19"/>
  <c r="AR76" i="19"/>
  <c r="AT76" i="19" s="1"/>
  <c r="AR79" i="19"/>
  <c r="AT79" i="19" s="1"/>
  <c r="AR75" i="19"/>
  <c r="AT75" i="19" s="1"/>
  <c r="AR64" i="19"/>
  <c r="AR66" i="19"/>
  <c r="AT66" i="19" s="1"/>
  <c r="AR80" i="19"/>
  <c r="AT80" i="19" s="1"/>
  <c r="AR72" i="19"/>
  <c r="AT72" i="19" s="1"/>
  <c r="AR67" i="19"/>
  <c r="AT67" i="19" s="1"/>
  <c r="AR68" i="19"/>
  <c r="AT68" i="19" s="1"/>
  <c r="AT61" i="19"/>
  <c r="AR56" i="19"/>
  <c r="AT56" i="19"/>
  <c r="AR81" i="19" l="1"/>
  <c r="AR83" i="19" s="1"/>
  <c r="AT64" i="19"/>
  <c r="AT81" i="19" s="1"/>
  <c r="AT83" i="19" s="1"/>
</calcChain>
</file>

<file path=xl/sharedStrings.xml><?xml version="1.0" encoding="utf-8"?>
<sst xmlns="http://schemas.openxmlformats.org/spreadsheetml/2006/main" count="1339" uniqueCount="152">
  <si>
    <t>ITEM</t>
  </si>
  <si>
    <t>VALOR UNITARIO SIN IVA</t>
  </si>
  <si>
    <t>ÍTEM</t>
  </si>
  <si>
    <t>CANTIDAD</t>
  </si>
  <si>
    <t>IVA UNITARIO</t>
  </si>
  <si>
    <t>VALOR UITARIO INCLUIDO IVA</t>
  </si>
  <si>
    <t>VALOR TOTAL INCLUIDO IVA</t>
  </si>
  <si>
    <t>DESCRIPCIÓN DE EQUIPO</t>
  </si>
  <si>
    <t>TIPO</t>
  </si>
  <si>
    <t>CAPACIDAD</t>
  </si>
  <si>
    <t>FRECUENCIA</t>
  </si>
  <si>
    <t>CANT DE EQUIPOS</t>
  </si>
  <si>
    <t>Equipo de Ventilación</t>
  </si>
  <si>
    <t>lavadores de aire</t>
  </si>
  <si>
    <t>10000 CFM</t>
  </si>
  <si>
    <t>Bogota D.C.</t>
  </si>
  <si>
    <t>MENSUAL</t>
  </si>
  <si>
    <t>Suministro</t>
  </si>
  <si>
    <t>1750 CFM</t>
  </si>
  <si>
    <t>3600 CFM</t>
  </si>
  <si>
    <t>9000 CFM</t>
  </si>
  <si>
    <t xml:space="preserve">Equipo de Extracción </t>
  </si>
  <si>
    <t>tipo hongo</t>
  </si>
  <si>
    <t>2500 CFM</t>
  </si>
  <si>
    <t>3000 CFM</t>
  </si>
  <si>
    <t>5000 CFM</t>
  </si>
  <si>
    <t xml:space="preserve">Equipo de aire acondicionado </t>
  </si>
  <si>
    <t>Fancoil</t>
  </si>
  <si>
    <t>96000 btu/h</t>
  </si>
  <si>
    <t>VRF multi V</t>
  </si>
  <si>
    <t>114700 btu/h</t>
  </si>
  <si>
    <t>Minisplit</t>
  </si>
  <si>
    <t>12000 btu/h</t>
  </si>
  <si>
    <t>cassette una vía</t>
  </si>
  <si>
    <t>Chiller</t>
  </si>
  <si>
    <t>120000 btu/h</t>
  </si>
  <si>
    <t>VRF -DVM-S</t>
  </si>
  <si>
    <t>140000 btu/h</t>
  </si>
  <si>
    <t>152900 btu/h</t>
  </si>
  <si>
    <t>170000 btu/h</t>
  </si>
  <si>
    <t>172000 btu/h</t>
  </si>
  <si>
    <t>18000 btu/h</t>
  </si>
  <si>
    <t>Cassette una vía</t>
  </si>
  <si>
    <t>Cassette cuatro vías</t>
  </si>
  <si>
    <t>cassette cuatro vías</t>
  </si>
  <si>
    <t>192000 btu/h</t>
  </si>
  <si>
    <t>24000 btu/h</t>
  </si>
  <si>
    <t>34000 btu/h</t>
  </si>
  <si>
    <t>36000 btu/h</t>
  </si>
  <si>
    <t>fancoil</t>
  </si>
  <si>
    <t>38000 btu/h</t>
  </si>
  <si>
    <t>48000 btu/h</t>
  </si>
  <si>
    <t>MULTI V VRF</t>
  </si>
  <si>
    <t>60000 btu/h</t>
  </si>
  <si>
    <t>Precisión</t>
  </si>
  <si>
    <t>7,5 TR</t>
  </si>
  <si>
    <t>Central</t>
  </si>
  <si>
    <t>72000 btu/h</t>
  </si>
  <si>
    <t>TOTAL MANTENIMIENTOS</t>
  </si>
  <si>
    <t>DESCRIPCIÓN DETALLADA REPUESTOS</t>
  </si>
  <si>
    <t>FILTROS PLISADO KLC 65% 20X16X2</t>
  </si>
  <si>
    <t>COMPRESOR ROTATIVO DE 24000 BTU 1PH 200V</t>
  </si>
  <si>
    <t>CAPACITADOR 45 UF 370V</t>
  </si>
  <si>
    <t>CONTACTOR 30 AMP 24V</t>
  </si>
  <si>
    <t>CONTACTOR 35 AMP 24V</t>
  </si>
  <si>
    <t>CONTACTOR 40 AMP 24V</t>
  </si>
  <si>
    <t>CORREA B38 BL</t>
  </si>
  <si>
    <t>CORREA A32 BL</t>
  </si>
  <si>
    <t>CORREA A27</t>
  </si>
  <si>
    <t>CILINDRO REFRIGERANTE R410A</t>
  </si>
  <si>
    <t>CAPACITOR 15 MF</t>
  </si>
  <si>
    <t>CAPACITOR 10 MF</t>
  </si>
  <si>
    <t>TARJETA ELECTRÓNICA UNIVERSAL AIRE ACONDICIONADO DE 24000</t>
  </si>
  <si>
    <t>TUBERIA DE COBRE 3/8</t>
  </si>
  <si>
    <t>AISLANTE RUBATEX</t>
  </si>
  <si>
    <t>PRESOSTATO 0-70 PSI</t>
  </si>
  <si>
    <t>PRESOSTATOS TIPO PILA BAJA</t>
  </si>
  <si>
    <t>PRESOSTATOS TIPO PILA ALTA</t>
  </si>
  <si>
    <t>CORREA A-45</t>
  </si>
  <si>
    <t>CORREA A-29</t>
  </si>
  <si>
    <t>CORREA A-31</t>
  </si>
  <si>
    <t>TOTAL VALORES UNITARIOS DE REPUESTOS RECURRENTES</t>
  </si>
  <si>
    <t>TOTAL MANTENIMIENTOS  + VALORES UNITARIOS DE REPUESTOS RECURRENTES</t>
  </si>
  <si>
    <t>CIUDAD</t>
  </si>
  <si>
    <t>PRESTAR EL SERVICIO DE MANTENIMIENTO PREVENTIVO Y CORRECTIVO TÉCNICO INTEGRAL ESPECIALIZADO CON SUMINISTRO DE REPUESTOS, PARA LOS AIRES ACONDICIONADOS, EQUIPOS DE VENTILACIÓN Y CUARTOS FRÍOS QUE SE ENCUENTRAN INSTALADOS EN EL NIVEL CENTRAL DE LA FISCALÍA GENERAL DE LA NACIÓN.</t>
  </si>
  <si>
    <t>UNIDAD</t>
  </si>
  <si>
    <t>MT</t>
  </si>
  <si>
    <r>
      <t xml:space="preserve">MANTENIMIENTOS 
</t>
    </r>
    <r>
      <rPr>
        <b/>
        <sz val="14"/>
        <color theme="1"/>
        <rFont val="Arial Narrow"/>
        <family val="2"/>
      </rPr>
      <t>(SEGÚN ESPECIFICACIONES TÉCNICAS)</t>
    </r>
  </si>
  <si>
    <r>
      <t xml:space="preserve">LISTA DE REPUESTOS RECURRENTES - VALORES UNITARIOS
</t>
    </r>
    <r>
      <rPr>
        <b/>
        <sz val="14"/>
        <color theme="1"/>
        <rFont val="Arial Narrow"/>
        <family val="2"/>
      </rPr>
      <t>(SEGÚN ESPECIFICACIONES TÉCNICAS)</t>
    </r>
  </si>
  <si>
    <t>PRESUPUESTO TOTAL ASIGNADO AL PROCESO VIGENCIAS 2026, 2027 Y 2028
LISTA DE REPUESTOS - VALORES UNITARIOS (24 MESES)</t>
  </si>
  <si>
    <t>PRESUPUESTO TOTAL ASIGNADO AL PROCESO VIGENCIAS 2026, 2027 Y 2028
MANTENIMIENTOS (24 MESES)</t>
  </si>
  <si>
    <t>PRESUPUESTO TOTAL ASIGNADO VIGENCIA 2026 
(1 MES)</t>
  </si>
  <si>
    <t>PRESUPUESTO TOTAL ASIGNADO VIGENCIA 2028  
(11 MESES)</t>
  </si>
  <si>
    <t>PRESUPUESTO TOTAL ASIGNADO VIGENCIA 2027 
(12 MESES)</t>
  </si>
  <si>
    <t>PRESUPUESTO TOTAL ASIGNADO VIGENCIA 2027
(12 MESES)</t>
  </si>
  <si>
    <t>VALOR UNITARIO INCLUIDO IVA</t>
  </si>
  <si>
    <t>PORCENTAJE DE INCREMENTO</t>
  </si>
  <si>
    <t>TOTAL MANTENIMIENTOS POR AÑO</t>
  </si>
  <si>
    <t xml:space="preserve"> ANEXO 1 - ANÁLISIS DE COTIZACIONES</t>
  </si>
  <si>
    <t>NOTAS</t>
  </si>
  <si>
    <t>1) Los porcentajes de incremento para las vigencias futuras 2027 (4,4%) y 2028 (3%) se aplicaron según lo establecido en la  "CIRCULAR - N° 30000-00023 DE 2026 de la FGN" acorde con lo dispuesto por el Ministerio de Hacienda y Crédito Público</t>
  </si>
  <si>
    <t>Estudio del Sector 444</t>
  </si>
  <si>
    <t>Fecha de elaboración: 14/08/2026</t>
  </si>
  <si>
    <t>ANEXO 2 - ANÁLISIS DE COSTOS HISTÓRICOS</t>
  </si>
  <si>
    <t>VALORES MANTENIMIENTO
PROCESO FGN-NC-IPSE-0054-2024</t>
  </si>
  <si>
    <t>DICIEMBRE
2024</t>
  </si>
  <si>
    <t>ANÁLISIS PROYECCIÓN COSTOS HISTÓRICOS
 (IPC / Indices - Serie de empalme)</t>
  </si>
  <si>
    <t>VALORES UNITARIO LISTA DE REPUESTOS
PROCESO FGN-NC-IPSE-0054-2024</t>
  </si>
  <si>
    <t>NOTAS:</t>
  </si>
  <si>
    <t>1)  El índice refleja la evolución promedio de los precios de todos los artículos/insumos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</si>
  <si>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y/o servicio. Este resultado se multiplica por el precio de la misma. </t>
  </si>
  <si>
    <t>TOTAL MANTENIMIENTOS POR AÑO PROCESO HISTORICO</t>
  </si>
  <si>
    <t>REFRIGERANTE R22</t>
  </si>
  <si>
    <t xml:space="preserve"> ANEXO 3 - ANÁLISIS PARA ESTABLECER EL VALOR FINAL</t>
  </si>
  <si>
    <t>ANÁLISIS PROYECCIÓN COSTOS HISTÓRICOS</t>
  </si>
  <si>
    <t>25 % &lt; / &gt;</t>
  </si>
  <si>
    <t>VALORES TOMADOS</t>
  </si>
  <si>
    <t>NECESIDAD</t>
  </si>
  <si>
    <t>PRESUPUESTO TOTAL ASIGNADO VIGENCIA 2026
 1 MES</t>
  </si>
  <si>
    <t>PRESUPUESTO TOTAL ASIGNADO VIGENCIA 2027
12 MESES - 4,4%</t>
  </si>
  <si>
    <t>PRESUPUESTO TOTAL ASIGNADO VIGENCIA 2028
 11 MESES -  3%</t>
  </si>
  <si>
    <t>PRESUPUESTO TOTAL ASIGNADO AL PROCESO VIGENCIAS 2026, 2027 Y 2028
24 MESES</t>
  </si>
  <si>
    <t>VALORES UNITARIOS REPUESTOS RECURRENTES</t>
  </si>
  <si>
    <t>TOTAL</t>
  </si>
  <si>
    <t xml:space="preserve"> ANEXO 4 - ESTUDIO DE MERCADO DEFINITIVO</t>
  </si>
  <si>
    <t>VALORES  DEFINITIVOS</t>
  </si>
  <si>
    <t>JULIO
2026</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</si>
  <si>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</si>
  <si>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COTIZACIÓN 1</t>
  </si>
  <si>
    <t>COTIZACIÓN 2</t>
  </si>
  <si>
    <t>FRIO &amp; CONTROL S.A.S.</t>
  </si>
  <si>
    <t>COINSI SAS BIC</t>
  </si>
  <si>
    <t>COTIZACIÓN MÁS BAJA</t>
  </si>
  <si>
    <t>COTIZACIÓN MÁS ALTA</t>
  </si>
  <si>
    <t>PROMEDIO</t>
  </si>
  <si>
    <t>MEDIA ARITMÉTICA BAJA</t>
  </si>
  <si>
    <t>ANÁLISIS DE VARIABLES</t>
  </si>
  <si>
    <t>VALORES SIN IVA</t>
  </si>
  <si>
    <t>PORCENTAJE DIFERENCIAL (PROMEDIO/BAJA)</t>
  </si>
  <si>
    <t>MANTENIMIENTO PREVENTIVO Y CORRECTIVO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</si>
  <si>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</si>
  <si>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realizó el estudio con dos (2) cotizaciones, las cuales cumplen con lo solicitado por la entidad</t>
  </si>
  <si>
    <t>2) Los valores de la cotización 2 para los ítems 1, 4, 8, 9, 13-17, 27, 43-45 del MANTENIMIENTO, no se tomaron en cuenta para el estudio del sector, por considerar que estos valores son atípicos al mercado</t>
  </si>
  <si>
    <t>3) Para los MANTENIMIENTOS, se aplica:
- Fórmula de Media Aritmética Baja para los ítems: 2-3, 5-7, 13-17, 18-26, 28-42
- Valor de referencia de la cotización 1 para los ítems: 1, 4, 8-9, 10-12, 27, 43-45</t>
  </si>
  <si>
    <t>4) Para los valores unitarios de la Lista de Repuestos Recurrentes, se aplica:
- Valor de referencia de la cotización 2 para el ítem 1
- Fórmula de Media Aritmética Baja para los ítems: 2 - 6, 10, 12-15, 17 - 18
- Fórmula de Promedio para los ítems: 7-9, 11, 16, 19-21</t>
  </si>
  <si>
    <t>5) Los porcentajes de incremento para las vigencias futuras 2027 (4,4%) y 2028 (3%) se aplicaron según lo establecido en la  "CIRCULAR - N° 30000-00023 DE 2026 de la FGN" acorde con lo dispuesto por el Ministerio de Hacienda y Crédito Público</t>
  </si>
  <si>
    <t>6)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</si>
  <si>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Fecha de modificación 1: 24/08/2026</t>
  </si>
  <si>
    <t>Fecha de elaboración: 14/08/2026
Fecha de modificación 1: 24/08/2026</t>
  </si>
  <si>
    <t>1) Para los MANTENIMIENTOS y LISTA DE REPUESTOS, se toma la variable de históricos indexados</t>
  </si>
  <si>
    <t>2) Los porcentajes de incremento para las vigencias futuras 2027 (4,4%) y 2028 (3%) se aplicaron según lo establecido en la  "CIRCULAR - N° 30000-00023 DE 2026 de la FGN" acorde con lo dispuesto por el Ministerio de Hacienda y Crédito Público</t>
  </si>
  <si>
    <t>Fecha de modificación 2: 31/08/2026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</si>
</sst>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0.00_-;\-&quot;$&quot;* #,##0.00_-;_-&quot;$&quot;* &quot;-&quot;??_-;_-@_-"/>
    <numFmt numFmtId="165" formatCode="_-&quot;$&quot;* #,##0_-;\-&quot;$&quot;* #,##0_-;_-&quot;$&quot;* &quot;-&quot;??_-;_-@_-"/>
    <numFmt numFmtId="166" formatCode="&quot;$&quot;\ #,##0"/>
    <numFmt numFmtId="167" formatCode="&quot;$&quot;\ #,##0.00"/>
    <numFmt numFmtId="168" formatCode="0.0%"/>
    <numFmt numFmtId="169" formatCode="_(&quot;$&quot;\ * #,##0.00_);_(&quot;$&quot;\ * \(#,##0.00\);_(&quot;$&quot;\ * &quot;-&quot;??_);_(@_)"/>
  </numFmts>
  <fonts count="36"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0"/>
      <name val="Arial"/>
      <family val="2"/>
    </font>
    <font>
      <b/>
      <sz val="11"/>
      <name val="Arial Narrow"/>
      <family val="2"/>
    </font>
    <font>
      <sz val="11"/>
      <name val="Arial Narrow"/>
      <family val="2"/>
    </font>
    <font>
      <b/>
      <sz val="12"/>
      <name val="Arial Narrow"/>
      <family val="2"/>
    </font>
    <font>
      <sz val="10"/>
      <color rgb="FF000000"/>
      <name val="Times New Roman"/>
      <family val="1"/>
    </font>
    <font>
      <b/>
      <sz val="16"/>
      <color theme="1"/>
      <name val="Arial Narrow"/>
      <family val="2"/>
    </font>
    <font>
      <sz val="16"/>
      <color theme="1"/>
      <name val="Arial Narrow"/>
      <family val="2"/>
    </font>
    <font>
      <b/>
      <sz val="18"/>
      <color theme="1"/>
      <name val="Arial Narrow"/>
      <family val="2"/>
    </font>
    <font>
      <b/>
      <sz val="14"/>
      <color theme="1"/>
      <name val="Arial Narrow"/>
      <family val="2"/>
    </font>
    <font>
      <sz val="12"/>
      <name val="Arial Narrow"/>
      <family val="2"/>
    </font>
    <font>
      <sz val="12"/>
      <color theme="1"/>
      <name val="Arial Narrow"/>
      <family val="2"/>
    </font>
    <font>
      <b/>
      <sz val="12"/>
      <color theme="1"/>
      <name val="Arial Narrow"/>
      <family val="2"/>
    </font>
    <font>
      <sz val="14"/>
      <name val="Arial Narrow"/>
      <family val="2"/>
    </font>
    <font>
      <sz val="14"/>
      <color theme="1"/>
      <name val="Arial"/>
      <family val="2"/>
    </font>
    <font>
      <b/>
      <sz val="14"/>
      <name val="Arial Narrow"/>
      <family val="2"/>
    </font>
    <font>
      <sz val="14"/>
      <color theme="1"/>
      <name val="Calibri"/>
      <family val="2"/>
      <scheme val="minor"/>
    </font>
    <font>
      <sz val="12"/>
      <color theme="1"/>
      <name val="Calibri"/>
      <family val="2"/>
      <scheme val="minor"/>
    </font>
    <font>
      <b/>
      <sz val="20"/>
      <color rgb="FFFF0000"/>
      <name val="Arial Narrow"/>
      <family val="2"/>
    </font>
    <font>
      <sz val="11"/>
      <color theme="1"/>
      <name val="Arial Narrow"/>
      <family val="2"/>
    </font>
    <font>
      <b/>
      <sz val="11"/>
      <color theme="1"/>
      <name val="Arial Narrow"/>
      <family val="2"/>
    </font>
    <font>
      <sz val="12"/>
      <color rgb="FF000000"/>
      <name val="Arial Narrow"/>
      <family val="2"/>
    </font>
    <font>
      <b/>
      <sz val="18"/>
      <name val="Arial Narrow"/>
      <family val="2"/>
    </font>
    <font>
      <b/>
      <sz val="20"/>
      <color theme="1"/>
      <name val="Arial Narrow"/>
      <family val="2"/>
    </font>
    <font>
      <sz val="14"/>
      <color rgb="FFFF0000"/>
      <name val="Arial Narrow"/>
      <family val="2"/>
    </font>
    <font>
      <b/>
      <sz val="14"/>
      <color rgb="FFFF0000"/>
      <name val="Arial Narrow"/>
      <family val="2"/>
    </font>
    <font>
      <sz val="12"/>
      <color rgb="FFFF0000"/>
      <name val="Arial Narrow"/>
      <family val="2"/>
    </font>
    <font>
      <sz val="12"/>
      <color rgb="FF00B050"/>
      <name val="Arial Narrow"/>
      <family val="2"/>
    </font>
    <font>
      <sz val="8"/>
      <name val="Calibri"/>
      <family val="2"/>
      <scheme val="minor"/>
    </font>
    <font>
      <sz val="11"/>
      <name val="Calibri"/>
      <family val="2"/>
      <scheme val="minor"/>
    </font>
    <font>
      <b/>
      <sz val="16"/>
      <name val="Arial Narrow"/>
      <family val="2"/>
    </font>
    <font>
      <sz val="12"/>
      <name val="Arial"/>
      <family val="2"/>
    </font>
    <font>
      <b/>
      <sz val="12"/>
      <name val="Arial"/>
      <family val="2"/>
    </font>
  </fonts>
  <fills count="18">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bgColor theme="0"/>
      </patternFill>
    </fill>
    <fill>
      <patternFill patternType="solid">
        <fgColor theme="2"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3" tint="0.79998168889431442"/>
        <bgColor rgb="FFC0C0C0"/>
      </patternFill>
    </fill>
    <fill>
      <patternFill patternType="solid">
        <fgColor theme="3" tint="0.79998168889431442"/>
        <bgColor rgb="FFD9D9D9"/>
      </patternFill>
    </fill>
    <fill>
      <patternFill patternType="solid">
        <fgColor theme="0" tint="-0.34998626667073579"/>
        <bgColor indexed="64"/>
      </patternFill>
    </fill>
    <fill>
      <patternFill patternType="solid">
        <fgColor theme="3" tint="0.59999389629810485"/>
        <bgColor indexed="64"/>
      </patternFill>
    </fill>
    <fill>
      <patternFill patternType="solid">
        <fgColor indexed="22"/>
        <bgColor indexed="64"/>
      </patternFill>
    </fill>
    <fill>
      <patternFill patternType="solid">
        <fgColor theme="5" tint="0.79998168889431442"/>
        <bgColor indexed="64"/>
      </patternFill>
    </fill>
  </fills>
  <borders count="28">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rgb="FF000000"/>
      </left>
      <right style="medium">
        <color rgb="FF000000"/>
      </right>
      <top/>
      <bottom style="medium">
        <color rgb="FF000000"/>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thin">
        <color auto="1"/>
      </right>
      <top/>
      <bottom style="thin">
        <color auto="1"/>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diagonal/>
    </border>
    <border>
      <left style="thin">
        <color auto="1"/>
      </left>
      <right style="thin">
        <color auto="1"/>
      </right>
      <top/>
      <bottom/>
      <diagonal/>
    </border>
    <border>
      <left style="thin">
        <color auto="1"/>
      </left>
      <right style="medium">
        <color indexed="64"/>
      </right>
      <top/>
      <bottom/>
      <diagonal/>
    </border>
  </borders>
  <cellStyleXfs count="8">
    <xf numFmtId="0" fontId="0" fillId="0" borderId="0"/>
    <xf numFmtId="164" fontId="1" fillId="0" borderId="0" applyFont="0" applyFill="0" applyBorder="0" applyAlignment="0" applyProtection="0"/>
    <xf numFmtId="164" fontId="1" fillId="0" borderId="0" applyFont="0" applyFill="0" applyBorder="0" applyAlignment="0" applyProtection="0"/>
    <xf numFmtId="0" fontId="8" fillId="0" borderId="0"/>
    <xf numFmtId="0" fontId="4" fillId="0" borderId="0"/>
    <xf numFmtId="9" fontId="1" fillId="0" borderId="0" applyFont="0" applyFill="0" applyBorder="0" applyAlignment="0" applyProtection="0"/>
    <xf numFmtId="0" fontId="20" fillId="0" borderId="0"/>
    <xf numFmtId="0" fontId="4" fillId="0" borderId="0"/>
  </cellStyleXfs>
  <cellXfs count="274">
    <xf numFmtId="0" fontId="0" fillId="0" borderId="0" xfId="0"/>
    <xf numFmtId="0" fontId="2" fillId="0" borderId="0" xfId="0" applyFont="1"/>
    <xf numFmtId="0" fontId="2" fillId="2" borderId="0" xfId="0" applyFont="1" applyFill="1"/>
    <xf numFmtId="0" fontId="3" fillId="0" borderId="0" xfId="0" applyFont="1"/>
    <xf numFmtId="0" fontId="2" fillId="0" borderId="0" xfId="0" applyFont="1" applyAlignment="1">
      <alignment vertical="center"/>
    </xf>
    <xf numFmtId="0" fontId="2" fillId="0" borderId="0" xfId="0" applyFont="1" applyAlignment="1">
      <alignment vertical="center" wrapText="1"/>
    </xf>
    <xf numFmtId="0" fontId="10" fillId="0" borderId="0" xfId="0" applyFont="1"/>
    <xf numFmtId="0" fontId="9" fillId="0" borderId="0" xfId="0" applyFont="1"/>
    <xf numFmtId="44" fontId="2" fillId="0" borderId="0" xfId="0" applyNumberFormat="1" applyFont="1" applyAlignment="1">
      <alignment vertical="center" wrapText="1"/>
    </xf>
    <xf numFmtId="0" fontId="13" fillId="0" borderId="0" xfId="0" applyFont="1" applyAlignment="1">
      <alignment vertical="center" wrapText="1"/>
    </xf>
    <xf numFmtId="0" fontId="14" fillId="0" borderId="8" xfId="0" applyFont="1" applyBorder="1" applyAlignment="1">
      <alignment horizontal="center" vertical="center" wrapText="1"/>
    </xf>
    <xf numFmtId="0" fontId="14" fillId="0" borderId="11" xfId="0" applyFont="1" applyBorder="1" applyAlignment="1">
      <alignment horizontal="center" vertical="center" wrapText="1"/>
    </xf>
    <xf numFmtId="0" fontId="14" fillId="2" borderId="11" xfId="0" applyFont="1" applyFill="1" applyBorder="1" applyAlignment="1">
      <alignment horizontal="center" vertical="center" wrapText="1"/>
    </xf>
    <xf numFmtId="164" fontId="14" fillId="2" borderId="0" xfId="1" applyFont="1" applyFill="1" applyBorder="1" applyAlignment="1">
      <alignment vertical="center" wrapText="1"/>
    </xf>
    <xf numFmtId="0" fontId="14" fillId="0" borderId="12"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7" xfId="0" applyFont="1" applyBorder="1" applyAlignment="1">
      <alignment vertical="center" wrapText="1"/>
    </xf>
    <xf numFmtId="0" fontId="7" fillId="3" borderId="12" xfId="4" applyFont="1" applyFill="1" applyBorder="1" applyAlignment="1">
      <alignment horizontal="center" vertical="center" wrapText="1"/>
    </xf>
    <xf numFmtId="0" fontId="14" fillId="0" borderId="9" xfId="0" applyFont="1" applyBorder="1" applyAlignment="1">
      <alignment horizontal="center" wrapText="1"/>
    </xf>
    <xf numFmtId="0" fontId="14" fillId="0" borderId="9" xfId="0" applyFont="1" applyBorder="1" applyAlignment="1">
      <alignment horizontal="center" vertical="center" wrapText="1"/>
    </xf>
    <xf numFmtId="0" fontId="16" fillId="0" borderId="0" xfId="0" applyFont="1" applyAlignment="1">
      <alignment vertical="center" wrapText="1"/>
    </xf>
    <xf numFmtId="0" fontId="17" fillId="0" borderId="0" xfId="0" applyFont="1" applyAlignment="1">
      <alignment vertical="center" wrapText="1"/>
    </xf>
    <xf numFmtId="0" fontId="16" fillId="0" borderId="0" xfId="0" applyFont="1" applyAlignment="1">
      <alignment vertical="center"/>
    </xf>
    <xf numFmtId="0" fontId="19" fillId="0" borderId="0" xfId="0" applyFont="1" applyAlignment="1">
      <alignment vertical="center"/>
    </xf>
    <xf numFmtId="0" fontId="17" fillId="0" borderId="0" xfId="0" applyFont="1" applyAlignment="1">
      <alignment vertical="center"/>
    </xf>
    <xf numFmtId="0" fontId="15" fillId="5" borderId="8" xfId="0" applyFont="1" applyFill="1" applyBorder="1" applyAlignment="1">
      <alignment horizontal="center" vertical="center" wrapText="1"/>
    </xf>
    <xf numFmtId="0" fontId="14" fillId="0" borderId="0" xfId="0" applyFont="1" applyAlignment="1">
      <alignment vertical="center"/>
    </xf>
    <xf numFmtId="165" fontId="15" fillId="4" borderId="13" xfId="1" applyNumberFormat="1" applyFont="1" applyFill="1" applyBorder="1" applyAlignment="1">
      <alignment horizontal="center" vertical="center" wrapText="1"/>
    </xf>
    <xf numFmtId="0" fontId="14" fillId="0" borderId="0" xfId="0" applyFont="1" applyAlignment="1">
      <alignment vertical="center" wrapText="1"/>
    </xf>
    <xf numFmtId="0" fontId="18" fillId="0" borderId="0" xfId="0" applyFont="1" applyAlignment="1">
      <alignment horizontal="center" vertical="center" wrapText="1"/>
    </xf>
    <xf numFmtId="0" fontId="16" fillId="0" borderId="0" xfId="0" applyFont="1" applyAlignment="1">
      <alignment horizontal="center" vertical="center"/>
    </xf>
    <xf numFmtId="166" fontId="7" fillId="3" borderId="8" xfId="4" applyNumberFormat="1" applyFont="1" applyFill="1" applyBorder="1" applyAlignment="1">
      <alignment horizontal="center" vertical="center" wrapText="1"/>
    </xf>
    <xf numFmtId="0" fontId="15" fillId="0" borderId="8" xfId="0" applyFont="1" applyBorder="1" applyAlignment="1">
      <alignment horizontal="center" vertical="center" wrapText="1"/>
    </xf>
    <xf numFmtId="164" fontId="14" fillId="0" borderId="0" xfId="1" applyFont="1" applyFill="1" applyBorder="1" applyAlignment="1">
      <alignment vertical="center" wrapText="1"/>
    </xf>
    <xf numFmtId="0" fontId="15" fillId="0" borderId="0" xfId="0" applyFont="1" applyAlignment="1">
      <alignment horizontal="center" vertical="center" wrapText="1"/>
    </xf>
    <xf numFmtId="165" fontId="14" fillId="0" borderId="0" xfId="1" applyNumberFormat="1" applyFont="1" applyFill="1" applyBorder="1" applyAlignment="1">
      <alignment vertical="center" wrapText="1"/>
    </xf>
    <xf numFmtId="164" fontId="14" fillId="0" borderId="0" xfId="1" applyFont="1" applyFill="1" applyBorder="1" applyAlignment="1">
      <alignment horizontal="center" vertical="center" wrapText="1"/>
    </xf>
    <xf numFmtId="164" fontId="15" fillId="0" borderId="0" xfId="1" applyFont="1" applyFill="1" applyBorder="1" applyAlignment="1">
      <alignment vertical="center" wrapText="1"/>
    </xf>
    <xf numFmtId="164" fontId="15" fillId="0" borderId="0" xfId="1" applyFont="1" applyFill="1" applyBorder="1" applyAlignment="1">
      <alignment vertical="center"/>
    </xf>
    <xf numFmtId="0" fontId="15" fillId="5" borderId="9" xfId="0" applyFont="1" applyFill="1" applyBorder="1" applyAlignment="1">
      <alignment horizontal="center" vertical="center" wrapText="1"/>
    </xf>
    <xf numFmtId="0" fontId="10" fillId="2" borderId="0" xfId="0" applyFont="1" applyFill="1"/>
    <xf numFmtId="0" fontId="18" fillId="2" borderId="0" xfId="0" applyFont="1" applyFill="1" applyAlignment="1">
      <alignment horizontal="center" vertical="center"/>
    </xf>
    <xf numFmtId="0" fontId="12" fillId="2" borderId="0" xfId="0" applyFont="1" applyFill="1" applyAlignment="1">
      <alignment horizontal="center" vertical="center" wrapText="1"/>
    </xf>
    <xf numFmtId="165" fontId="14" fillId="2" borderId="0" xfId="1" applyNumberFormat="1" applyFont="1" applyFill="1" applyBorder="1" applyAlignment="1">
      <alignment vertical="center" wrapText="1"/>
    </xf>
    <xf numFmtId="0" fontId="14" fillId="2" borderId="10" xfId="0" applyFont="1" applyFill="1" applyBorder="1" applyAlignment="1">
      <alignment horizontal="center" vertical="center" wrapText="1"/>
    </xf>
    <xf numFmtId="0" fontId="14" fillId="2" borderId="12" xfId="0" applyFont="1" applyFill="1" applyBorder="1" applyAlignment="1">
      <alignment horizontal="center" vertical="center" wrapText="1"/>
    </xf>
    <xf numFmtId="164" fontId="14" fillId="2" borderId="9" xfId="1" applyFont="1" applyFill="1" applyBorder="1" applyAlignment="1">
      <alignment vertical="center" wrapText="1"/>
    </xf>
    <xf numFmtId="164" fontId="14" fillId="2" borderId="10" xfId="1" applyFont="1" applyFill="1" applyBorder="1" applyAlignment="1">
      <alignment vertical="center" wrapText="1"/>
    </xf>
    <xf numFmtId="167" fontId="14" fillId="0" borderId="0" xfId="1" applyNumberFormat="1" applyFont="1" applyFill="1" applyBorder="1" applyAlignment="1">
      <alignment horizontal="center" vertical="center" wrapText="1"/>
    </xf>
    <xf numFmtId="167" fontId="15" fillId="0" borderId="0" xfId="1" applyNumberFormat="1" applyFont="1" applyFill="1" applyBorder="1" applyAlignment="1">
      <alignment vertical="center" wrapText="1"/>
    </xf>
    <xf numFmtId="0" fontId="2" fillId="0" borderId="0" xfId="0" applyFont="1" applyAlignment="1">
      <alignment horizontal="left" vertical="center"/>
    </xf>
    <xf numFmtId="167" fontId="14" fillId="6" borderId="15" xfId="0" applyNumberFormat="1" applyFont="1" applyFill="1" applyBorder="1" applyAlignment="1">
      <alignment horizontal="center" vertical="center"/>
    </xf>
    <xf numFmtId="0" fontId="11" fillId="7" borderId="9" xfId="0" applyFont="1" applyFill="1" applyBorder="1" applyAlignment="1">
      <alignment horizontal="center" vertical="center" wrapText="1"/>
    </xf>
    <xf numFmtId="0" fontId="11" fillId="7" borderId="10" xfId="0" applyFont="1" applyFill="1" applyBorder="1" applyAlignment="1">
      <alignment horizontal="center" vertical="center" wrapText="1"/>
    </xf>
    <xf numFmtId="167" fontId="14" fillId="2" borderId="8" xfId="1" applyNumberFormat="1" applyFont="1" applyFill="1" applyBorder="1" applyAlignment="1">
      <alignment horizontal="center" vertical="center" wrapText="1"/>
    </xf>
    <xf numFmtId="0" fontId="9" fillId="0" borderId="0" xfId="0" applyFont="1" applyAlignment="1">
      <alignment horizontal="center" vertical="center" wrapText="1"/>
    </xf>
    <xf numFmtId="167" fontId="18" fillId="0" borderId="0" xfId="0" applyNumberFormat="1" applyFont="1" applyAlignment="1">
      <alignment horizontal="center" vertical="center" wrapText="1"/>
    </xf>
    <xf numFmtId="167" fontId="14" fillId="0" borderId="8" xfId="1" applyNumberFormat="1" applyFont="1" applyFill="1" applyBorder="1" applyAlignment="1">
      <alignment horizontal="center" vertical="center" wrapText="1"/>
    </xf>
    <xf numFmtId="168" fontId="18" fillId="11" borderId="14" xfId="5" applyNumberFormat="1" applyFont="1" applyFill="1" applyBorder="1" applyAlignment="1">
      <alignment horizontal="center" vertical="center" wrapText="1"/>
    </xf>
    <xf numFmtId="168" fontId="18" fillId="11" borderId="8" xfId="5" applyNumberFormat="1" applyFont="1" applyFill="1" applyBorder="1" applyAlignment="1">
      <alignment horizontal="center" vertical="center" wrapText="1"/>
    </xf>
    <xf numFmtId="167" fontId="15" fillId="10" borderId="8" xfId="1" applyNumberFormat="1" applyFont="1" applyFill="1" applyBorder="1" applyAlignment="1">
      <alignment horizontal="center" vertical="center" wrapText="1"/>
    </xf>
    <xf numFmtId="167" fontId="15" fillId="8" borderId="8" xfId="1" applyNumberFormat="1" applyFont="1" applyFill="1" applyBorder="1" applyAlignment="1">
      <alignment horizontal="center" vertical="center" wrapText="1"/>
    </xf>
    <xf numFmtId="167" fontId="15" fillId="10" borderId="8" xfId="1" applyNumberFormat="1" applyFont="1" applyFill="1" applyBorder="1" applyAlignment="1">
      <alignment horizontal="center" vertical="center"/>
    </xf>
    <xf numFmtId="164" fontId="12" fillId="11" borderId="8" xfId="1" applyFont="1" applyFill="1" applyBorder="1" applyAlignment="1">
      <alignment horizontal="center" vertical="center" wrapText="1"/>
    </xf>
    <xf numFmtId="9" fontId="18" fillId="11" borderId="8" xfId="0" applyNumberFormat="1" applyFont="1" applyFill="1" applyBorder="1" applyAlignment="1">
      <alignment horizontal="center" vertical="center" wrapText="1"/>
    </xf>
    <xf numFmtId="167" fontId="15" fillId="15" borderId="8" xfId="1" applyNumberFormat="1" applyFont="1" applyFill="1" applyBorder="1" applyAlignment="1">
      <alignment horizontal="center" vertical="center"/>
    </xf>
    <xf numFmtId="0" fontId="3" fillId="2" borderId="0" xfId="0" applyFont="1" applyFill="1"/>
    <xf numFmtId="0" fontId="22" fillId="0" borderId="0" xfId="0" applyFont="1"/>
    <xf numFmtId="167" fontId="22" fillId="0" borderId="0" xfId="0" applyNumberFormat="1" applyFont="1"/>
    <xf numFmtId="0" fontId="23" fillId="0" borderId="0" xfId="0" applyFont="1" applyAlignment="1">
      <alignment horizontal="left"/>
    </xf>
    <xf numFmtId="44" fontId="22" fillId="0" borderId="0" xfId="0" applyNumberFormat="1" applyFont="1"/>
    <xf numFmtId="167" fontId="22" fillId="0" borderId="0" xfId="1" applyNumberFormat="1" applyFont="1"/>
    <xf numFmtId="167" fontId="22" fillId="0" borderId="0" xfId="1" applyNumberFormat="1" applyFont="1" applyFill="1"/>
    <xf numFmtId="0" fontId="6" fillId="0" borderId="0" xfId="0" applyFont="1"/>
    <xf numFmtId="0" fontId="5" fillId="0" borderId="0" xfId="0" applyFont="1" applyAlignment="1">
      <alignment horizontal="left"/>
    </xf>
    <xf numFmtId="3" fontId="22" fillId="0" borderId="0" xfId="0" applyNumberFormat="1" applyFont="1"/>
    <xf numFmtId="10" fontId="15" fillId="4" borderId="13" xfId="5" applyNumberFormat="1" applyFont="1" applyFill="1" applyBorder="1" applyAlignment="1">
      <alignment horizontal="center" vertical="center" wrapText="1"/>
    </xf>
    <xf numFmtId="167" fontId="14" fillId="2" borderId="0" xfId="1" applyNumberFormat="1" applyFont="1" applyFill="1" applyBorder="1" applyAlignment="1">
      <alignment horizontal="center" vertical="center" wrapText="1"/>
    </xf>
    <xf numFmtId="0" fontId="16" fillId="0" borderId="0" xfId="0" applyFont="1" applyAlignment="1">
      <alignment horizontal="center" vertical="center" wrapText="1"/>
    </xf>
    <xf numFmtId="10" fontId="14" fillId="0" borderId="0" xfId="5" applyNumberFormat="1" applyFont="1" applyFill="1" applyBorder="1" applyAlignment="1">
      <alignment horizontal="center" vertical="center" wrapText="1"/>
    </xf>
    <xf numFmtId="0" fontId="15" fillId="11" borderId="8" xfId="0" applyFont="1" applyFill="1" applyBorder="1" applyAlignment="1">
      <alignment horizontal="center" vertical="center" wrapText="1"/>
    </xf>
    <xf numFmtId="0" fontId="15" fillId="11" borderId="9" xfId="0" applyFont="1" applyFill="1" applyBorder="1" applyAlignment="1">
      <alignment horizontal="center" vertical="center" wrapText="1"/>
    </xf>
    <xf numFmtId="0" fontId="14" fillId="0" borderId="0" xfId="0" applyFont="1" applyAlignment="1">
      <alignment horizontal="center" wrapText="1"/>
    </xf>
    <xf numFmtId="0" fontId="13" fillId="0" borderId="0" xfId="4" applyFont="1" applyAlignment="1">
      <alignment horizontal="center" vertical="center" wrapText="1"/>
    </xf>
    <xf numFmtId="167" fontId="24" fillId="0" borderId="0" xfId="0" applyNumberFormat="1" applyFont="1" applyAlignment="1">
      <alignment horizontal="center" vertical="center" wrapText="1"/>
    </xf>
    <xf numFmtId="167" fontId="20" fillId="0" borderId="0" xfId="0" applyNumberFormat="1" applyFont="1" applyAlignment="1">
      <alignment horizontal="center" vertical="center" wrapText="1"/>
    </xf>
    <xf numFmtId="165" fontId="15" fillId="8" borderId="13" xfId="1" applyNumberFormat="1" applyFont="1" applyFill="1" applyBorder="1" applyAlignment="1">
      <alignment horizontal="center" vertical="center" wrapText="1"/>
    </xf>
    <xf numFmtId="167" fontId="12" fillId="10" borderId="8" xfId="1" applyNumberFormat="1" applyFont="1" applyFill="1" applyBorder="1" applyAlignment="1">
      <alignment horizontal="center" vertical="center" wrapText="1"/>
    </xf>
    <xf numFmtId="167" fontId="9" fillId="15" borderId="8" xfId="1" applyNumberFormat="1" applyFont="1" applyFill="1" applyBorder="1" applyAlignment="1">
      <alignment horizontal="center" vertical="center"/>
    </xf>
    <xf numFmtId="167" fontId="12" fillId="10" borderId="8" xfId="1" applyNumberFormat="1" applyFont="1" applyFill="1" applyBorder="1" applyAlignment="1">
      <alignment horizontal="center" vertical="center"/>
    </xf>
    <xf numFmtId="0" fontId="12" fillId="0" borderId="0" xfId="0" applyFont="1" applyAlignment="1">
      <alignment vertical="center" wrapText="1"/>
    </xf>
    <xf numFmtId="167" fontId="14" fillId="0" borderId="15" xfId="0" applyNumberFormat="1" applyFont="1" applyBorder="1" applyAlignment="1">
      <alignment horizontal="center" vertical="center"/>
    </xf>
    <xf numFmtId="167" fontId="2" fillId="0" borderId="0" xfId="0" applyNumberFormat="1" applyFont="1" applyAlignment="1">
      <alignment vertical="center" wrapText="1"/>
    </xf>
    <xf numFmtId="0" fontId="18" fillId="16" borderId="22" xfId="7" applyFont="1" applyFill="1" applyBorder="1" applyAlignment="1">
      <alignment horizontal="center" vertical="center" wrapText="1"/>
    </xf>
    <xf numFmtId="0" fontId="18" fillId="16" borderId="23" xfId="7" applyFont="1" applyFill="1" applyBorder="1" applyAlignment="1">
      <alignment horizontal="center" vertical="center" wrapText="1"/>
    </xf>
    <xf numFmtId="0" fontId="28" fillId="16" borderId="24" xfId="7" applyFont="1" applyFill="1" applyBorder="1" applyAlignment="1">
      <alignment horizontal="center" vertical="center" wrapText="1"/>
    </xf>
    <xf numFmtId="169" fontId="13" fillId="2" borderId="19" xfId="1" applyNumberFormat="1" applyFont="1" applyFill="1" applyBorder="1" applyAlignment="1">
      <alignment vertical="center" wrapText="1"/>
    </xf>
    <xf numFmtId="169" fontId="13" fillId="0" borderId="19" xfId="1" applyNumberFormat="1" applyFont="1" applyFill="1" applyBorder="1" applyAlignment="1">
      <alignment vertical="center" wrapText="1"/>
    </xf>
    <xf numFmtId="169" fontId="13" fillId="2" borderId="1" xfId="1" applyNumberFormat="1" applyFont="1" applyFill="1" applyBorder="1" applyAlignment="1">
      <alignment vertical="center" wrapText="1"/>
    </xf>
    <xf numFmtId="169" fontId="13" fillId="0" borderId="1" xfId="1" applyNumberFormat="1" applyFont="1" applyFill="1" applyBorder="1" applyAlignment="1">
      <alignment vertical="center" wrapText="1"/>
    </xf>
    <xf numFmtId="167" fontId="15" fillId="9" borderId="8" xfId="1" applyNumberFormat="1" applyFont="1" applyFill="1" applyBorder="1" applyAlignment="1">
      <alignment horizontal="center" vertical="center" wrapText="1"/>
    </xf>
    <xf numFmtId="164" fontId="12" fillId="11" borderId="11" xfId="1" applyFont="1" applyFill="1" applyBorder="1" applyAlignment="1">
      <alignment horizontal="center" vertical="center" wrapText="1"/>
    </xf>
    <xf numFmtId="164" fontId="14" fillId="2" borderId="11" xfId="1" applyFont="1" applyFill="1" applyBorder="1" applyAlignment="1">
      <alignment vertical="center" wrapText="1"/>
    </xf>
    <xf numFmtId="10" fontId="29" fillId="2" borderId="19" xfId="5" applyNumberFormat="1" applyFont="1" applyFill="1" applyBorder="1" applyAlignment="1">
      <alignment horizontal="center" vertical="center" wrapText="1"/>
    </xf>
    <xf numFmtId="10" fontId="30" fillId="2" borderId="19" xfId="5" applyNumberFormat="1" applyFont="1" applyFill="1" applyBorder="1" applyAlignment="1">
      <alignment horizontal="center" vertical="center" wrapText="1"/>
    </xf>
    <xf numFmtId="10" fontId="30" fillId="2" borderId="1" xfId="5" applyNumberFormat="1" applyFont="1" applyFill="1" applyBorder="1" applyAlignment="1">
      <alignment horizontal="center" vertical="center" wrapText="1"/>
    </xf>
    <xf numFmtId="167" fontId="14" fillId="5" borderId="8" xfId="1" applyNumberFormat="1"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10" xfId="0" applyFont="1" applyFill="1" applyBorder="1" applyAlignment="1">
      <alignment vertical="center" wrapText="1"/>
    </xf>
    <xf numFmtId="0" fontId="14" fillId="0" borderId="10" xfId="0" applyFont="1" applyBorder="1" applyAlignment="1">
      <alignment horizontal="center" vertical="center" wrapText="1"/>
    </xf>
    <xf numFmtId="10" fontId="29" fillId="0" borderId="19" xfId="5" applyNumberFormat="1" applyFont="1" applyFill="1" applyBorder="1" applyAlignment="1">
      <alignment horizontal="center" vertical="center" wrapText="1"/>
    </xf>
    <xf numFmtId="0" fontId="33" fillId="0" borderId="0" xfId="0" applyFont="1" applyAlignment="1">
      <alignment horizontal="center" vertical="center" wrapText="1"/>
    </xf>
    <xf numFmtId="0" fontId="7" fillId="0" borderId="0" xfId="0" applyFont="1" applyAlignment="1">
      <alignment horizontal="center" vertical="center" wrapText="1"/>
    </xf>
    <xf numFmtId="164" fontId="13" fillId="0" borderId="0" xfId="1" applyFont="1" applyFill="1" applyBorder="1" applyAlignment="1">
      <alignment vertical="center" wrapText="1"/>
    </xf>
    <xf numFmtId="167" fontId="33" fillId="0" borderId="0" xfId="1" applyNumberFormat="1" applyFont="1" applyFill="1" applyBorder="1" applyAlignment="1">
      <alignment horizontal="center" vertical="center" wrapText="1"/>
    </xf>
    <xf numFmtId="164" fontId="13" fillId="0" borderId="0" xfId="1" applyFont="1" applyFill="1" applyBorder="1" applyAlignment="1">
      <alignment horizontal="center" vertical="center" wrapText="1"/>
    </xf>
    <xf numFmtId="167" fontId="18" fillId="0" borderId="0" xfId="1" applyNumberFormat="1" applyFont="1" applyFill="1" applyBorder="1" applyAlignment="1">
      <alignment horizontal="center" vertical="center"/>
    </xf>
    <xf numFmtId="0" fontId="34" fillId="0" borderId="0" xfId="0" applyFont="1" applyAlignment="1">
      <alignment vertical="center" wrapText="1"/>
    </xf>
    <xf numFmtId="0" fontId="34" fillId="0" borderId="0" xfId="0" applyFont="1"/>
    <xf numFmtId="167" fontId="6" fillId="0" borderId="0" xfId="0" applyNumberFormat="1" applyFont="1"/>
    <xf numFmtId="0" fontId="35" fillId="0" borderId="0" xfId="0" applyFont="1"/>
    <xf numFmtId="0" fontId="35" fillId="2" borderId="0" xfId="0" applyFont="1" applyFill="1"/>
    <xf numFmtId="167" fontId="14" fillId="17" borderId="8" xfId="1" applyNumberFormat="1" applyFont="1" applyFill="1" applyBorder="1" applyAlignment="1">
      <alignment horizontal="center" vertical="center" wrapText="1"/>
    </xf>
    <xf numFmtId="44" fontId="6" fillId="0" borderId="0" xfId="0" applyNumberFormat="1" applyFont="1"/>
    <xf numFmtId="0" fontId="33" fillId="0" borderId="0" xfId="0" applyFont="1" applyAlignment="1">
      <alignment horizontal="center" vertical="center"/>
    </xf>
    <xf numFmtId="0" fontId="13" fillId="0" borderId="0" xfId="0" applyFont="1"/>
    <xf numFmtId="0" fontId="7" fillId="0" borderId="0" xfId="0" applyFont="1" applyAlignment="1">
      <alignment vertical="center"/>
    </xf>
    <xf numFmtId="0" fontId="13" fillId="0" borderId="0" xfId="0" applyFont="1" applyAlignment="1">
      <alignment horizontal="center" vertical="center"/>
    </xf>
    <xf numFmtId="0" fontId="13" fillId="0" borderId="0" xfId="0" applyFont="1" applyAlignment="1">
      <alignment vertical="center"/>
    </xf>
    <xf numFmtId="167" fontId="13" fillId="0" borderId="0" xfId="0" applyNumberFormat="1" applyFont="1" applyAlignment="1">
      <alignment horizontal="center"/>
    </xf>
    <xf numFmtId="0" fontId="23" fillId="7" borderId="10" xfId="0" applyFont="1" applyFill="1" applyBorder="1" applyAlignment="1">
      <alignment horizontal="center" vertical="center" wrapText="1"/>
    </xf>
    <xf numFmtId="0" fontId="23" fillId="7" borderId="11" xfId="0" applyFont="1" applyFill="1" applyBorder="1" applyAlignment="1">
      <alignment horizontal="center" vertical="center" wrapText="1"/>
    </xf>
    <xf numFmtId="0" fontId="5" fillId="0" borderId="0" xfId="0" applyFont="1" applyAlignment="1">
      <alignment horizontal="left" vertical="top"/>
    </xf>
    <xf numFmtId="0" fontId="26" fillId="0" borderId="0" xfId="0" applyFont="1" applyAlignment="1">
      <alignment horizontal="center" vertical="center" wrapText="1"/>
    </xf>
    <xf numFmtId="167" fontId="9" fillId="0" borderId="0" xfId="0" applyNumberFormat="1" applyFont="1" applyAlignment="1">
      <alignment horizontal="center" vertical="center"/>
    </xf>
    <xf numFmtId="167" fontId="9" fillId="0" borderId="0" xfId="0" applyNumberFormat="1" applyFont="1" applyAlignment="1">
      <alignment horizontal="center" vertical="center" wrapText="1"/>
    </xf>
    <xf numFmtId="0" fontId="18" fillId="4" borderId="16" xfId="0" applyFont="1" applyFill="1" applyBorder="1" applyAlignment="1">
      <alignment horizontal="center" vertical="center"/>
    </xf>
    <xf numFmtId="0" fontId="18" fillId="4" borderId="18" xfId="0" applyFont="1" applyFill="1" applyBorder="1" applyAlignment="1">
      <alignment horizontal="center" vertical="center"/>
    </xf>
    <xf numFmtId="0" fontId="18" fillId="4" borderId="17" xfId="0" applyFont="1" applyFill="1" applyBorder="1" applyAlignment="1">
      <alignment horizontal="center" vertical="center"/>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1" xfId="0" applyFont="1" applyBorder="1" applyAlignment="1">
      <alignment horizontal="center" vertical="center" wrapText="1"/>
    </xf>
    <xf numFmtId="0" fontId="12"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167" fontId="33" fillId="0" borderId="9" xfId="0" applyNumberFormat="1" applyFont="1" applyBorder="1" applyAlignment="1">
      <alignment horizontal="center" vertical="center" wrapText="1"/>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18" fillId="5" borderId="9" xfId="0" applyFont="1" applyFill="1" applyBorder="1" applyAlignment="1">
      <alignment horizontal="center" vertical="center" wrapText="1"/>
    </xf>
    <xf numFmtId="0" fontId="18" fillId="5" borderId="10" xfId="0" applyFont="1" applyFill="1" applyBorder="1" applyAlignment="1">
      <alignment horizontal="center" vertical="center" wrapText="1"/>
    </xf>
    <xf numFmtId="0" fontId="18" fillId="5" borderId="11" xfId="0" applyFont="1" applyFill="1" applyBorder="1" applyAlignment="1">
      <alignment horizontal="center" vertical="center" wrapText="1"/>
    </xf>
    <xf numFmtId="167" fontId="33" fillId="0" borderId="11" xfId="0" applyNumberFormat="1" applyFont="1" applyBorder="1" applyAlignment="1">
      <alignment horizontal="center" vertical="center" wrapText="1"/>
    </xf>
    <xf numFmtId="167" fontId="33" fillId="5" borderId="9" xfId="0" applyNumberFormat="1" applyFont="1" applyFill="1" applyBorder="1" applyAlignment="1">
      <alignment horizontal="center" vertical="center" wrapText="1"/>
    </xf>
    <xf numFmtId="0" fontId="33" fillId="5" borderId="10" xfId="0" applyFont="1" applyFill="1" applyBorder="1" applyAlignment="1">
      <alignment horizontal="center" vertical="center" wrapText="1"/>
    </xf>
    <xf numFmtId="0" fontId="33" fillId="5" borderId="11" xfId="0" applyFont="1" applyFill="1" applyBorder="1" applyAlignment="1">
      <alignment horizontal="center" vertical="center" wrapText="1"/>
    </xf>
    <xf numFmtId="0" fontId="5" fillId="0" borderId="0" xfId="0" applyFont="1" applyAlignment="1">
      <alignment horizontal="left" vertical="top" wrapText="1"/>
    </xf>
    <xf numFmtId="0" fontId="18" fillId="0" borderId="0" xfId="0" applyFont="1" applyAlignment="1">
      <alignment horizontal="center" vertical="center" wrapText="1"/>
    </xf>
    <xf numFmtId="0" fontId="18" fillId="4" borderId="9" xfId="0" applyFont="1" applyFill="1" applyBorder="1" applyAlignment="1">
      <alignment horizontal="center" vertical="center" wrapText="1"/>
    </xf>
    <xf numFmtId="0" fontId="18" fillId="4" borderId="11" xfId="0" applyFont="1" applyFill="1" applyBorder="1" applyAlignment="1">
      <alignment horizontal="center" vertical="center" wrapText="1"/>
    </xf>
    <xf numFmtId="0" fontId="18" fillId="0" borderId="0" xfId="0" applyFont="1" applyAlignment="1">
      <alignment horizontal="left" vertical="center"/>
    </xf>
    <xf numFmtId="0" fontId="32" fillId="0" borderId="0" xfId="0" applyFont="1" applyAlignment="1">
      <alignment vertical="center"/>
    </xf>
    <xf numFmtId="0" fontId="6" fillId="0" borderId="0" xfId="0" applyFont="1" applyAlignment="1">
      <alignment horizontal="left" vertical="top" wrapText="1"/>
    </xf>
    <xf numFmtId="0" fontId="18" fillId="4" borderId="10" xfId="0" applyFont="1" applyFill="1" applyBorder="1" applyAlignment="1">
      <alignment horizontal="center" vertical="center" wrapText="1"/>
    </xf>
    <xf numFmtId="0" fontId="13" fillId="0" borderId="9" xfId="4" applyFont="1" applyBorder="1" applyAlignment="1">
      <alignment horizontal="center" vertical="center" wrapText="1"/>
    </xf>
    <xf numFmtId="0" fontId="13" fillId="0" borderId="10" xfId="4" applyFont="1" applyBorder="1" applyAlignment="1">
      <alignment horizontal="center" vertical="center" wrapText="1"/>
    </xf>
    <xf numFmtId="0" fontId="13" fillId="0" borderId="11" xfId="4" applyFont="1" applyBorder="1" applyAlignment="1">
      <alignment horizontal="center" vertical="center" wrapText="1"/>
    </xf>
    <xf numFmtId="0" fontId="12" fillId="14" borderId="9" xfId="0" applyFont="1" applyFill="1" applyBorder="1" applyAlignment="1">
      <alignment horizontal="center" vertical="center" wrapText="1"/>
    </xf>
    <xf numFmtId="0" fontId="12" fillId="14" borderId="10" xfId="0" applyFont="1" applyFill="1" applyBorder="1" applyAlignment="1">
      <alignment horizontal="center" vertical="center" wrapText="1"/>
    </xf>
    <xf numFmtId="0" fontId="12" fillId="14" borderId="11" xfId="0" applyFont="1" applyFill="1" applyBorder="1" applyAlignment="1">
      <alignment horizontal="center" vertical="center" wrapText="1"/>
    </xf>
    <xf numFmtId="164" fontId="14" fillId="2" borderId="9" xfId="1" applyFont="1" applyFill="1" applyBorder="1" applyAlignment="1">
      <alignment horizontal="center" vertical="center" wrapText="1"/>
    </xf>
    <xf numFmtId="164" fontId="14" fillId="2" borderId="10" xfId="1" applyFont="1" applyFill="1" applyBorder="1" applyAlignment="1">
      <alignment horizontal="center" vertical="center" wrapText="1"/>
    </xf>
    <xf numFmtId="164" fontId="14" fillId="2" borderId="11" xfId="1" applyFont="1" applyFill="1" applyBorder="1" applyAlignment="1">
      <alignment horizontal="center" vertical="center" wrapText="1"/>
    </xf>
    <xf numFmtId="0" fontId="9" fillId="15" borderId="9" xfId="0" applyFont="1" applyFill="1" applyBorder="1" applyAlignment="1">
      <alignment horizontal="center" vertical="center" wrapText="1"/>
    </xf>
    <xf numFmtId="0" fontId="9" fillId="15" borderId="10" xfId="0" applyFont="1" applyFill="1" applyBorder="1" applyAlignment="1">
      <alignment horizontal="center" vertical="center" wrapText="1"/>
    </xf>
    <xf numFmtId="0" fontId="9" fillId="15" borderId="11" xfId="0" applyFont="1" applyFill="1" applyBorder="1" applyAlignment="1">
      <alignment horizontal="center" vertical="center" wrapText="1"/>
    </xf>
    <xf numFmtId="164" fontId="14" fillId="2" borderId="0" xfId="1" applyFont="1" applyFill="1" applyBorder="1" applyAlignment="1">
      <alignment horizontal="center" vertical="center" wrapText="1"/>
    </xf>
    <xf numFmtId="0" fontId="15" fillId="13" borderId="14" xfId="0" applyFont="1" applyFill="1" applyBorder="1" applyAlignment="1">
      <alignment horizontal="center" vertical="center" wrapText="1"/>
    </xf>
    <xf numFmtId="0" fontId="15" fillId="13" borderId="12" xfId="0" applyFont="1" applyFill="1" applyBorder="1" applyAlignment="1">
      <alignment horizontal="center" vertical="center" wrapText="1"/>
    </xf>
    <xf numFmtId="166" fontId="7" fillId="3" borderId="9" xfId="4" applyNumberFormat="1" applyFont="1" applyFill="1" applyBorder="1" applyAlignment="1">
      <alignment horizontal="center" vertical="center" wrapText="1"/>
    </xf>
    <xf numFmtId="166" fontId="7" fillId="3" borderId="10" xfId="4" applyNumberFormat="1" applyFont="1" applyFill="1" applyBorder="1" applyAlignment="1">
      <alignment horizontal="center" vertical="center" wrapText="1"/>
    </xf>
    <xf numFmtId="166" fontId="7" fillId="3" borderId="11" xfId="4" applyNumberFormat="1" applyFont="1" applyFill="1" applyBorder="1" applyAlignment="1">
      <alignment horizontal="center" vertical="center" wrapText="1"/>
    </xf>
    <xf numFmtId="0" fontId="11" fillId="7" borderId="9"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11" fillId="7" borderId="11" xfId="0" applyFont="1" applyFill="1" applyBorder="1" applyAlignment="1">
      <alignment horizontal="center" vertical="center" wrapText="1"/>
    </xf>
    <xf numFmtId="167" fontId="12" fillId="11" borderId="2" xfId="0" applyNumberFormat="1" applyFont="1" applyFill="1" applyBorder="1" applyAlignment="1">
      <alignment horizontal="center" vertical="center" wrapText="1"/>
    </xf>
    <xf numFmtId="167" fontId="12" fillId="11" borderId="3" xfId="0" applyNumberFormat="1" applyFont="1" applyFill="1" applyBorder="1" applyAlignment="1">
      <alignment horizontal="center" vertical="center" wrapText="1"/>
    </xf>
    <xf numFmtId="167" fontId="12" fillId="11" borderId="4" xfId="0" applyNumberFormat="1" applyFont="1" applyFill="1" applyBorder="1" applyAlignment="1">
      <alignment horizontal="center" vertical="center" wrapText="1"/>
    </xf>
    <xf numFmtId="167" fontId="12" fillId="11" borderId="5" xfId="0" applyNumberFormat="1" applyFont="1" applyFill="1" applyBorder="1" applyAlignment="1">
      <alignment horizontal="center" vertical="center" wrapText="1"/>
    </xf>
    <xf numFmtId="167" fontId="12" fillId="11" borderId="6" xfId="0" applyNumberFormat="1" applyFont="1" applyFill="1" applyBorder="1" applyAlignment="1">
      <alignment horizontal="center" vertical="center" wrapText="1"/>
    </xf>
    <xf numFmtId="167" fontId="12" fillId="11" borderId="7" xfId="0" applyNumberFormat="1" applyFont="1" applyFill="1" applyBorder="1" applyAlignment="1">
      <alignment horizontal="center" vertical="center" wrapText="1"/>
    </xf>
    <xf numFmtId="0" fontId="18" fillId="11" borderId="2" xfId="0" applyFont="1" applyFill="1" applyBorder="1" applyAlignment="1">
      <alignment horizontal="center" vertical="center" wrapText="1"/>
    </xf>
    <xf numFmtId="0" fontId="18" fillId="11" borderId="3" xfId="0" applyFont="1" applyFill="1" applyBorder="1" applyAlignment="1">
      <alignment horizontal="center" vertical="center" wrapText="1"/>
    </xf>
    <xf numFmtId="0" fontId="18" fillId="11" borderId="4" xfId="0" applyFont="1" applyFill="1" applyBorder="1" applyAlignment="1">
      <alignment horizontal="center" vertical="center" wrapText="1"/>
    </xf>
    <xf numFmtId="0" fontId="18" fillId="11" borderId="5" xfId="0" applyFont="1" applyFill="1" applyBorder="1" applyAlignment="1">
      <alignment horizontal="center" vertical="center" wrapText="1"/>
    </xf>
    <xf numFmtId="0" fontId="18" fillId="11" borderId="6" xfId="0" applyFont="1" applyFill="1" applyBorder="1" applyAlignment="1">
      <alignment horizontal="center" vertical="center" wrapText="1"/>
    </xf>
    <xf numFmtId="0" fontId="18" fillId="11" borderId="7" xfId="0" applyFont="1" applyFill="1" applyBorder="1" applyAlignment="1">
      <alignment horizontal="center" vertical="center" wrapText="1"/>
    </xf>
    <xf numFmtId="0" fontId="18" fillId="10" borderId="9" xfId="0" applyFont="1" applyFill="1" applyBorder="1" applyAlignment="1">
      <alignment horizontal="center" vertical="center"/>
    </xf>
    <xf numFmtId="0" fontId="18" fillId="10" borderId="10" xfId="0" applyFont="1" applyFill="1" applyBorder="1" applyAlignment="1">
      <alignment horizontal="center" vertical="center"/>
    </xf>
    <xf numFmtId="0" fontId="18" fillId="10" borderId="11" xfId="0" applyFont="1" applyFill="1" applyBorder="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25" fillId="10" borderId="9" xfId="0" applyFont="1" applyFill="1" applyBorder="1" applyAlignment="1">
      <alignment horizontal="center" vertical="center" wrapText="1"/>
    </xf>
    <xf numFmtId="0" fontId="25" fillId="10" borderId="10" xfId="0" applyFont="1" applyFill="1" applyBorder="1" applyAlignment="1">
      <alignment horizontal="center" vertical="center" wrapText="1"/>
    </xf>
    <xf numFmtId="0" fontId="25" fillId="10" borderId="11" xfId="0" applyFont="1" applyFill="1" applyBorder="1" applyAlignment="1">
      <alignment horizontal="center" vertical="center" wrapText="1"/>
    </xf>
    <xf numFmtId="0" fontId="15" fillId="12" borderId="14" xfId="0" applyFont="1" applyFill="1" applyBorder="1" applyAlignment="1">
      <alignment horizontal="center" vertical="center" wrapText="1"/>
    </xf>
    <xf numFmtId="0" fontId="15" fillId="12" borderId="13" xfId="0" applyFont="1" applyFill="1" applyBorder="1" applyAlignment="1">
      <alignment horizontal="center" vertical="center" wrapText="1"/>
    </xf>
    <xf numFmtId="0" fontId="15" fillId="12" borderId="12" xfId="0" applyFont="1" applyFill="1" applyBorder="1" applyAlignment="1">
      <alignment horizontal="center" vertical="center" wrapText="1"/>
    </xf>
    <xf numFmtId="167" fontId="14" fillId="2" borderId="9" xfId="1" applyNumberFormat="1" applyFont="1" applyFill="1" applyBorder="1" applyAlignment="1">
      <alignment horizontal="center" vertical="center" wrapText="1"/>
    </xf>
    <xf numFmtId="167" fontId="14" fillId="2" borderId="10" xfId="1" applyNumberFormat="1" applyFont="1" applyFill="1" applyBorder="1" applyAlignment="1">
      <alignment horizontal="center" vertical="center" wrapText="1"/>
    </xf>
    <xf numFmtId="167" fontId="14" fillId="2" borderId="11" xfId="1" applyNumberFormat="1" applyFont="1" applyFill="1" applyBorder="1" applyAlignment="1">
      <alignment horizontal="center" vertical="center" wrapText="1"/>
    </xf>
    <xf numFmtId="0" fontId="12" fillId="7" borderId="9" xfId="0" applyFont="1" applyFill="1" applyBorder="1" applyAlignment="1">
      <alignment horizontal="center" vertical="center" wrapText="1"/>
    </xf>
    <xf numFmtId="0" fontId="0" fillId="0" borderId="10" xfId="0" applyBorder="1" applyAlignment="1">
      <alignment horizontal="center" vertical="center" wrapText="1"/>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11" xfId="0" applyFont="1" applyBorder="1" applyAlignment="1">
      <alignment horizontal="center" vertical="center"/>
    </xf>
    <xf numFmtId="0" fontId="18" fillId="16" borderId="25" xfId="7" applyFont="1" applyFill="1" applyBorder="1" applyAlignment="1">
      <alignment horizontal="center" vertical="center" wrapText="1"/>
    </xf>
    <xf numFmtId="0" fontId="18" fillId="16" borderId="20" xfId="7" applyFont="1" applyFill="1" applyBorder="1" applyAlignment="1">
      <alignment horizontal="center" vertical="center" wrapText="1"/>
    </xf>
    <xf numFmtId="0" fontId="18" fillId="16" borderId="26" xfId="7" applyFont="1" applyFill="1" applyBorder="1" applyAlignment="1">
      <alignment horizontal="center" vertical="center" wrapText="1"/>
    </xf>
    <xf numFmtId="0" fontId="18" fillId="16" borderId="19" xfId="7" applyFont="1" applyFill="1" applyBorder="1" applyAlignment="1">
      <alignment horizontal="center" vertical="center" wrapText="1"/>
    </xf>
    <xf numFmtId="0" fontId="27" fillId="16" borderId="27" xfId="7" applyFont="1" applyFill="1" applyBorder="1" applyAlignment="1">
      <alignment horizontal="center" vertical="center" wrapText="1"/>
    </xf>
    <xf numFmtId="0" fontId="27" fillId="16" borderId="21" xfId="7" applyFont="1" applyFill="1" applyBorder="1" applyAlignment="1">
      <alignment horizontal="center" vertical="center" wrapText="1"/>
    </xf>
    <xf numFmtId="0" fontId="18" fillId="9" borderId="9" xfId="0" applyFont="1" applyFill="1" applyBorder="1" applyAlignment="1">
      <alignment horizontal="center" vertical="center" wrapText="1"/>
    </xf>
    <xf numFmtId="0" fontId="18" fillId="9" borderId="10" xfId="0" applyFont="1" applyFill="1" applyBorder="1" applyAlignment="1">
      <alignment horizontal="center" vertical="center" wrapText="1"/>
    </xf>
    <xf numFmtId="0" fontId="18" fillId="9" borderId="11" xfId="0" applyFont="1" applyFill="1" applyBorder="1" applyAlignment="1">
      <alignment horizontal="center" vertical="center" wrapText="1"/>
    </xf>
    <xf numFmtId="0" fontId="18" fillId="0" borderId="6" xfId="0" applyFont="1" applyBorder="1" applyAlignment="1">
      <alignment horizontal="center" vertical="center" wrapText="1"/>
    </xf>
    <xf numFmtId="0" fontId="13"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wrapText="1"/>
    </xf>
    <xf numFmtId="0" fontId="12" fillId="7" borderId="10" xfId="0" applyFont="1" applyFill="1" applyBorder="1" applyAlignment="1">
      <alignment horizontal="center" vertical="center" wrapText="1"/>
    </xf>
    <xf numFmtId="0" fontId="7" fillId="0" borderId="0" xfId="0" applyFont="1" applyAlignment="1">
      <alignment horizontal="left" vertical="center" wrapText="1"/>
    </xf>
    <xf numFmtId="167" fontId="24" fillId="0" borderId="9" xfId="0" applyNumberFormat="1" applyFont="1" applyBorder="1" applyAlignment="1">
      <alignment horizontal="center" vertical="center" wrapText="1"/>
    </xf>
    <xf numFmtId="167" fontId="20" fillId="0" borderId="11" xfId="0" applyNumberFormat="1" applyFont="1" applyBorder="1" applyAlignment="1">
      <alignment horizontal="center" vertical="center" wrapText="1"/>
    </xf>
    <xf numFmtId="0" fontId="18" fillId="10" borderId="9" xfId="0" applyFont="1" applyFill="1" applyBorder="1" applyAlignment="1">
      <alignment horizontal="center" vertical="center" wrapText="1"/>
    </xf>
    <xf numFmtId="0" fontId="18" fillId="10" borderId="10" xfId="0" applyFont="1" applyFill="1" applyBorder="1" applyAlignment="1">
      <alignment horizontal="center" vertical="center" wrapText="1"/>
    </xf>
    <xf numFmtId="0" fontId="18" fillId="10" borderId="11" xfId="0" applyFont="1" applyFill="1" applyBorder="1" applyAlignment="1">
      <alignment horizontal="center" vertical="center" wrapText="1"/>
    </xf>
    <xf numFmtId="167" fontId="12" fillId="11" borderId="9" xfId="0" applyNumberFormat="1" applyFont="1" applyFill="1" applyBorder="1" applyAlignment="1">
      <alignment horizontal="center" vertical="center" wrapText="1"/>
    </xf>
    <xf numFmtId="167" fontId="12" fillId="11" borderId="10" xfId="0" applyNumberFormat="1" applyFont="1" applyFill="1" applyBorder="1" applyAlignment="1">
      <alignment horizontal="center" vertical="center" wrapText="1"/>
    </xf>
    <xf numFmtId="167" fontId="12" fillId="11" borderId="11" xfId="0" applyNumberFormat="1" applyFont="1" applyFill="1" applyBorder="1" applyAlignment="1">
      <alignment horizontal="center" vertical="center" wrapText="1"/>
    </xf>
    <xf numFmtId="0" fontId="18" fillId="10" borderId="2" xfId="0" applyFont="1" applyFill="1" applyBorder="1" applyAlignment="1">
      <alignment horizontal="center" vertical="center" wrapText="1"/>
    </xf>
    <xf numFmtId="0" fontId="18" fillId="10" borderId="3" xfId="0" applyFont="1" applyFill="1" applyBorder="1" applyAlignment="1">
      <alignment horizontal="center" vertical="center" wrapText="1"/>
    </xf>
    <xf numFmtId="0" fontId="18" fillId="10" borderId="4" xfId="0" applyFont="1" applyFill="1" applyBorder="1" applyAlignment="1">
      <alignment horizontal="center" vertical="center" wrapText="1"/>
    </xf>
    <xf numFmtId="0" fontId="18" fillId="10" borderId="5" xfId="0" applyFont="1" applyFill="1" applyBorder="1" applyAlignment="1">
      <alignment horizontal="center" vertical="center" wrapText="1"/>
    </xf>
    <xf numFmtId="0" fontId="18" fillId="10" borderId="6" xfId="0" applyFont="1" applyFill="1" applyBorder="1" applyAlignment="1">
      <alignment horizontal="center" vertical="center" wrapText="1"/>
    </xf>
    <xf numFmtId="0" fontId="18" fillId="10" borderId="7" xfId="0" applyFont="1" applyFill="1" applyBorder="1" applyAlignment="1">
      <alignment horizontal="center" vertical="center" wrapText="1"/>
    </xf>
    <xf numFmtId="0" fontId="11" fillId="11" borderId="9" xfId="0" applyFont="1" applyFill="1" applyBorder="1" applyAlignment="1">
      <alignment horizontal="center" vertical="center" wrapText="1"/>
    </xf>
    <xf numFmtId="0" fontId="11" fillId="11" borderId="10" xfId="0" applyFont="1" applyFill="1" applyBorder="1" applyAlignment="1">
      <alignment horizontal="center" vertical="center" wrapText="1"/>
    </xf>
    <xf numFmtId="0" fontId="11" fillId="11" borderId="11" xfId="0" applyFont="1" applyFill="1" applyBorder="1" applyAlignment="1">
      <alignment horizontal="center" vertical="center" wrapText="1"/>
    </xf>
    <xf numFmtId="0" fontId="18" fillId="11" borderId="14" xfId="0" applyFont="1" applyFill="1" applyBorder="1" applyAlignment="1">
      <alignment horizontal="center" vertical="center" wrapText="1"/>
    </xf>
    <xf numFmtId="0" fontId="18" fillId="11" borderId="12" xfId="0" applyFont="1" applyFill="1" applyBorder="1" applyAlignment="1">
      <alignment horizontal="center" vertical="center" wrapText="1"/>
    </xf>
    <xf numFmtId="0" fontId="18" fillId="8" borderId="9" xfId="0" applyFont="1" applyFill="1" applyBorder="1" applyAlignment="1">
      <alignment horizontal="center" vertical="center" wrapText="1"/>
    </xf>
    <xf numFmtId="0" fontId="18" fillId="8" borderId="10" xfId="0" applyFont="1" applyFill="1" applyBorder="1" applyAlignment="1">
      <alignment horizontal="center" vertical="center" wrapText="1"/>
    </xf>
    <xf numFmtId="0" fontId="18" fillId="8" borderId="11" xfId="0" applyFont="1" applyFill="1" applyBorder="1" applyAlignment="1">
      <alignment horizontal="center" vertical="center" wrapText="1"/>
    </xf>
    <xf numFmtId="167" fontId="33" fillId="8" borderId="9" xfId="0" applyNumberFormat="1" applyFont="1" applyFill="1" applyBorder="1" applyAlignment="1">
      <alignment horizontal="center" vertical="center" wrapText="1"/>
    </xf>
    <xf numFmtId="0" fontId="33" fillId="8" borderId="10" xfId="0" applyFont="1" applyFill="1" applyBorder="1" applyAlignment="1">
      <alignment horizontal="center" vertical="center" wrapText="1"/>
    </xf>
    <xf numFmtId="0" fontId="33" fillId="8" borderId="11" xfId="0" applyFont="1" applyFill="1" applyBorder="1" applyAlignment="1">
      <alignment horizontal="center" vertical="center" wrapText="1"/>
    </xf>
    <xf numFmtId="0" fontId="18" fillId="4" borderId="9" xfId="0" applyFont="1" applyFill="1" applyBorder="1" applyAlignment="1">
      <alignment horizontal="center" vertical="center"/>
    </xf>
    <xf numFmtId="0" fontId="18" fillId="4" borderId="10" xfId="0" applyFont="1" applyFill="1" applyBorder="1" applyAlignment="1">
      <alignment horizontal="center" vertical="center"/>
    </xf>
    <xf numFmtId="0" fontId="18" fillId="4" borderId="11" xfId="0" applyFont="1" applyFill="1" applyBorder="1" applyAlignment="1">
      <alignment horizontal="center" vertical="center"/>
    </xf>
    <xf numFmtId="0" fontId="6" fillId="0" borderId="0" xfId="0" applyFont="1" applyAlignment="1">
      <alignment horizontal="left" vertical="center" wrapText="1"/>
    </xf>
    <xf numFmtId="0" fontId="15" fillId="13" borderId="13" xfId="0" applyFont="1" applyFill="1" applyBorder="1" applyAlignment="1">
      <alignment horizontal="center" vertical="center" wrapText="1"/>
    </xf>
    <xf numFmtId="0" fontId="18" fillId="7" borderId="2"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18" fillId="7" borderId="4" xfId="0" applyFont="1" applyFill="1" applyBorder="1" applyAlignment="1">
      <alignment horizontal="center" vertical="center" wrapText="1"/>
    </xf>
    <xf numFmtId="0" fontId="18" fillId="7" borderId="5" xfId="0" applyFont="1" applyFill="1" applyBorder="1" applyAlignment="1">
      <alignment horizontal="center" vertical="center" wrapText="1"/>
    </xf>
    <xf numFmtId="0" fontId="18" fillId="7" borderId="6" xfId="0" applyFont="1" applyFill="1" applyBorder="1" applyAlignment="1">
      <alignment horizontal="center" vertical="center" wrapText="1"/>
    </xf>
    <xf numFmtId="0" fontId="18" fillId="7" borderId="7" xfId="0" applyFont="1" applyFill="1" applyBorder="1" applyAlignment="1">
      <alignment horizontal="center" vertical="center" wrapText="1"/>
    </xf>
    <xf numFmtId="0" fontId="25" fillId="11" borderId="9" xfId="0" applyFont="1" applyFill="1" applyBorder="1" applyAlignment="1">
      <alignment horizontal="center" vertical="center" wrapText="1"/>
    </xf>
    <xf numFmtId="0" fontId="25" fillId="11" borderId="10" xfId="0" applyFont="1" applyFill="1" applyBorder="1" applyAlignment="1">
      <alignment horizontal="center" vertical="center" wrapText="1"/>
    </xf>
    <xf numFmtId="0" fontId="25" fillId="11" borderId="11" xfId="0" applyFont="1" applyFill="1" applyBorder="1" applyAlignment="1">
      <alignment horizontal="center" vertical="center" wrapText="1"/>
    </xf>
  </cellXfs>
  <cellStyles count="8">
    <cellStyle name="Moneda" xfId="1" builtinId="4"/>
    <cellStyle name="Moneda 2" xfId="2" xr:uid="{00000000-0005-0000-0000-000001000000}"/>
    <cellStyle name="Normal" xfId="0" builtinId="0"/>
    <cellStyle name="Normal 2" xfId="3" xr:uid="{00000000-0005-0000-0000-000003000000}"/>
    <cellStyle name="Normal 2 2" xfId="4" xr:uid="{00000000-0005-0000-0000-000004000000}"/>
    <cellStyle name="Normal 5 16" xfId="6" xr:uid="{00000000-0005-0000-0000-000005000000}"/>
    <cellStyle name="Normal_HERRAMIENTAS PARA TRANSPORTE" xfId="7" xr:uid="{00000000-0005-0000-0000-000006000000}"/>
    <cellStyle name="Porcentaje" xfId="5" builtinId="5"/>
  </cellStyles>
  <dxfs count="4">
    <dxf>
      <font>
        <color rgb="FF00B050"/>
      </font>
    </dxf>
    <dxf>
      <font>
        <color rgb="FFFF0000"/>
      </font>
    </dxf>
    <dxf>
      <font>
        <color rgb="FF00B050"/>
      </font>
    </dxf>
    <dxf>
      <font>
        <color rgb="FFFF0000"/>
      </font>
    </dxf>
  </dxfs>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936625</xdr:colOff>
      <xdr:row>2</xdr:row>
      <xdr:rowOff>15875</xdr:rowOff>
    </xdr:from>
    <xdr:to>
      <xdr:col>6</xdr:col>
      <xdr:colOff>664960</xdr:colOff>
      <xdr:row>2</xdr:row>
      <xdr:rowOff>1186408</xdr:rowOff>
    </xdr:to>
    <xdr:pic>
      <xdr:nvPicPr>
        <xdr:cNvPr id="3" name="Imagen 2">
          <a:extLst>
            <a:ext uri="{FF2B5EF4-FFF2-40B4-BE49-F238E27FC236}">
              <a16:creationId xmlns:a16="http://schemas.microsoft.com/office/drawing/2014/main" id="{7361153B-5DA3-6E95-FD02-2F8807D3C3BD}"/>
            </a:ext>
          </a:extLst>
        </xdr:cNvPr>
        <xdr:cNvPicPr>
          <a:picLocks noChangeAspect="1"/>
        </xdr:cNvPicPr>
      </xdr:nvPicPr>
      <xdr:blipFill>
        <a:blip xmlns:r="http://schemas.openxmlformats.org/officeDocument/2006/relationships" r:embed="rId1"/>
        <a:stretch>
          <a:fillRect/>
        </a:stretch>
      </xdr:blipFill>
      <xdr:spPr>
        <a:xfrm>
          <a:off x="3143250" y="793750"/>
          <a:ext cx="2792210" cy="1170533"/>
        </a:xfrm>
        <a:prstGeom prst="rect">
          <a:avLst/>
        </a:prstGeom>
      </xdr:spPr>
    </xdr:pic>
    <xdr:clientData/>
  </xdr:twoCellAnchor>
  <xdr:twoCellAnchor editAs="oneCell">
    <xdr:from>
      <xdr:col>1</xdr:col>
      <xdr:colOff>79374</xdr:colOff>
      <xdr:row>99</xdr:row>
      <xdr:rowOff>85724</xdr:rowOff>
    </xdr:from>
    <xdr:to>
      <xdr:col>10</xdr:col>
      <xdr:colOff>705512</xdr:colOff>
      <xdr:row>110</xdr:row>
      <xdr:rowOff>44449</xdr:rowOff>
    </xdr:to>
    <xdr:pic>
      <xdr:nvPicPr>
        <xdr:cNvPr id="4" name="Imagen 3">
          <a:extLst>
            <a:ext uri="{FF2B5EF4-FFF2-40B4-BE49-F238E27FC236}">
              <a16:creationId xmlns:a16="http://schemas.microsoft.com/office/drawing/2014/main" id="{B2C1E2FC-4188-4360-AD2A-8F39734121F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53999" y="86810849"/>
          <a:ext cx="9452638" cy="2228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936625</xdr:colOff>
      <xdr:row>2</xdr:row>
      <xdr:rowOff>15875</xdr:rowOff>
    </xdr:from>
    <xdr:to>
      <xdr:col>6</xdr:col>
      <xdr:colOff>664960</xdr:colOff>
      <xdr:row>2</xdr:row>
      <xdr:rowOff>1186408</xdr:rowOff>
    </xdr:to>
    <xdr:pic>
      <xdr:nvPicPr>
        <xdr:cNvPr id="2" name="Imagen 1">
          <a:extLst>
            <a:ext uri="{FF2B5EF4-FFF2-40B4-BE49-F238E27FC236}">
              <a16:creationId xmlns:a16="http://schemas.microsoft.com/office/drawing/2014/main" id="{C1CB6E69-C197-4157-8D04-CB1D3A09EDE4}"/>
            </a:ext>
          </a:extLst>
        </xdr:cNvPr>
        <xdr:cNvPicPr>
          <a:picLocks noChangeAspect="1"/>
        </xdr:cNvPicPr>
      </xdr:nvPicPr>
      <xdr:blipFill>
        <a:blip xmlns:r="http://schemas.openxmlformats.org/officeDocument/2006/relationships" r:embed="rId1"/>
        <a:stretch>
          <a:fillRect/>
        </a:stretch>
      </xdr:blipFill>
      <xdr:spPr>
        <a:xfrm>
          <a:off x="3146425" y="796925"/>
          <a:ext cx="2795385" cy="1170533"/>
        </a:xfrm>
        <a:prstGeom prst="rect">
          <a:avLst/>
        </a:prstGeom>
      </xdr:spPr>
    </xdr:pic>
    <xdr:clientData/>
  </xdr:twoCellAnchor>
  <xdr:twoCellAnchor editAs="oneCell">
    <xdr:from>
      <xdr:col>1</xdr:col>
      <xdr:colOff>142874</xdr:colOff>
      <xdr:row>87</xdr:row>
      <xdr:rowOff>165099</xdr:rowOff>
    </xdr:from>
    <xdr:to>
      <xdr:col>10</xdr:col>
      <xdr:colOff>769012</xdr:colOff>
      <xdr:row>98</xdr:row>
      <xdr:rowOff>123824</xdr:rowOff>
    </xdr:to>
    <xdr:pic>
      <xdr:nvPicPr>
        <xdr:cNvPr id="3" name="Imagen 2">
          <a:extLst>
            <a:ext uri="{FF2B5EF4-FFF2-40B4-BE49-F238E27FC236}">
              <a16:creationId xmlns:a16="http://schemas.microsoft.com/office/drawing/2014/main" id="{DF26EE39-5F42-4E03-8063-838E3EB68DA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17499" y="77904974"/>
          <a:ext cx="9452638" cy="2228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936625</xdr:colOff>
      <xdr:row>2</xdr:row>
      <xdr:rowOff>15875</xdr:rowOff>
    </xdr:from>
    <xdr:to>
      <xdr:col>6</xdr:col>
      <xdr:colOff>664960</xdr:colOff>
      <xdr:row>2</xdr:row>
      <xdr:rowOff>1186408</xdr:rowOff>
    </xdr:to>
    <xdr:pic>
      <xdr:nvPicPr>
        <xdr:cNvPr id="2" name="Imagen 1">
          <a:extLst>
            <a:ext uri="{FF2B5EF4-FFF2-40B4-BE49-F238E27FC236}">
              <a16:creationId xmlns:a16="http://schemas.microsoft.com/office/drawing/2014/main" id="{79F5266E-9338-484F-A4A2-31CC348997CC}"/>
            </a:ext>
          </a:extLst>
        </xdr:cNvPr>
        <xdr:cNvPicPr>
          <a:picLocks noChangeAspect="1"/>
        </xdr:cNvPicPr>
      </xdr:nvPicPr>
      <xdr:blipFill>
        <a:blip xmlns:r="http://schemas.openxmlformats.org/officeDocument/2006/relationships" r:embed="rId1"/>
        <a:stretch>
          <a:fillRect/>
        </a:stretch>
      </xdr:blipFill>
      <xdr:spPr>
        <a:xfrm>
          <a:off x="3146425" y="796925"/>
          <a:ext cx="2795385" cy="1170533"/>
        </a:xfrm>
        <a:prstGeom prst="rect">
          <a:avLst/>
        </a:prstGeom>
      </xdr:spPr>
    </xdr:pic>
    <xdr:clientData/>
  </xdr:twoCellAnchor>
  <xdr:twoCellAnchor editAs="oneCell">
    <xdr:from>
      <xdr:col>1</xdr:col>
      <xdr:colOff>38552</xdr:colOff>
      <xdr:row>93</xdr:row>
      <xdr:rowOff>87992</xdr:rowOff>
    </xdr:from>
    <xdr:to>
      <xdr:col>10</xdr:col>
      <xdr:colOff>666958</xdr:colOff>
      <xdr:row>104</xdr:row>
      <xdr:rowOff>46716</xdr:rowOff>
    </xdr:to>
    <xdr:pic>
      <xdr:nvPicPr>
        <xdr:cNvPr id="3" name="Imagen 2">
          <a:extLst>
            <a:ext uri="{FF2B5EF4-FFF2-40B4-BE49-F238E27FC236}">
              <a16:creationId xmlns:a16="http://schemas.microsoft.com/office/drawing/2014/main" id="{9902DFC1-012F-427C-A70F-97BD550372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15445" y="43521992"/>
          <a:ext cx="9459442" cy="22039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936625</xdr:colOff>
      <xdr:row>2</xdr:row>
      <xdr:rowOff>15875</xdr:rowOff>
    </xdr:from>
    <xdr:to>
      <xdr:col>6</xdr:col>
      <xdr:colOff>664960</xdr:colOff>
      <xdr:row>2</xdr:row>
      <xdr:rowOff>1186408</xdr:rowOff>
    </xdr:to>
    <xdr:pic>
      <xdr:nvPicPr>
        <xdr:cNvPr id="2" name="Imagen 1">
          <a:extLst>
            <a:ext uri="{FF2B5EF4-FFF2-40B4-BE49-F238E27FC236}">
              <a16:creationId xmlns:a16="http://schemas.microsoft.com/office/drawing/2014/main" id="{A1C027DD-4768-420B-9158-3DE9EEECFC38}"/>
            </a:ext>
          </a:extLst>
        </xdr:cNvPr>
        <xdr:cNvPicPr>
          <a:picLocks noChangeAspect="1"/>
        </xdr:cNvPicPr>
      </xdr:nvPicPr>
      <xdr:blipFill>
        <a:blip xmlns:r="http://schemas.openxmlformats.org/officeDocument/2006/relationships" r:embed="rId1"/>
        <a:stretch>
          <a:fillRect/>
        </a:stretch>
      </xdr:blipFill>
      <xdr:spPr>
        <a:xfrm>
          <a:off x="3146425" y="796925"/>
          <a:ext cx="2795385" cy="1170533"/>
        </a:xfrm>
        <a:prstGeom prst="rect">
          <a:avLst/>
        </a:prstGeom>
      </xdr:spPr>
    </xdr:pic>
    <xdr:clientData/>
  </xdr:twoCellAnchor>
  <xdr:twoCellAnchor editAs="oneCell">
    <xdr:from>
      <xdr:col>0</xdr:col>
      <xdr:colOff>163286</xdr:colOff>
      <xdr:row>89</xdr:row>
      <xdr:rowOff>6350</xdr:rowOff>
    </xdr:from>
    <xdr:to>
      <xdr:col>9</xdr:col>
      <xdr:colOff>176893</xdr:colOff>
      <xdr:row>98</xdr:row>
      <xdr:rowOff>13012</xdr:rowOff>
    </xdr:to>
    <xdr:pic>
      <xdr:nvPicPr>
        <xdr:cNvPr id="3" name="Imagen 2">
          <a:extLst>
            <a:ext uri="{FF2B5EF4-FFF2-40B4-BE49-F238E27FC236}">
              <a16:creationId xmlns:a16="http://schemas.microsoft.com/office/drawing/2014/main" id="{D0C4129F-E147-487B-BA78-A6E53F7E06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3286" y="36051671"/>
          <a:ext cx="8205107" cy="19116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G106"/>
  <sheetViews>
    <sheetView showGridLines="0" topLeftCell="A72" zoomScale="60" zoomScaleNormal="60" workbookViewId="0">
      <selection activeCell="E94" sqref="E94"/>
    </sheetView>
  </sheetViews>
  <sheetFormatPr baseColWidth="10" defaultColWidth="11.42578125" defaultRowHeight="15.75" x14ac:dyDescent="0.25"/>
  <cols>
    <col min="1" max="1" width="2.7109375" style="1" customWidth="1"/>
    <col min="2" max="2" width="5.85546875" style="3" bestFit="1" customWidth="1"/>
    <col min="3" max="3" width="24.5703125" style="3" customWidth="1"/>
    <col min="4" max="4" width="18.28515625" style="3" customWidth="1"/>
    <col min="5" max="5" width="14.5703125" style="3" customWidth="1"/>
    <col min="6" max="6" width="13.140625" style="3" customWidth="1"/>
    <col min="7" max="7" width="15.85546875" style="3" customWidth="1"/>
    <col min="8" max="8" width="15.7109375" style="3" customWidth="1"/>
    <col min="9" max="11" width="12.140625" style="3" customWidth="1"/>
    <col min="12" max="12" width="18.5703125" style="3" customWidth="1"/>
    <col min="13" max="13" width="4" style="2" customWidth="1"/>
    <col min="14" max="14" width="25.42578125" style="1" customWidth="1"/>
    <col min="15" max="15" width="23.140625" style="1" customWidth="1"/>
    <col min="16" max="16" width="26" style="1" customWidth="1"/>
    <col min="17" max="17" width="28.5703125" style="1" customWidth="1"/>
    <col min="18" max="19" width="4" style="2" customWidth="1"/>
    <col min="20" max="20" width="25.42578125" style="1" customWidth="1"/>
    <col min="21" max="21" width="23.140625" style="1" customWidth="1"/>
    <col min="22" max="22" width="26" style="1" customWidth="1"/>
    <col min="23" max="23" width="28.5703125" style="1" customWidth="1"/>
    <col min="24" max="24" width="4" style="2" customWidth="1"/>
    <col min="25" max="25" width="20.42578125" style="2" customWidth="1"/>
    <col min="26" max="26" width="21.28515625" style="2" customWidth="1"/>
    <col min="27" max="27" width="19.28515625" style="2" customWidth="1"/>
    <col min="28" max="29" width="20.7109375" style="2" customWidth="1"/>
    <col min="30" max="30" width="4.7109375" style="2" customWidth="1"/>
    <col min="31" max="31" width="25.42578125" style="1" customWidth="1"/>
    <col min="32" max="32" width="23.140625" style="1" customWidth="1"/>
    <col min="33" max="33" width="26" style="1" customWidth="1"/>
    <col min="34" max="34" width="28.5703125" style="1" customWidth="1"/>
    <col min="35" max="35" width="6.5703125" style="1" customWidth="1"/>
    <col min="36" max="36" width="23.140625" style="1" customWidth="1"/>
    <col min="37" max="37" width="18.7109375" style="1" customWidth="1"/>
    <col min="38" max="38" width="22.28515625" style="1" customWidth="1"/>
    <col min="39" max="39" width="28" style="1" customWidth="1"/>
    <col min="40" max="40" width="6" style="1" customWidth="1"/>
    <col min="41" max="41" width="21.7109375" style="1" customWidth="1"/>
    <col min="42" max="42" width="20" style="1" customWidth="1"/>
    <col min="43" max="43" width="30.140625" style="1" customWidth="1"/>
    <col min="44" max="44" width="25.140625" style="1" customWidth="1"/>
    <col min="45" max="45" width="4.140625" style="1" customWidth="1"/>
    <col min="46" max="46" width="47.5703125" style="1" customWidth="1"/>
    <col min="47" max="55" width="11.42578125" style="1" customWidth="1"/>
    <col min="56" max="16384" width="11.42578125" style="1"/>
  </cols>
  <sheetData>
    <row r="1" spans="1:46" ht="21" thickBot="1" x14ac:dyDescent="0.35">
      <c r="A1" s="6"/>
      <c r="B1" s="7"/>
      <c r="C1" s="7"/>
      <c r="D1" s="7"/>
      <c r="E1" s="7"/>
      <c r="F1" s="7"/>
      <c r="G1" s="7"/>
      <c r="H1" s="7"/>
      <c r="I1" s="7"/>
      <c r="J1" s="7"/>
      <c r="K1" s="7"/>
      <c r="L1" s="7"/>
      <c r="M1" s="40"/>
      <c r="N1" s="6"/>
      <c r="O1" s="6"/>
      <c r="P1" s="6"/>
      <c r="Q1" s="6"/>
      <c r="R1" s="40"/>
      <c r="S1" s="40"/>
      <c r="T1" s="6"/>
      <c r="U1" s="6"/>
      <c r="V1" s="6"/>
      <c r="W1" s="6"/>
      <c r="X1" s="40"/>
      <c r="Y1" s="40"/>
      <c r="Z1" s="40"/>
      <c r="AA1" s="40"/>
      <c r="AB1" s="40"/>
      <c r="AC1" s="40"/>
      <c r="AD1" s="40"/>
      <c r="AE1" s="6"/>
      <c r="AF1" s="6"/>
      <c r="AG1" s="6"/>
      <c r="AH1" s="6"/>
      <c r="AI1" s="6"/>
    </row>
    <row r="2" spans="1:46" s="23" customFormat="1" ht="40.5" customHeight="1" thickBot="1" x14ac:dyDescent="0.3">
      <c r="A2" s="22"/>
      <c r="B2" s="197" t="s">
        <v>98</v>
      </c>
      <c r="C2" s="198"/>
      <c r="D2" s="198"/>
      <c r="E2" s="198"/>
      <c r="F2" s="198"/>
      <c r="G2" s="198"/>
      <c r="H2" s="198"/>
      <c r="I2" s="198"/>
      <c r="J2" s="198"/>
      <c r="K2" s="198"/>
      <c r="L2" s="198"/>
      <c r="M2" s="198"/>
      <c r="N2" s="198"/>
      <c r="O2" s="198"/>
      <c r="P2" s="198"/>
      <c r="Q2" s="198"/>
      <c r="R2" s="198"/>
      <c r="S2" s="198"/>
      <c r="T2" s="198"/>
      <c r="U2" s="198"/>
      <c r="V2" s="198"/>
      <c r="W2" s="198"/>
      <c r="X2" s="198"/>
      <c r="Y2" s="198"/>
      <c r="Z2" s="198"/>
      <c r="AA2" s="198"/>
      <c r="AB2" s="198"/>
      <c r="AC2" s="198"/>
      <c r="AD2" s="198"/>
      <c r="AE2" s="198"/>
      <c r="AF2" s="198"/>
      <c r="AG2" s="198"/>
      <c r="AH2" s="198"/>
      <c r="AI2" s="198"/>
      <c r="AJ2" s="198"/>
      <c r="AK2" s="198"/>
      <c r="AL2" s="198"/>
      <c r="AM2" s="198"/>
      <c r="AN2" s="198"/>
      <c r="AO2" s="198"/>
      <c r="AP2" s="198"/>
      <c r="AQ2" s="198"/>
      <c r="AR2" s="198"/>
      <c r="AS2" s="198"/>
      <c r="AT2" s="199"/>
    </row>
    <row r="3" spans="1:46" s="23" customFormat="1" ht="100.5" customHeight="1" thickBot="1" x14ac:dyDescent="0.3">
      <c r="A3" s="22"/>
      <c r="B3" s="200"/>
      <c r="C3" s="201"/>
      <c r="D3" s="201"/>
      <c r="E3" s="201"/>
      <c r="F3" s="201"/>
      <c r="G3" s="201"/>
      <c r="H3" s="201"/>
      <c r="I3" s="201"/>
      <c r="J3" s="201"/>
      <c r="K3" s="201"/>
      <c r="L3" s="202"/>
      <c r="M3" s="140" t="s">
        <v>84</v>
      </c>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c r="AR3" s="141"/>
      <c r="AS3" s="141"/>
      <c r="AT3" s="142"/>
    </row>
    <row r="4" spans="1:46" s="23" customFormat="1" ht="100.5" customHeight="1" x14ac:dyDescent="0.25">
      <c r="A4" s="22"/>
      <c r="B4" s="30"/>
      <c r="C4" s="30"/>
      <c r="D4" s="30"/>
      <c r="E4" s="30"/>
      <c r="F4" s="30"/>
      <c r="G4" s="30"/>
      <c r="H4" s="30"/>
      <c r="I4" s="30"/>
      <c r="J4" s="30"/>
      <c r="K4" s="30"/>
      <c r="L4" s="30"/>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56"/>
      <c r="AQ4" s="29"/>
      <c r="AR4" s="29"/>
      <c r="AS4" s="29"/>
      <c r="AT4" s="29"/>
    </row>
    <row r="5" spans="1:46" s="23" customFormat="1" ht="42.75" customHeight="1" thickBot="1" x14ac:dyDescent="0.3">
      <c r="A5" s="22"/>
      <c r="B5" s="30"/>
      <c r="C5" s="30"/>
      <c r="D5" s="30"/>
      <c r="E5" s="30"/>
      <c r="F5" s="30"/>
      <c r="G5" s="30"/>
      <c r="H5" s="30"/>
      <c r="I5" s="30"/>
      <c r="J5" s="30"/>
      <c r="K5" s="30"/>
      <c r="L5" s="30"/>
      <c r="M5" s="29"/>
      <c r="N5" s="229" t="s">
        <v>130</v>
      </c>
      <c r="O5" s="229"/>
      <c r="P5" s="229"/>
      <c r="Q5" s="229"/>
      <c r="R5" s="29"/>
      <c r="S5" s="29"/>
      <c r="T5" s="229" t="s">
        <v>131</v>
      </c>
      <c r="U5" s="229"/>
      <c r="V5" s="229"/>
      <c r="W5" s="229"/>
      <c r="X5" s="29"/>
      <c r="Y5" s="29"/>
      <c r="Z5" s="29"/>
      <c r="AA5" s="29"/>
      <c r="AB5" s="29"/>
      <c r="AC5" s="29"/>
      <c r="AD5" s="29"/>
      <c r="AE5" s="29"/>
      <c r="AF5" s="29"/>
      <c r="AG5" s="29"/>
      <c r="AH5" s="29"/>
      <c r="AI5" s="29"/>
      <c r="AJ5" s="29"/>
      <c r="AK5" s="29"/>
      <c r="AL5" s="29"/>
      <c r="AM5" s="29"/>
      <c r="AN5" s="29"/>
      <c r="AO5" s="29"/>
      <c r="AP5" s="56"/>
      <c r="AQ5" s="29"/>
      <c r="AR5" s="29"/>
      <c r="AS5" s="29"/>
      <c r="AT5" s="29"/>
    </row>
    <row r="6" spans="1:46" s="23" customFormat="1" ht="74.25" customHeight="1" thickBot="1" x14ac:dyDescent="0.3">
      <c r="A6" s="22"/>
      <c r="B6" s="30"/>
      <c r="C6" s="30"/>
      <c r="D6" s="30"/>
      <c r="E6" s="30"/>
      <c r="F6" s="30"/>
      <c r="G6" s="30"/>
      <c r="H6" s="30"/>
      <c r="I6" s="30"/>
      <c r="J6" s="30"/>
      <c r="K6" s="30"/>
      <c r="L6" s="30"/>
      <c r="M6" s="29"/>
      <c r="N6" s="226" t="s">
        <v>128</v>
      </c>
      <c r="O6" s="227"/>
      <c r="P6" s="227"/>
      <c r="Q6" s="228"/>
      <c r="R6" s="29"/>
      <c r="S6" s="29"/>
      <c r="T6" s="226" t="s">
        <v>129</v>
      </c>
      <c r="U6" s="227"/>
      <c r="V6" s="227"/>
      <c r="W6" s="228"/>
      <c r="X6" s="29"/>
      <c r="Y6" s="214" t="s">
        <v>136</v>
      </c>
      <c r="Z6" s="215"/>
      <c r="AA6" s="215"/>
      <c r="AB6" s="215"/>
      <c r="AC6" s="216"/>
      <c r="AD6" s="29"/>
      <c r="AE6" s="29"/>
      <c r="AF6" s="29"/>
      <c r="AG6" s="29"/>
      <c r="AH6" s="29"/>
      <c r="AI6" s="29"/>
      <c r="AJ6" s="29"/>
      <c r="AK6" s="29"/>
      <c r="AL6" s="29"/>
      <c r="AM6" s="29"/>
      <c r="AN6" s="29"/>
      <c r="AO6" s="29"/>
      <c r="AP6" s="56"/>
      <c r="AQ6" s="29"/>
      <c r="AR6" s="29"/>
      <c r="AS6" s="29"/>
      <c r="AT6" s="29"/>
    </row>
    <row r="7" spans="1:46" s="23" customFormat="1" ht="32.25" customHeight="1" thickBot="1" x14ac:dyDescent="0.3">
      <c r="A7" s="22"/>
      <c r="B7" s="30"/>
      <c r="C7" s="30"/>
      <c r="D7" s="30"/>
      <c r="E7" s="30"/>
      <c r="F7" s="30"/>
      <c r="G7" s="30"/>
      <c r="H7" s="30"/>
      <c r="I7" s="30"/>
      <c r="J7" s="30"/>
      <c r="K7" s="30"/>
      <c r="L7" s="30"/>
      <c r="M7" s="29"/>
      <c r="N7" s="29"/>
      <c r="O7" s="29"/>
      <c r="P7" s="29"/>
      <c r="Q7" s="29"/>
      <c r="R7" s="29"/>
      <c r="S7" s="29"/>
      <c r="T7" s="29"/>
      <c r="U7" s="29"/>
      <c r="V7" s="29"/>
      <c r="W7" s="29"/>
      <c r="X7" s="29"/>
      <c r="Y7" s="217" t="s">
        <v>137</v>
      </c>
      <c r="Z7" s="218"/>
      <c r="AA7" s="218"/>
      <c r="AB7" s="218"/>
      <c r="AC7" s="219"/>
      <c r="AD7" s="29"/>
      <c r="AE7" s="29"/>
      <c r="AF7" s="29"/>
      <c r="AG7" s="29"/>
      <c r="AH7" s="29"/>
      <c r="AI7" s="29"/>
      <c r="AJ7" s="29"/>
      <c r="AK7" s="29"/>
      <c r="AL7" s="29"/>
      <c r="AM7" s="29"/>
      <c r="AN7" s="29"/>
      <c r="AO7" s="29"/>
      <c r="AP7" s="56"/>
      <c r="AQ7" s="29"/>
      <c r="AR7" s="29"/>
      <c r="AS7" s="29"/>
      <c r="AT7" s="29"/>
    </row>
    <row r="8" spans="1:46" s="24" customFormat="1" ht="77.25" customHeight="1" thickBot="1" x14ac:dyDescent="0.3">
      <c r="A8" s="22"/>
      <c r="B8" s="182" t="s">
        <v>87</v>
      </c>
      <c r="C8" s="183"/>
      <c r="D8" s="183"/>
      <c r="E8" s="183"/>
      <c r="F8" s="183"/>
      <c r="G8" s="183"/>
      <c r="H8" s="183"/>
      <c r="I8" s="183"/>
      <c r="J8" s="183"/>
      <c r="K8" s="183"/>
      <c r="L8" s="184"/>
      <c r="M8" s="41"/>
      <c r="N8" s="191" t="s">
        <v>91</v>
      </c>
      <c r="O8" s="192"/>
      <c r="P8" s="192"/>
      <c r="Q8" s="193"/>
      <c r="R8" s="41"/>
      <c r="S8" s="41"/>
      <c r="T8" s="191" t="s">
        <v>91</v>
      </c>
      <c r="U8" s="192"/>
      <c r="V8" s="192"/>
      <c r="W8" s="193"/>
      <c r="X8" s="41"/>
      <c r="Y8" s="220" t="s">
        <v>1</v>
      </c>
      <c r="Z8" s="222" t="s">
        <v>1</v>
      </c>
      <c r="AA8" s="222" t="s">
        <v>1</v>
      </c>
      <c r="AB8" s="222" t="s">
        <v>1</v>
      </c>
      <c r="AC8" s="224" t="s">
        <v>138</v>
      </c>
      <c r="AD8" s="41"/>
      <c r="AE8" s="191" t="s">
        <v>91</v>
      </c>
      <c r="AF8" s="192"/>
      <c r="AG8" s="192"/>
      <c r="AH8" s="193"/>
      <c r="AI8" s="26"/>
      <c r="AJ8" s="191" t="s">
        <v>93</v>
      </c>
      <c r="AK8" s="192"/>
      <c r="AL8" s="193"/>
      <c r="AM8" s="58" t="s">
        <v>96</v>
      </c>
      <c r="AN8" s="4"/>
      <c r="AO8" s="191" t="s">
        <v>92</v>
      </c>
      <c r="AP8" s="192"/>
      <c r="AQ8" s="193"/>
      <c r="AR8" s="58" t="s">
        <v>96</v>
      </c>
      <c r="AS8" s="4"/>
      <c r="AT8" s="206" t="s">
        <v>90</v>
      </c>
    </row>
    <row r="9" spans="1:46" s="24" customFormat="1" ht="48.75" customHeight="1" thickBot="1" x14ac:dyDescent="0.3">
      <c r="A9" s="22"/>
      <c r="B9" s="52"/>
      <c r="C9" s="53"/>
      <c r="D9" s="53"/>
      <c r="E9" s="53"/>
      <c r="F9" s="53"/>
      <c r="G9" s="53"/>
      <c r="H9" s="53"/>
      <c r="I9" s="182" t="s">
        <v>97</v>
      </c>
      <c r="J9" s="183"/>
      <c r="K9" s="183"/>
      <c r="L9" s="184"/>
      <c r="M9" s="41"/>
      <c r="N9" s="194"/>
      <c r="O9" s="195"/>
      <c r="P9" s="195"/>
      <c r="Q9" s="196"/>
      <c r="R9" s="41"/>
      <c r="S9" s="41"/>
      <c r="T9" s="194"/>
      <c r="U9" s="195"/>
      <c r="V9" s="195"/>
      <c r="W9" s="196"/>
      <c r="X9" s="41"/>
      <c r="Y9" s="221"/>
      <c r="Z9" s="223"/>
      <c r="AA9" s="223"/>
      <c r="AB9" s="223"/>
      <c r="AC9" s="225"/>
      <c r="AD9" s="41"/>
      <c r="AE9" s="194"/>
      <c r="AF9" s="195"/>
      <c r="AG9" s="195"/>
      <c r="AH9" s="196"/>
      <c r="AI9" s="26"/>
      <c r="AJ9" s="194"/>
      <c r="AK9" s="195"/>
      <c r="AL9" s="196"/>
      <c r="AM9" s="59">
        <v>4.3999999999999997E-2</v>
      </c>
      <c r="AN9" s="4"/>
      <c r="AO9" s="194"/>
      <c r="AP9" s="195"/>
      <c r="AQ9" s="196"/>
      <c r="AR9" s="59">
        <v>0.03</v>
      </c>
      <c r="AS9" s="4"/>
      <c r="AT9" s="207"/>
    </row>
    <row r="10" spans="1:46" s="21" customFormat="1" ht="87" customHeight="1" thickBot="1" x14ac:dyDescent="0.3">
      <c r="A10" s="20"/>
      <c r="B10" s="25" t="s">
        <v>0</v>
      </c>
      <c r="C10" s="25" t="s">
        <v>7</v>
      </c>
      <c r="D10" s="25" t="s">
        <v>8</v>
      </c>
      <c r="E10" s="25" t="s">
        <v>9</v>
      </c>
      <c r="F10" s="25" t="s">
        <v>83</v>
      </c>
      <c r="G10" s="25" t="s">
        <v>10</v>
      </c>
      <c r="H10" s="25" t="s">
        <v>11</v>
      </c>
      <c r="I10" s="25">
        <v>2026</v>
      </c>
      <c r="J10" s="25">
        <v>2027</v>
      </c>
      <c r="K10" s="39">
        <v>2028</v>
      </c>
      <c r="L10" s="25" t="s">
        <v>58</v>
      </c>
      <c r="M10" s="42"/>
      <c r="N10" s="27" t="s">
        <v>1</v>
      </c>
      <c r="O10" s="27" t="s">
        <v>4</v>
      </c>
      <c r="P10" s="27" t="s">
        <v>95</v>
      </c>
      <c r="Q10" s="27" t="s">
        <v>6</v>
      </c>
      <c r="R10" s="42"/>
      <c r="S10" s="42"/>
      <c r="T10" s="27" t="s">
        <v>1</v>
      </c>
      <c r="U10" s="27" t="s">
        <v>4</v>
      </c>
      <c r="V10" s="27" t="s">
        <v>95</v>
      </c>
      <c r="W10" s="27" t="s">
        <v>6</v>
      </c>
      <c r="X10" s="42"/>
      <c r="Y10" s="93" t="s">
        <v>132</v>
      </c>
      <c r="Z10" s="94" t="s">
        <v>133</v>
      </c>
      <c r="AA10" s="94" t="s">
        <v>134</v>
      </c>
      <c r="AB10" s="94" t="s">
        <v>135</v>
      </c>
      <c r="AC10" s="95" t="s">
        <v>115</v>
      </c>
      <c r="AD10" s="42"/>
      <c r="AE10" s="27" t="s">
        <v>1</v>
      </c>
      <c r="AF10" s="27" t="s">
        <v>4</v>
      </c>
      <c r="AG10" s="27" t="s">
        <v>95</v>
      </c>
      <c r="AH10" s="27" t="s">
        <v>6</v>
      </c>
      <c r="AI10" s="28"/>
      <c r="AJ10" s="27" t="s">
        <v>1</v>
      </c>
      <c r="AK10" s="27" t="s">
        <v>4</v>
      </c>
      <c r="AL10" s="27" t="s">
        <v>5</v>
      </c>
      <c r="AM10" s="27" t="s">
        <v>6</v>
      </c>
      <c r="AN10" s="5"/>
      <c r="AO10" s="27" t="s">
        <v>1</v>
      </c>
      <c r="AP10" s="27" t="s">
        <v>4</v>
      </c>
      <c r="AQ10" s="27" t="s">
        <v>5</v>
      </c>
      <c r="AR10" s="27" t="s">
        <v>6</v>
      </c>
      <c r="AS10" s="5"/>
      <c r="AT10" s="208"/>
    </row>
    <row r="11" spans="1:46" s="5" customFormat="1" ht="105" customHeight="1" thickBot="1" x14ac:dyDescent="0.3">
      <c r="A11" s="9"/>
      <c r="B11" s="10">
        <v>1</v>
      </c>
      <c r="C11" s="11" t="s">
        <v>12</v>
      </c>
      <c r="D11" s="11" t="s">
        <v>13</v>
      </c>
      <c r="E11" s="11" t="s">
        <v>14</v>
      </c>
      <c r="F11" s="11" t="s">
        <v>15</v>
      </c>
      <c r="G11" s="11" t="s">
        <v>16</v>
      </c>
      <c r="H11" s="10">
        <v>12</v>
      </c>
      <c r="I11" s="11">
        <f>(1*$H11)</f>
        <v>12</v>
      </c>
      <c r="J11" s="11">
        <f>12*H11</f>
        <v>144</v>
      </c>
      <c r="K11" s="110">
        <f>11*H11</f>
        <v>132</v>
      </c>
      <c r="L11" s="14">
        <f>I11+J11+K11</f>
        <v>288</v>
      </c>
      <c r="M11" s="35"/>
      <c r="N11" s="57">
        <v>300000</v>
      </c>
      <c r="O11" s="57">
        <f>ROUND(N11*19%,2)</f>
        <v>57000</v>
      </c>
      <c r="P11" s="57">
        <f>ROUND(N11+O11,2)</f>
        <v>357000</v>
      </c>
      <c r="Q11" s="57">
        <f>ROUND(P11*$I11,2)</f>
        <v>4284000</v>
      </c>
      <c r="R11" s="35"/>
      <c r="S11" s="35"/>
      <c r="T11" s="123">
        <v>1083333</v>
      </c>
      <c r="U11" s="57">
        <f>ROUND(T11*19%,2)</f>
        <v>205833.27</v>
      </c>
      <c r="V11" s="57">
        <f>ROUND(T11+U11,2)</f>
        <v>1289166.27</v>
      </c>
      <c r="W11" s="57">
        <f>ROUND(V11*$I11,2)</f>
        <v>15469995.24</v>
      </c>
      <c r="X11" s="35"/>
      <c r="Y11" s="97">
        <f>ROUND(MIN(N11),2)</f>
        <v>300000</v>
      </c>
      <c r="Z11" s="97">
        <f>ROUND(MAX(N11),2)</f>
        <v>300000</v>
      </c>
      <c r="AA11" s="97">
        <f>ROUND(AVERAGE(N11),2)</f>
        <v>300000</v>
      </c>
      <c r="AB11" s="97">
        <f t="shared" ref="AB11" si="0">ROUND(AVERAGE(Y11,AA11),2)</f>
        <v>300000</v>
      </c>
      <c r="AC11" s="111">
        <f>+(AA11/Y11)-1</f>
        <v>0</v>
      </c>
      <c r="AD11" s="35"/>
      <c r="AE11" s="57">
        <f t="shared" ref="AE11:AE18" si="1">AB11</f>
        <v>300000</v>
      </c>
      <c r="AF11" s="57">
        <f>ROUND(AE11*19%,2)</f>
        <v>57000</v>
      </c>
      <c r="AG11" s="57">
        <f>ROUND(AE11+AF11,2)</f>
        <v>357000</v>
      </c>
      <c r="AH11" s="57">
        <f>ROUND(AG11*$I11,2)</f>
        <v>4284000</v>
      </c>
      <c r="AI11" s="33"/>
      <c r="AJ11" s="57">
        <f>ROUND(AE11+(AE11*$AM$9),2)</f>
        <v>313200</v>
      </c>
      <c r="AK11" s="57">
        <f>ROUND(AJ11*19%,2)</f>
        <v>59508</v>
      </c>
      <c r="AL11" s="57">
        <f>ROUND(AJ11+AK11,2)</f>
        <v>372708</v>
      </c>
      <c r="AM11" s="57">
        <f>ROUND(AL11*$J11,2)</f>
        <v>53669952</v>
      </c>
      <c r="AO11" s="57">
        <f>ROUND(AJ11+(AJ11*$AR$9),2)</f>
        <v>322596</v>
      </c>
      <c r="AP11" s="57">
        <f>ROUND(AO11*19%,2)</f>
        <v>61293.24</v>
      </c>
      <c r="AQ11" s="57">
        <f>ROUND(AO11+AP11,2)</f>
        <v>383889.24</v>
      </c>
      <c r="AR11" s="57">
        <f>ROUND(AQ11*$K11,2)</f>
        <v>50673379.68</v>
      </c>
      <c r="AT11" s="91">
        <f>ROUND(AH11+AM11+AR11,2)</f>
        <v>108627331.68000001</v>
      </c>
    </row>
    <row r="12" spans="1:46" s="5" customFormat="1" ht="105" customHeight="1" thickBot="1" x14ac:dyDescent="0.3">
      <c r="A12" s="9"/>
      <c r="B12" s="14">
        <v>2</v>
      </c>
      <c r="C12" s="15" t="s">
        <v>12</v>
      </c>
      <c r="D12" s="15" t="s">
        <v>17</v>
      </c>
      <c r="E12" s="15" t="s">
        <v>18</v>
      </c>
      <c r="F12" s="11" t="s">
        <v>15</v>
      </c>
      <c r="G12" s="11" t="s">
        <v>16</v>
      </c>
      <c r="H12" s="14">
        <v>1</v>
      </c>
      <c r="I12" s="11">
        <f>(1*$H12)</f>
        <v>1</v>
      </c>
      <c r="J12" s="11">
        <f t="shared" ref="J12:J55" si="2">12*H12</f>
        <v>12</v>
      </c>
      <c r="K12" s="110">
        <f t="shared" ref="K12:K55" si="3">11*H12</f>
        <v>11</v>
      </c>
      <c r="L12" s="14">
        <f t="shared" ref="L12:L55" si="4">I12+J12+K12</f>
        <v>24</v>
      </c>
      <c r="M12" s="35"/>
      <c r="N12" s="57">
        <v>100000</v>
      </c>
      <c r="O12" s="57">
        <f t="shared" ref="O12:O55" si="5">ROUND(N12*19%,2)</f>
        <v>19000</v>
      </c>
      <c r="P12" s="57">
        <f t="shared" ref="P12:P55" si="6">ROUND(N12+O12,2)</f>
        <v>119000</v>
      </c>
      <c r="Q12" s="57">
        <f t="shared" ref="Q12:Q13" si="7">ROUND(P12*$I12,2)</f>
        <v>119000</v>
      </c>
      <c r="R12" s="35"/>
      <c r="S12" s="35"/>
      <c r="T12" s="57">
        <v>366667</v>
      </c>
      <c r="U12" s="57">
        <f t="shared" ref="U12:U55" si="8">ROUND(T12*19%,2)</f>
        <v>69666.73</v>
      </c>
      <c r="V12" s="57">
        <f t="shared" ref="V12:V55" si="9">ROUND(T12+U12,2)</f>
        <v>436333.73</v>
      </c>
      <c r="W12" s="57">
        <f t="shared" ref="W12:W13" si="10">ROUND(V12*$I12,2)</f>
        <v>436333.73</v>
      </c>
      <c r="X12" s="35"/>
      <c r="Y12" s="97">
        <f>ROUND(MIN(N12,T12),2)</f>
        <v>100000</v>
      </c>
      <c r="Z12" s="97">
        <f t="shared" ref="Z12:Z52" si="11">ROUND(MAX(N12,T12),2)</f>
        <v>366667</v>
      </c>
      <c r="AA12" s="97">
        <f t="shared" ref="AA12:AA52" si="12">ROUND(AVERAGE(N12,T12),2)</f>
        <v>233333.5</v>
      </c>
      <c r="AB12" s="97">
        <f t="shared" ref="AB12:AB52" si="13">ROUND(AVERAGE(Y12,AA12),2)</f>
        <v>166666.75</v>
      </c>
      <c r="AC12" s="111">
        <f t="shared" ref="AC12:AC55" si="14">+(AA12/Y12)-1</f>
        <v>1.3333349999999999</v>
      </c>
      <c r="AD12" s="35"/>
      <c r="AE12" s="57">
        <f t="shared" si="1"/>
        <v>166666.75</v>
      </c>
      <c r="AF12" s="57">
        <f t="shared" ref="AF12:AF55" si="15">ROUND(AE12*19%,2)</f>
        <v>31666.68</v>
      </c>
      <c r="AG12" s="57">
        <f t="shared" ref="AG12:AG55" si="16">ROUND(AE12+AF12,2)</f>
        <v>198333.43</v>
      </c>
      <c r="AH12" s="57">
        <f t="shared" ref="AH12:AH55" si="17">ROUND(AG12*$I12,2)</f>
        <v>198333.43</v>
      </c>
      <c r="AI12" s="33"/>
      <c r="AJ12" s="57">
        <f t="shared" ref="AJ12:AJ55" si="18">ROUND(AE12+(AE12*$AM$9),2)</f>
        <v>174000.09</v>
      </c>
      <c r="AK12" s="57">
        <f t="shared" ref="AK12:AK55" si="19">ROUND(AJ12*19%,2)</f>
        <v>33060.019999999997</v>
      </c>
      <c r="AL12" s="57">
        <f t="shared" ref="AL12:AL55" si="20">ROUND(AJ12+AK12,2)</f>
        <v>207060.11</v>
      </c>
      <c r="AM12" s="57">
        <f t="shared" ref="AM12:AM55" si="21">ROUND(AL12*$J12,2)</f>
        <v>2484721.3199999998</v>
      </c>
      <c r="AO12" s="57">
        <f t="shared" ref="AO12:AO55" si="22">ROUND(AJ12+(AJ12*$AR$9),2)</f>
        <v>179220.09</v>
      </c>
      <c r="AP12" s="57">
        <f t="shared" ref="AP12:AP55" si="23">ROUND(AO12*19%,2)</f>
        <v>34051.82</v>
      </c>
      <c r="AQ12" s="57">
        <f t="shared" ref="AQ12:AQ55" si="24">ROUND(AO12+AP12,2)</f>
        <v>213271.91</v>
      </c>
      <c r="AR12" s="57">
        <f t="shared" ref="AR12:AR55" si="25">ROUND(AQ12*$K12,2)</f>
        <v>2345991.0099999998</v>
      </c>
      <c r="AT12" s="91">
        <f t="shared" ref="AT12:AT55" si="26">ROUND(AH12+AM12+AR12,2)</f>
        <v>5029045.76</v>
      </c>
    </row>
    <row r="13" spans="1:46" s="5" customFormat="1" ht="105" customHeight="1" thickBot="1" x14ac:dyDescent="0.3">
      <c r="A13" s="9"/>
      <c r="B13" s="14">
        <v>3</v>
      </c>
      <c r="C13" s="15" t="s">
        <v>12</v>
      </c>
      <c r="D13" s="15" t="s">
        <v>17</v>
      </c>
      <c r="E13" s="15" t="s">
        <v>19</v>
      </c>
      <c r="F13" s="11" t="s">
        <v>15</v>
      </c>
      <c r="G13" s="11" t="s">
        <v>16</v>
      </c>
      <c r="H13" s="14">
        <v>1</v>
      </c>
      <c r="I13" s="11">
        <f t="shared" ref="I13:I55" si="27">(1*$H13)</f>
        <v>1</v>
      </c>
      <c r="J13" s="11">
        <f t="shared" si="2"/>
        <v>12</v>
      </c>
      <c r="K13" s="110">
        <f t="shared" si="3"/>
        <v>11</v>
      </c>
      <c r="L13" s="14">
        <f t="shared" si="4"/>
        <v>24</v>
      </c>
      <c r="M13" s="35"/>
      <c r="N13" s="57">
        <v>200000</v>
      </c>
      <c r="O13" s="57">
        <f t="shared" si="5"/>
        <v>38000</v>
      </c>
      <c r="P13" s="57">
        <f t="shared" si="6"/>
        <v>238000</v>
      </c>
      <c r="Q13" s="57">
        <f t="shared" si="7"/>
        <v>238000</v>
      </c>
      <c r="R13" s="35"/>
      <c r="S13" s="35"/>
      <c r="T13" s="57">
        <v>533333</v>
      </c>
      <c r="U13" s="57">
        <f t="shared" si="8"/>
        <v>101333.27</v>
      </c>
      <c r="V13" s="57">
        <f t="shared" si="9"/>
        <v>634666.27</v>
      </c>
      <c r="W13" s="57">
        <f t="shared" si="10"/>
        <v>634666.27</v>
      </c>
      <c r="X13" s="35"/>
      <c r="Y13" s="97">
        <f>ROUND(MIN(N13,T13),2)</f>
        <v>200000</v>
      </c>
      <c r="Z13" s="97">
        <f t="shared" si="11"/>
        <v>533333</v>
      </c>
      <c r="AA13" s="97">
        <f t="shared" si="12"/>
        <v>366666.5</v>
      </c>
      <c r="AB13" s="97">
        <f t="shared" si="13"/>
        <v>283333.25</v>
      </c>
      <c r="AC13" s="111">
        <f t="shared" si="14"/>
        <v>0.83333250000000003</v>
      </c>
      <c r="AD13" s="35"/>
      <c r="AE13" s="57">
        <f t="shared" si="1"/>
        <v>283333.25</v>
      </c>
      <c r="AF13" s="57">
        <f t="shared" si="15"/>
        <v>53833.32</v>
      </c>
      <c r="AG13" s="57">
        <f t="shared" si="16"/>
        <v>337166.57</v>
      </c>
      <c r="AH13" s="57">
        <f t="shared" si="17"/>
        <v>337166.57</v>
      </c>
      <c r="AI13" s="33"/>
      <c r="AJ13" s="57">
        <f t="shared" si="18"/>
        <v>295799.90999999997</v>
      </c>
      <c r="AK13" s="57">
        <f t="shared" si="19"/>
        <v>56201.98</v>
      </c>
      <c r="AL13" s="57">
        <f t="shared" si="20"/>
        <v>352001.89</v>
      </c>
      <c r="AM13" s="57">
        <f t="shared" si="21"/>
        <v>4224022.68</v>
      </c>
      <c r="AO13" s="57">
        <f t="shared" si="22"/>
        <v>304673.90999999997</v>
      </c>
      <c r="AP13" s="57">
        <f t="shared" si="23"/>
        <v>57888.04</v>
      </c>
      <c r="AQ13" s="57">
        <f t="shared" si="24"/>
        <v>362561.95</v>
      </c>
      <c r="AR13" s="57">
        <f t="shared" si="25"/>
        <v>3988181.45</v>
      </c>
      <c r="AT13" s="91">
        <f t="shared" si="26"/>
        <v>8549370.6999999993</v>
      </c>
    </row>
    <row r="14" spans="1:46" s="5" customFormat="1" ht="105" customHeight="1" thickBot="1" x14ac:dyDescent="0.3">
      <c r="A14" s="9"/>
      <c r="B14" s="14">
        <v>4</v>
      </c>
      <c r="C14" s="15" t="s">
        <v>12</v>
      </c>
      <c r="D14" s="15" t="s">
        <v>17</v>
      </c>
      <c r="E14" s="15" t="s">
        <v>20</v>
      </c>
      <c r="F14" s="11" t="s">
        <v>15</v>
      </c>
      <c r="G14" s="11" t="s">
        <v>16</v>
      </c>
      <c r="H14" s="14">
        <v>2</v>
      </c>
      <c r="I14" s="11">
        <f t="shared" si="27"/>
        <v>2</v>
      </c>
      <c r="J14" s="11">
        <f t="shared" si="2"/>
        <v>24</v>
      </c>
      <c r="K14" s="110">
        <f t="shared" si="3"/>
        <v>22</v>
      </c>
      <c r="L14" s="14">
        <f t="shared" si="4"/>
        <v>48</v>
      </c>
      <c r="M14" s="35"/>
      <c r="N14" s="57">
        <v>250000</v>
      </c>
      <c r="O14" s="57">
        <f t="shared" si="5"/>
        <v>47500</v>
      </c>
      <c r="P14" s="57">
        <f t="shared" si="6"/>
        <v>297500</v>
      </c>
      <c r="Q14" s="57">
        <f>ROUND(P14*$I14,2)</f>
        <v>595000</v>
      </c>
      <c r="R14" s="35"/>
      <c r="S14" s="35"/>
      <c r="T14" s="123">
        <v>1050000</v>
      </c>
      <c r="U14" s="57">
        <f t="shared" si="8"/>
        <v>199500</v>
      </c>
      <c r="V14" s="57">
        <f t="shared" si="9"/>
        <v>1249500</v>
      </c>
      <c r="W14" s="57">
        <f>ROUND(V14*$I14,2)</f>
        <v>2499000</v>
      </c>
      <c r="X14" s="35"/>
      <c r="Y14" s="97">
        <f>ROUND(MIN(N14),2)</f>
        <v>250000</v>
      </c>
      <c r="Z14" s="97">
        <f>ROUND(MAX(N14),2)</f>
        <v>250000</v>
      </c>
      <c r="AA14" s="97">
        <f>ROUND(AVERAGE(N14),2)</f>
        <v>250000</v>
      </c>
      <c r="AB14" s="97">
        <f t="shared" ref="AB14" si="28">ROUND(AVERAGE(Y14,AA14),2)</f>
        <v>250000</v>
      </c>
      <c r="AC14" s="111">
        <f t="shared" si="14"/>
        <v>0</v>
      </c>
      <c r="AD14" s="35"/>
      <c r="AE14" s="57">
        <f t="shared" si="1"/>
        <v>250000</v>
      </c>
      <c r="AF14" s="57">
        <f t="shared" si="15"/>
        <v>47500</v>
      </c>
      <c r="AG14" s="57">
        <f t="shared" si="16"/>
        <v>297500</v>
      </c>
      <c r="AH14" s="57">
        <f>ROUND(AG14*$I14,2)</f>
        <v>595000</v>
      </c>
      <c r="AI14" s="33"/>
      <c r="AJ14" s="57">
        <f t="shared" si="18"/>
        <v>261000</v>
      </c>
      <c r="AK14" s="57">
        <f t="shared" si="19"/>
        <v>49590</v>
      </c>
      <c r="AL14" s="57">
        <f t="shared" si="20"/>
        <v>310590</v>
      </c>
      <c r="AM14" s="57">
        <f t="shared" si="21"/>
        <v>7454160</v>
      </c>
      <c r="AO14" s="57">
        <f t="shared" si="22"/>
        <v>268830</v>
      </c>
      <c r="AP14" s="57">
        <f t="shared" si="23"/>
        <v>51077.7</v>
      </c>
      <c r="AQ14" s="57">
        <f t="shared" si="24"/>
        <v>319907.7</v>
      </c>
      <c r="AR14" s="57">
        <f t="shared" si="25"/>
        <v>7037969.4000000004</v>
      </c>
      <c r="AT14" s="91">
        <f t="shared" si="26"/>
        <v>15087129.4</v>
      </c>
    </row>
    <row r="15" spans="1:46" s="5" customFormat="1" ht="105" customHeight="1" thickBot="1" x14ac:dyDescent="0.3">
      <c r="A15" s="9"/>
      <c r="B15" s="14">
        <v>5</v>
      </c>
      <c r="C15" s="15" t="s">
        <v>21</v>
      </c>
      <c r="D15" s="15" t="s">
        <v>22</v>
      </c>
      <c r="E15" s="15" t="s">
        <v>23</v>
      </c>
      <c r="F15" s="11" t="s">
        <v>15</v>
      </c>
      <c r="G15" s="11" t="s">
        <v>16</v>
      </c>
      <c r="H15" s="14">
        <v>6</v>
      </c>
      <c r="I15" s="11">
        <f t="shared" si="27"/>
        <v>6</v>
      </c>
      <c r="J15" s="11">
        <f t="shared" si="2"/>
        <v>72</v>
      </c>
      <c r="K15" s="110">
        <f t="shared" si="3"/>
        <v>66</v>
      </c>
      <c r="L15" s="14">
        <f t="shared" si="4"/>
        <v>144</v>
      </c>
      <c r="M15" s="35"/>
      <c r="N15" s="57">
        <v>150000</v>
      </c>
      <c r="O15" s="57">
        <f t="shared" si="5"/>
        <v>28500</v>
      </c>
      <c r="P15" s="57">
        <f t="shared" si="6"/>
        <v>178500</v>
      </c>
      <c r="Q15" s="57">
        <f>ROUND(P15*$I15,2)</f>
        <v>1071000</v>
      </c>
      <c r="R15" s="35"/>
      <c r="S15" s="35"/>
      <c r="T15" s="57">
        <v>366667</v>
      </c>
      <c r="U15" s="57">
        <f t="shared" si="8"/>
        <v>69666.73</v>
      </c>
      <c r="V15" s="57">
        <f t="shared" si="9"/>
        <v>436333.73</v>
      </c>
      <c r="W15" s="57">
        <f>ROUND(V15*$I15,2)</f>
        <v>2618002.38</v>
      </c>
      <c r="X15" s="35"/>
      <c r="Y15" s="97">
        <f t="shared" ref="Y15:Y52" si="29">ROUND(MIN(N15,T15),2)</f>
        <v>150000</v>
      </c>
      <c r="Z15" s="97">
        <f t="shared" si="11"/>
        <v>366667</v>
      </c>
      <c r="AA15" s="97">
        <f t="shared" si="12"/>
        <v>258333.5</v>
      </c>
      <c r="AB15" s="97">
        <f t="shared" si="13"/>
        <v>204166.75</v>
      </c>
      <c r="AC15" s="111">
        <f t="shared" si="14"/>
        <v>0.72222333333333344</v>
      </c>
      <c r="AD15" s="35"/>
      <c r="AE15" s="57">
        <f t="shared" si="1"/>
        <v>204166.75</v>
      </c>
      <c r="AF15" s="57">
        <f t="shared" si="15"/>
        <v>38791.68</v>
      </c>
      <c r="AG15" s="57">
        <f t="shared" si="16"/>
        <v>242958.43</v>
      </c>
      <c r="AH15" s="57">
        <f>ROUND(AG15*$I15,2)</f>
        <v>1457750.58</v>
      </c>
      <c r="AI15" s="33"/>
      <c r="AJ15" s="57">
        <f t="shared" si="18"/>
        <v>213150.09</v>
      </c>
      <c r="AK15" s="57">
        <f t="shared" si="19"/>
        <v>40498.519999999997</v>
      </c>
      <c r="AL15" s="57">
        <f t="shared" si="20"/>
        <v>253648.61</v>
      </c>
      <c r="AM15" s="57">
        <f t="shared" si="21"/>
        <v>18262699.920000002</v>
      </c>
      <c r="AO15" s="57">
        <f t="shared" si="22"/>
        <v>219544.59</v>
      </c>
      <c r="AP15" s="57">
        <f t="shared" si="23"/>
        <v>41713.47</v>
      </c>
      <c r="AQ15" s="57">
        <f t="shared" si="24"/>
        <v>261258.06</v>
      </c>
      <c r="AR15" s="57">
        <f t="shared" si="25"/>
        <v>17243031.960000001</v>
      </c>
      <c r="AT15" s="91">
        <f t="shared" si="26"/>
        <v>36963482.460000001</v>
      </c>
    </row>
    <row r="16" spans="1:46" s="5" customFormat="1" ht="105" customHeight="1" thickBot="1" x14ac:dyDescent="0.3">
      <c r="A16" s="9"/>
      <c r="B16" s="14">
        <v>6</v>
      </c>
      <c r="C16" s="15" t="s">
        <v>21</v>
      </c>
      <c r="D16" s="15" t="s">
        <v>22</v>
      </c>
      <c r="E16" s="15" t="s">
        <v>24</v>
      </c>
      <c r="F16" s="11" t="s">
        <v>15</v>
      </c>
      <c r="G16" s="11" t="s">
        <v>16</v>
      </c>
      <c r="H16" s="14">
        <v>6</v>
      </c>
      <c r="I16" s="11">
        <f t="shared" si="27"/>
        <v>6</v>
      </c>
      <c r="J16" s="11">
        <f t="shared" si="2"/>
        <v>72</v>
      </c>
      <c r="K16" s="110">
        <f t="shared" si="3"/>
        <v>66</v>
      </c>
      <c r="L16" s="14">
        <f t="shared" si="4"/>
        <v>144</v>
      </c>
      <c r="M16" s="35"/>
      <c r="N16" s="57">
        <v>200000</v>
      </c>
      <c r="O16" s="57">
        <f t="shared" si="5"/>
        <v>38000</v>
      </c>
      <c r="P16" s="57">
        <f t="shared" si="6"/>
        <v>238000</v>
      </c>
      <c r="Q16" s="57">
        <f t="shared" ref="Q16:Q17" si="30">ROUND(P16*$I16,2)</f>
        <v>1428000</v>
      </c>
      <c r="R16" s="35"/>
      <c r="S16" s="35"/>
      <c r="T16" s="57">
        <v>416667</v>
      </c>
      <c r="U16" s="57">
        <f t="shared" si="8"/>
        <v>79166.73</v>
      </c>
      <c r="V16" s="57">
        <f t="shared" si="9"/>
        <v>495833.73</v>
      </c>
      <c r="W16" s="57">
        <f t="shared" ref="W16:W17" si="31">ROUND(V16*$I16,2)</f>
        <v>2975002.38</v>
      </c>
      <c r="X16" s="35"/>
      <c r="Y16" s="97">
        <f t="shared" si="29"/>
        <v>200000</v>
      </c>
      <c r="Z16" s="97">
        <f t="shared" si="11"/>
        <v>416667</v>
      </c>
      <c r="AA16" s="97">
        <f t="shared" si="12"/>
        <v>308333.5</v>
      </c>
      <c r="AB16" s="97">
        <f t="shared" si="13"/>
        <v>254166.75</v>
      </c>
      <c r="AC16" s="111">
        <f t="shared" si="14"/>
        <v>0.54166749999999997</v>
      </c>
      <c r="AD16" s="35"/>
      <c r="AE16" s="57">
        <f t="shared" si="1"/>
        <v>254166.75</v>
      </c>
      <c r="AF16" s="57">
        <f t="shared" si="15"/>
        <v>48291.68</v>
      </c>
      <c r="AG16" s="57">
        <f t="shared" si="16"/>
        <v>302458.43</v>
      </c>
      <c r="AH16" s="57">
        <f t="shared" si="17"/>
        <v>1814750.58</v>
      </c>
      <c r="AI16" s="33"/>
      <c r="AJ16" s="57">
        <f t="shared" si="18"/>
        <v>265350.09000000003</v>
      </c>
      <c r="AK16" s="57">
        <f t="shared" si="19"/>
        <v>50416.52</v>
      </c>
      <c r="AL16" s="57">
        <f t="shared" si="20"/>
        <v>315766.61</v>
      </c>
      <c r="AM16" s="57">
        <f t="shared" si="21"/>
        <v>22735195.920000002</v>
      </c>
      <c r="AO16" s="57">
        <f t="shared" si="22"/>
        <v>273310.59000000003</v>
      </c>
      <c r="AP16" s="57">
        <f t="shared" si="23"/>
        <v>51929.01</v>
      </c>
      <c r="AQ16" s="57">
        <f t="shared" si="24"/>
        <v>325239.59999999998</v>
      </c>
      <c r="AR16" s="57">
        <f t="shared" si="25"/>
        <v>21465813.600000001</v>
      </c>
      <c r="AT16" s="91">
        <f t="shared" si="26"/>
        <v>46015760.100000001</v>
      </c>
    </row>
    <row r="17" spans="1:46" s="5" customFormat="1" ht="105" customHeight="1" thickBot="1" x14ac:dyDescent="0.3">
      <c r="A17" s="9"/>
      <c r="B17" s="14">
        <v>7</v>
      </c>
      <c r="C17" s="15" t="s">
        <v>21</v>
      </c>
      <c r="D17" s="15" t="s">
        <v>22</v>
      </c>
      <c r="E17" s="15" t="s">
        <v>25</v>
      </c>
      <c r="F17" s="11" t="s">
        <v>15</v>
      </c>
      <c r="G17" s="11" t="s">
        <v>16</v>
      </c>
      <c r="H17" s="14">
        <v>2</v>
      </c>
      <c r="I17" s="11">
        <f t="shared" si="27"/>
        <v>2</v>
      </c>
      <c r="J17" s="11">
        <f t="shared" si="2"/>
        <v>24</v>
      </c>
      <c r="K17" s="110">
        <f t="shared" si="3"/>
        <v>22</v>
      </c>
      <c r="L17" s="14">
        <f t="shared" si="4"/>
        <v>48</v>
      </c>
      <c r="M17" s="35"/>
      <c r="N17" s="57">
        <v>250000</v>
      </c>
      <c r="O17" s="57">
        <f t="shared" si="5"/>
        <v>47500</v>
      </c>
      <c r="P17" s="57">
        <f t="shared" si="6"/>
        <v>297500</v>
      </c>
      <c r="Q17" s="57">
        <f t="shared" si="30"/>
        <v>595000</v>
      </c>
      <c r="R17" s="35"/>
      <c r="S17" s="35"/>
      <c r="T17" s="57">
        <v>583333</v>
      </c>
      <c r="U17" s="57">
        <f t="shared" si="8"/>
        <v>110833.27</v>
      </c>
      <c r="V17" s="57">
        <f t="shared" si="9"/>
        <v>694166.27</v>
      </c>
      <c r="W17" s="57">
        <f t="shared" si="31"/>
        <v>1388332.54</v>
      </c>
      <c r="X17" s="35"/>
      <c r="Y17" s="97">
        <f t="shared" si="29"/>
        <v>250000</v>
      </c>
      <c r="Z17" s="97">
        <f t="shared" si="11"/>
        <v>583333</v>
      </c>
      <c r="AA17" s="97">
        <f t="shared" si="12"/>
        <v>416666.5</v>
      </c>
      <c r="AB17" s="97">
        <f t="shared" si="13"/>
        <v>333333.25</v>
      </c>
      <c r="AC17" s="111">
        <f t="shared" si="14"/>
        <v>0.66666599999999998</v>
      </c>
      <c r="AD17" s="35"/>
      <c r="AE17" s="57">
        <f t="shared" si="1"/>
        <v>333333.25</v>
      </c>
      <c r="AF17" s="57">
        <f t="shared" si="15"/>
        <v>63333.32</v>
      </c>
      <c r="AG17" s="57">
        <f t="shared" si="16"/>
        <v>396666.57</v>
      </c>
      <c r="AH17" s="57">
        <f t="shared" si="17"/>
        <v>793333.14</v>
      </c>
      <c r="AI17" s="33"/>
      <c r="AJ17" s="57">
        <f t="shared" si="18"/>
        <v>347999.91</v>
      </c>
      <c r="AK17" s="57">
        <f t="shared" si="19"/>
        <v>66119.98</v>
      </c>
      <c r="AL17" s="57">
        <f t="shared" si="20"/>
        <v>414119.89</v>
      </c>
      <c r="AM17" s="57">
        <f t="shared" si="21"/>
        <v>9938877.3599999994</v>
      </c>
      <c r="AO17" s="57">
        <f t="shared" si="22"/>
        <v>358439.91</v>
      </c>
      <c r="AP17" s="57">
        <f t="shared" si="23"/>
        <v>68103.58</v>
      </c>
      <c r="AQ17" s="57">
        <f t="shared" si="24"/>
        <v>426543.49</v>
      </c>
      <c r="AR17" s="57">
        <f t="shared" si="25"/>
        <v>9383956.7799999993</v>
      </c>
      <c r="AT17" s="91">
        <f t="shared" si="26"/>
        <v>20116167.280000001</v>
      </c>
    </row>
    <row r="18" spans="1:46" s="5" customFormat="1" ht="105" customHeight="1" thickBot="1" x14ac:dyDescent="0.3">
      <c r="A18" s="9"/>
      <c r="B18" s="14">
        <v>8</v>
      </c>
      <c r="C18" s="15" t="s">
        <v>26</v>
      </c>
      <c r="D18" s="15" t="s">
        <v>27</v>
      </c>
      <c r="E18" s="15" t="s">
        <v>28</v>
      </c>
      <c r="F18" s="11" t="s">
        <v>15</v>
      </c>
      <c r="G18" s="11" t="s">
        <v>16</v>
      </c>
      <c r="H18" s="14">
        <v>1</v>
      </c>
      <c r="I18" s="11">
        <f t="shared" si="27"/>
        <v>1</v>
      </c>
      <c r="J18" s="11">
        <f t="shared" si="2"/>
        <v>12</v>
      </c>
      <c r="K18" s="110">
        <f t="shared" si="3"/>
        <v>11</v>
      </c>
      <c r="L18" s="14">
        <f t="shared" si="4"/>
        <v>24</v>
      </c>
      <c r="M18" s="35"/>
      <c r="N18" s="57">
        <v>300000</v>
      </c>
      <c r="O18" s="57">
        <f t="shared" si="5"/>
        <v>57000</v>
      </c>
      <c r="P18" s="57">
        <f t="shared" si="6"/>
        <v>357000</v>
      </c>
      <c r="Q18" s="57">
        <f>ROUND(P18*$I18,2)</f>
        <v>357000</v>
      </c>
      <c r="R18" s="35"/>
      <c r="S18" s="35"/>
      <c r="T18" s="123">
        <v>1033333</v>
      </c>
      <c r="U18" s="57">
        <f t="shared" si="8"/>
        <v>196333.27</v>
      </c>
      <c r="V18" s="57">
        <f t="shared" si="9"/>
        <v>1229666.27</v>
      </c>
      <c r="W18" s="57">
        <f>ROUND(V18*$I18,2)</f>
        <v>1229666.27</v>
      </c>
      <c r="X18" s="35"/>
      <c r="Y18" s="97">
        <f>ROUND(MIN(N18),2)</f>
        <v>300000</v>
      </c>
      <c r="Z18" s="97">
        <f>ROUND(MAX(N18),2)</f>
        <v>300000</v>
      </c>
      <c r="AA18" s="97">
        <f>ROUND(AVERAGE(N18),2)</f>
        <v>300000</v>
      </c>
      <c r="AB18" s="97">
        <f t="shared" ref="AB18" si="32">ROUND(AVERAGE(Y18,AA18),2)</f>
        <v>300000</v>
      </c>
      <c r="AC18" s="111">
        <f t="shared" si="14"/>
        <v>0</v>
      </c>
      <c r="AD18" s="35"/>
      <c r="AE18" s="57">
        <f t="shared" si="1"/>
        <v>300000</v>
      </c>
      <c r="AF18" s="57">
        <f t="shared" si="15"/>
        <v>57000</v>
      </c>
      <c r="AG18" s="57">
        <f t="shared" si="16"/>
        <v>357000</v>
      </c>
      <c r="AH18" s="57">
        <f>ROUND(AG18*$I18,2)</f>
        <v>357000</v>
      </c>
      <c r="AI18" s="33"/>
      <c r="AJ18" s="57">
        <f t="shared" si="18"/>
        <v>313200</v>
      </c>
      <c r="AK18" s="57">
        <f t="shared" si="19"/>
        <v>59508</v>
      </c>
      <c r="AL18" s="57">
        <f t="shared" si="20"/>
        <v>372708</v>
      </c>
      <c r="AM18" s="57">
        <f t="shared" si="21"/>
        <v>4472496</v>
      </c>
      <c r="AO18" s="57">
        <f t="shared" si="22"/>
        <v>322596</v>
      </c>
      <c r="AP18" s="57">
        <f t="shared" si="23"/>
        <v>61293.24</v>
      </c>
      <c r="AQ18" s="57">
        <f t="shared" si="24"/>
        <v>383889.24</v>
      </c>
      <c r="AR18" s="57">
        <f t="shared" si="25"/>
        <v>4222781.6399999997</v>
      </c>
      <c r="AT18" s="91">
        <f t="shared" si="26"/>
        <v>9052277.6400000006</v>
      </c>
    </row>
    <row r="19" spans="1:46" s="5" customFormat="1" ht="105" customHeight="1" thickBot="1" x14ac:dyDescent="0.3">
      <c r="A19" s="9"/>
      <c r="B19" s="14">
        <v>9</v>
      </c>
      <c r="C19" s="15" t="s">
        <v>26</v>
      </c>
      <c r="D19" s="15" t="s">
        <v>29</v>
      </c>
      <c r="E19" s="15" t="s">
        <v>30</v>
      </c>
      <c r="F19" s="11" t="s">
        <v>15</v>
      </c>
      <c r="G19" s="11" t="s">
        <v>16</v>
      </c>
      <c r="H19" s="14">
        <v>1</v>
      </c>
      <c r="I19" s="11">
        <f t="shared" si="27"/>
        <v>1</v>
      </c>
      <c r="J19" s="11">
        <f t="shared" si="2"/>
        <v>12</v>
      </c>
      <c r="K19" s="110">
        <f t="shared" si="3"/>
        <v>11</v>
      </c>
      <c r="L19" s="14">
        <f t="shared" si="4"/>
        <v>24</v>
      </c>
      <c r="M19" s="35"/>
      <c r="N19" s="57">
        <v>150000</v>
      </c>
      <c r="O19" s="57">
        <f t="shared" si="5"/>
        <v>28500</v>
      </c>
      <c r="P19" s="57">
        <f t="shared" si="6"/>
        <v>178500</v>
      </c>
      <c r="Q19" s="57">
        <f t="shared" ref="Q19:Q55" si="33">ROUND(P19*$I19,2)</f>
        <v>178500</v>
      </c>
      <c r="R19" s="35"/>
      <c r="S19" s="35"/>
      <c r="T19" s="123">
        <v>2166667</v>
      </c>
      <c r="U19" s="57">
        <f t="shared" si="8"/>
        <v>411666.73</v>
      </c>
      <c r="V19" s="57">
        <f t="shared" si="9"/>
        <v>2578333.73</v>
      </c>
      <c r="W19" s="57">
        <f t="shared" ref="W19:W55" si="34">ROUND(V19*$I19,2)</f>
        <v>2578333.73</v>
      </c>
      <c r="X19" s="35"/>
      <c r="Y19" s="97">
        <f>ROUND(MIN(N19),2)</f>
        <v>150000</v>
      </c>
      <c r="Z19" s="97">
        <f>ROUND(MAX(N19),2)</f>
        <v>150000</v>
      </c>
      <c r="AA19" s="97">
        <f>ROUND(AVERAGE(N19),2)</f>
        <v>150000</v>
      </c>
      <c r="AB19" s="97">
        <f t="shared" si="13"/>
        <v>150000</v>
      </c>
      <c r="AC19" s="111">
        <f t="shared" si="14"/>
        <v>0</v>
      </c>
      <c r="AD19" s="35"/>
      <c r="AE19" s="57">
        <f>Y19</f>
        <v>150000</v>
      </c>
      <c r="AF19" s="57">
        <f t="shared" si="15"/>
        <v>28500</v>
      </c>
      <c r="AG19" s="57">
        <f t="shared" si="16"/>
        <v>178500</v>
      </c>
      <c r="AH19" s="57">
        <f t="shared" si="17"/>
        <v>178500</v>
      </c>
      <c r="AI19" s="33"/>
      <c r="AJ19" s="57">
        <f t="shared" si="18"/>
        <v>156600</v>
      </c>
      <c r="AK19" s="57">
        <f t="shared" si="19"/>
        <v>29754</v>
      </c>
      <c r="AL19" s="57">
        <f t="shared" si="20"/>
        <v>186354</v>
      </c>
      <c r="AM19" s="57">
        <f t="shared" si="21"/>
        <v>2236248</v>
      </c>
      <c r="AO19" s="57">
        <f t="shared" si="22"/>
        <v>161298</v>
      </c>
      <c r="AP19" s="57">
        <f t="shared" si="23"/>
        <v>30646.62</v>
      </c>
      <c r="AQ19" s="57">
        <f t="shared" si="24"/>
        <v>191944.62</v>
      </c>
      <c r="AR19" s="57">
        <f t="shared" si="25"/>
        <v>2111390.8199999998</v>
      </c>
      <c r="AT19" s="91">
        <f t="shared" si="26"/>
        <v>4526138.82</v>
      </c>
    </row>
    <row r="20" spans="1:46" s="5" customFormat="1" ht="105" customHeight="1" thickBot="1" x14ac:dyDescent="0.3">
      <c r="A20" s="9"/>
      <c r="B20" s="14">
        <v>10</v>
      </c>
      <c r="C20" s="15" t="s">
        <v>26</v>
      </c>
      <c r="D20" s="15" t="s">
        <v>31</v>
      </c>
      <c r="E20" s="15" t="s">
        <v>32</v>
      </c>
      <c r="F20" s="11" t="s">
        <v>15</v>
      </c>
      <c r="G20" s="11" t="s">
        <v>16</v>
      </c>
      <c r="H20" s="14">
        <v>2</v>
      </c>
      <c r="I20" s="11">
        <f t="shared" si="27"/>
        <v>2</v>
      </c>
      <c r="J20" s="11">
        <f t="shared" si="2"/>
        <v>24</v>
      </c>
      <c r="K20" s="110">
        <f t="shared" si="3"/>
        <v>22</v>
      </c>
      <c r="L20" s="14">
        <f t="shared" si="4"/>
        <v>48</v>
      </c>
      <c r="M20" s="35"/>
      <c r="N20" s="57">
        <v>50000</v>
      </c>
      <c r="O20" s="57">
        <f t="shared" si="5"/>
        <v>9500</v>
      </c>
      <c r="P20" s="57">
        <f t="shared" si="6"/>
        <v>59500</v>
      </c>
      <c r="Q20" s="57">
        <f t="shared" si="33"/>
        <v>119000</v>
      </c>
      <c r="R20" s="35"/>
      <c r="S20" s="35"/>
      <c r="T20" s="57">
        <v>241667</v>
      </c>
      <c r="U20" s="57">
        <f t="shared" si="8"/>
        <v>45916.73</v>
      </c>
      <c r="V20" s="57">
        <f t="shared" si="9"/>
        <v>287583.73</v>
      </c>
      <c r="W20" s="57">
        <f t="shared" si="34"/>
        <v>575167.46</v>
      </c>
      <c r="X20" s="35"/>
      <c r="Y20" s="97">
        <f t="shared" si="29"/>
        <v>50000</v>
      </c>
      <c r="Z20" s="97">
        <f t="shared" si="11"/>
        <v>241667</v>
      </c>
      <c r="AA20" s="97">
        <f t="shared" si="12"/>
        <v>145833.5</v>
      </c>
      <c r="AB20" s="97">
        <f t="shared" si="13"/>
        <v>97916.75</v>
      </c>
      <c r="AC20" s="111">
        <f t="shared" si="14"/>
        <v>1.9166699999999999</v>
      </c>
      <c r="AD20" s="35"/>
      <c r="AE20" s="57">
        <f t="shared" ref="AE20:AE22" si="35">AB20</f>
        <v>97916.75</v>
      </c>
      <c r="AF20" s="57">
        <f t="shared" si="15"/>
        <v>18604.18</v>
      </c>
      <c r="AG20" s="57">
        <f t="shared" si="16"/>
        <v>116520.93</v>
      </c>
      <c r="AH20" s="57">
        <f t="shared" si="17"/>
        <v>233041.86</v>
      </c>
      <c r="AI20" s="33"/>
      <c r="AJ20" s="57">
        <f t="shared" si="18"/>
        <v>102225.09</v>
      </c>
      <c r="AK20" s="57">
        <f t="shared" si="19"/>
        <v>19422.77</v>
      </c>
      <c r="AL20" s="57">
        <f t="shared" si="20"/>
        <v>121647.86</v>
      </c>
      <c r="AM20" s="57">
        <f t="shared" si="21"/>
        <v>2919548.64</v>
      </c>
      <c r="AO20" s="57">
        <f t="shared" si="22"/>
        <v>105291.84</v>
      </c>
      <c r="AP20" s="57">
        <f t="shared" si="23"/>
        <v>20005.45</v>
      </c>
      <c r="AQ20" s="57">
        <f t="shared" si="24"/>
        <v>125297.29</v>
      </c>
      <c r="AR20" s="57">
        <f t="shared" si="25"/>
        <v>2756540.38</v>
      </c>
      <c r="AT20" s="91">
        <f t="shared" si="26"/>
        <v>5909130.8799999999</v>
      </c>
    </row>
    <row r="21" spans="1:46" s="5" customFormat="1" ht="105" customHeight="1" thickBot="1" x14ac:dyDescent="0.3">
      <c r="A21" s="9"/>
      <c r="B21" s="14">
        <v>11</v>
      </c>
      <c r="C21" s="15" t="s">
        <v>26</v>
      </c>
      <c r="D21" s="15" t="s">
        <v>33</v>
      </c>
      <c r="E21" s="15" t="s">
        <v>32</v>
      </c>
      <c r="F21" s="11" t="s">
        <v>15</v>
      </c>
      <c r="G21" s="11" t="s">
        <v>16</v>
      </c>
      <c r="H21" s="14">
        <v>3</v>
      </c>
      <c r="I21" s="11">
        <f t="shared" si="27"/>
        <v>3</v>
      </c>
      <c r="J21" s="11">
        <f t="shared" si="2"/>
        <v>36</v>
      </c>
      <c r="K21" s="110">
        <f t="shared" si="3"/>
        <v>33</v>
      </c>
      <c r="L21" s="14">
        <f t="shared" si="4"/>
        <v>72</v>
      </c>
      <c r="M21" s="35"/>
      <c r="N21" s="57">
        <v>60000</v>
      </c>
      <c r="O21" s="57">
        <f t="shared" si="5"/>
        <v>11400</v>
      </c>
      <c r="P21" s="57">
        <f t="shared" si="6"/>
        <v>71400</v>
      </c>
      <c r="Q21" s="57">
        <f t="shared" si="33"/>
        <v>214200</v>
      </c>
      <c r="R21" s="35"/>
      <c r="S21" s="35"/>
      <c r="T21" s="57">
        <v>350000</v>
      </c>
      <c r="U21" s="57">
        <f t="shared" si="8"/>
        <v>66500</v>
      </c>
      <c r="V21" s="57">
        <f t="shared" si="9"/>
        <v>416500</v>
      </c>
      <c r="W21" s="57">
        <f t="shared" si="34"/>
        <v>1249500</v>
      </c>
      <c r="X21" s="35"/>
      <c r="Y21" s="97">
        <f t="shared" si="29"/>
        <v>60000</v>
      </c>
      <c r="Z21" s="97">
        <f t="shared" si="11"/>
        <v>350000</v>
      </c>
      <c r="AA21" s="97">
        <f t="shared" si="12"/>
        <v>205000</v>
      </c>
      <c r="AB21" s="97">
        <f t="shared" si="13"/>
        <v>132500</v>
      </c>
      <c r="AC21" s="111">
        <f t="shared" si="14"/>
        <v>2.4166666666666665</v>
      </c>
      <c r="AD21" s="35"/>
      <c r="AE21" s="57">
        <f t="shared" si="35"/>
        <v>132500</v>
      </c>
      <c r="AF21" s="57">
        <f t="shared" si="15"/>
        <v>25175</v>
      </c>
      <c r="AG21" s="57">
        <f t="shared" si="16"/>
        <v>157675</v>
      </c>
      <c r="AH21" s="57">
        <f t="shared" si="17"/>
        <v>473025</v>
      </c>
      <c r="AI21" s="33"/>
      <c r="AJ21" s="57">
        <f t="shared" si="18"/>
        <v>138330</v>
      </c>
      <c r="AK21" s="57">
        <f t="shared" si="19"/>
        <v>26282.7</v>
      </c>
      <c r="AL21" s="57">
        <f t="shared" si="20"/>
        <v>164612.70000000001</v>
      </c>
      <c r="AM21" s="57">
        <f t="shared" si="21"/>
        <v>5926057.2000000002</v>
      </c>
      <c r="AO21" s="57">
        <f t="shared" si="22"/>
        <v>142479.9</v>
      </c>
      <c r="AP21" s="57">
        <f t="shared" si="23"/>
        <v>27071.18</v>
      </c>
      <c r="AQ21" s="57">
        <f t="shared" si="24"/>
        <v>169551.08</v>
      </c>
      <c r="AR21" s="57">
        <f t="shared" si="25"/>
        <v>5595185.6399999997</v>
      </c>
      <c r="AT21" s="91">
        <f t="shared" si="26"/>
        <v>11994267.84</v>
      </c>
    </row>
    <row r="22" spans="1:46" s="5" customFormat="1" ht="105" customHeight="1" thickBot="1" x14ac:dyDescent="0.3">
      <c r="A22" s="9"/>
      <c r="B22" s="14">
        <v>12</v>
      </c>
      <c r="C22" s="15" t="s">
        <v>26</v>
      </c>
      <c r="D22" s="15" t="s">
        <v>31</v>
      </c>
      <c r="E22" s="15" t="s">
        <v>32</v>
      </c>
      <c r="F22" s="11" t="s">
        <v>15</v>
      </c>
      <c r="G22" s="11" t="s">
        <v>16</v>
      </c>
      <c r="H22" s="14">
        <v>2</v>
      </c>
      <c r="I22" s="11">
        <f t="shared" si="27"/>
        <v>2</v>
      </c>
      <c r="J22" s="11">
        <f t="shared" si="2"/>
        <v>24</v>
      </c>
      <c r="K22" s="110">
        <f t="shared" si="3"/>
        <v>22</v>
      </c>
      <c r="L22" s="14">
        <f t="shared" si="4"/>
        <v>48</v>
      </c>
      <c r="M22" s="35"/>
      <c r="N22" s="57">
        <v>50000</v>
      </c>
      <c r="O22" s="57">
        <f t="shared" si="5"/>
        <v>9500</v>
      </c>
      <c r="P22" s="57">
        <f t="shared" si="6"/>
        <v>59500</v>
      </c>
      <c r="Q22" s="57">
        <f t="shared" si="33"/>
        <v>119000</v>
      </c>
      <c r="R22" s="35"/>
      <c r="S22" s="35"/>
      <c r="T22" s="57">
        <v>241667</v>
      </c>
      <c r="U22" s="57">
        <f t="shared" si="8"/>
        <v>45916.73</v>
      </c>
      <c r="V22" s="57">
        <f t="shared" si="9"/>
        <v>287583.73</v>
      </c>
      <c r="W22" s="57">
        <f t="shared" si="34"/>
        <v>575167.46</v>
      </c>
      <c r="X22" s="35"/>
      <c r="Y22" s="97">
        <f t="shared" si="29"/>
        <v>50000</v>
      </c>
      <c r="Z22" s="97">
        <f t="shared" si="11"/>
        <v>241667</v>
      </c>
      <c r="AA22" s="97">
        <f t="shared" si="12"/>
        <v>145833.5</v>
      </c>
      <c r="AB22" s="97">
        <f t="shared" si="13"/>
        <v>97916.75</v>
      </c>
      <c r="AC22" s="111">
        <f t="shared" si="14"/>
        <v>1.9166699999999999</v>
      </c>
      <c r="AD22" s="35"/>
      <c r="AE22" s="57">
        <f t="shared" si="35"/>
        <v>97916.75</v>
      </c>
      <c r="AF22" s="57">
        <f t="shared" si="15"/>
        <v>18604.18</v>
      </c>
      <c r="AG22" s="57">
        <f t="shared" si="16"/>
        <v>116520.93</v>
      </c>
      <c r="AH22" s="57">
        <f t="shared" si="17"/>
        <v>233041.86</v>
      </c>
      <c r="AI22" s="33"/>
      <c r="AJ22" s="57">
        <f t="shared" si="18"/>
        <v>102225.09</v>
      </c>
      <c r="AK22" s="57">
        <f t="shared" si="19"/>
        <v>19422.77</v>
      </c>
      <c r="AL22" s="57">
        <f t="shared" si="20"/>
        <v>121647.86</v>
      </c>
      <c r="AM22" s="57">
        <f t="shared" si="21"/>
        <v>2919548.64</v>
      </c>
      <c r="AO22" s="57">
        <f t="shared" si="22"/>
        <v>105291.84</v>
      </c>
      <c r="AP22" s="57">
        <f t="shared" si="23"/>
        <v>20005.45</v>
      </c>
      <c r="AQ22" s="57">
        <f t="shared" si="24"/>
        <v>125297.29</v>
      </c>
      <c r="AR22" s="57">
        <f t="shared" si="25"/>
        <v>2756540.38</v>
      </c>
      <c r="AT22" s="91">
        <f t="shared" si="26"/>
        <v>5909130.8799999999</v>
      </c>
    </row>
    <row r="23" spans="1:46" s="5" customFormat="1" ht="105" customHeight="1" thickBot="1" x14ac:dyDescent="0.3">
      <c r="A23" s="9"/>
      <c r="B23" s="14">
        <v>13</v>
      </c>
      <c r="C23" s="15" t="s">
        <v>26</v>
      </c>
      <c r="D23" s="15" t="s">
        <v>34</v>
      </c>
      <c r="E23" s="15" t="s">
        <v>35</v>
      </c>
      <c r="F23" s="11" t="s">
        <v>15</v>
      </c>
      <c r="G23" s="11" t="s">
        <v>16</v>
      </c>
      <c r="H23" s="14">
        <v>1</v>
      </c>
      <c r="I23" s="11">
        <f t="shared" si="27"/>
        <v>1</v>
      </c>
      <c r="J23" s="11">
        <f t="shared" si="2"/>
        <v>12</v>
      </c>
      <c r="K23" s="110">
        <f t="shared" si="3"/>
        <v>11</v>
      </c>
      <c r="L23" s="14">
        <f t="shared" si="4"/>
        <v>24</v>
      </c>
      <c r="M23" s="35"/>
      <c r="N23" s="57">
        <v>200000</v>
      </c>
      <c r="O23" s="57">
        <f t="shared" si="5"/>
        <v>38000</v>
      </c>
      <c r="P23" s="57">
        <f t="shared" si="6"/>
        <v>238000</v>
      </c>
      <c r="Q23" s="57">
        <f t="shared" si="33"/>
        <v>238000</v>
      </c>
      <c r="R23" s="35"/>
      <c r="S23" s="35"/>
      <c r="T23" s="123">
        <v>3083333</v>
      </c>
      <c r="U23" s="57">
        <f t="shared" si="8"/>
        <v>585833.27</v>
      </c>
      <c r="V23" s="57">
        <f t="shared" si="9"/>
        <v>3669166.27</v>
      </c>
      <c r="W23" s="57">
        <f t="shared" si="34"/>
        <v>3669166.27</v>
      </c>
      <c r="X23" s="35"/>
      <c r="Y23" s="97">
        <f t="shared" ref="Y23:Y27" si="36">ROUND(MIN(N23),2)</f>
        <v>200000</v>
      </c>
      <c r="Z23" s="97">
        <f t="shared" ref="Z23:Z27" si="37">ROUND(MAX(N23),2)</f>
        <v>200000</v>
      </c>
      <c r="AA23" s="97">
        <f t="shared" ref="AA23:AA27" si="38">ROUND(AVERAGE(N23),2)</f>
        <v>200000</v>
      </c>
      <c r="AB23" s="97">
        <f t="shared" ref="AB23:AB27" si="39">ROUND(AVERAGE(Y23,AA23),2)</f>
        <v>200000</v>
      </c>
      <c r="AC23" s="111">
        <f t="shared" si="14"/>
        <v>0</v>
      </c>
      <c r="AD23" s="35"/>
      <c r="AE23" s="57">
        <f>Y23</f>
        <v>200000</v>
      </c>
      <c r="AF23" s="57">
        <f t="shared" si="15"/>
        <v>38000</v>
      </c>
      <c r="AG23" s="57">
        <f t="shared" si="16"/>
        <v>238000</v>
      </c>
      <c r="AH23" s="57">
        <f t="shared" si="17"/>
        <v>238000</v>
      </c>
      <c r="AI23" s="33"/>
      <c r="AJ23" s="57">
        <f t="shared" si="18"/>
        <v>208800</v>
      </c>
      <c r="AK23" s="57">
        <f t="shared" si="19"/>
        <v>39672</v>
      </c>
      <c r="AL23" s="57">
        <f t="shared" si="20"/>
        <v>248472</v>
      </c>
      <c r="AM23" s="57">
        <f t="shared" si="21"/>
        <v>2981664</v>
      </c>
      <c r="AO23" s="57">
        <f t="shared" si="22"/>
        <v>215064</v>
      </c>
      <c r="AP23" s="57">
        <f t="shared" si="23"/>
        <v>40862.160000000003</v>
      </c>
      <c r="AQ23" s="57">
        <f t="shared" si="24"/>
        <v>255926.16</v>
      </c>
      <c r="AR23" s="57">
        <f t="shared" si="25"/>
        <v>2815187.76</v>
      </c>
      <c r="AT23" s="91">
        <f t="shared" si="26"/>
        <v>6034851.7599999998</v>
      </c>
    </row>
    <row r="24" spans="1:46" s="5" customFormat="1" ht="105" customHeight="1" thickBot="1" x14ac:dyDescent="0.3">
      <c r="A24" s="9"/>
      <c r="B24" s="14">
        <v>14</v>
      </c>
      <c r="C24" s="15" t="s">
        <v>26</v>
      </c>
      <c r="D24" s="15" t="s">
        <v>36</v>
      </c>
      <c r="E24" s="15" t="s">
        <v>37</v>
      </c>
      <c r="F24" s="11" t="s">
        <v>15</v>
      </c>
      <c r="G24" s="11" t="s">
        <v>16</v>
      </c>
      <c r="H24" s="10">
        <v>2</v>
      </c>
      <c r="I24" s="11">
        <f t="shared" si="27"/>
        <v>2</v>
      </c>
      <c r="J24" s="11">
        <f t="shared" si="2"/>
        <v>24</v>
      </c>
      <c r="K24" s="110">
        <f t="shared" si="3"/>
        <v>22</v>
      </c>
      <c r="L24" s="14">
        <f t="shared" si="4"/>
        <v>48</v>
      </c>
      <c r="M24" s="35"/>
      <c r="N24" s="57">
        <v>150000</v>
      </c>
      <c r="O24" s="57">
        <f t="shared" si="5"/>
        <v>28500</v>
      </c>
      <c r="P24" s="57">
        <f t="shared" si="6"/>
        <v>178500</v>
      </c>
      <c r="Q24" s="57">
        <f t="shared" si="33"/>
        <v>357000</v>
      </c>
      <c r="R24" s="35"/>
      <c r="S24" s="35"/>
      <c r="T24" s="123">
        <v>2333333</v>
      </c>
      <c r="U24" s="57">
        <f t="shared" si="8"/>
        <v>443333.27</v>
      </c>
      <c r="V24" s="57">
        <f t="shared" si="9"/>
        <v>2776666.27</v>
      </c>
      <c r="W24" s="57">
        <f t="shared" si="34"/>
        <v>5553332.54</v>
      </c>
      <c r="X24" s="35"/>
      <c r="Y24" s="97">
        <f t="shared" si="36"/>
        <v>150000</v>
      </c>
      <c r="Z24" s="97">
        <f t="shared" si="37"/>
        <v>150000</v>
      </c>
      <c r="AA24" s="97">
        <f t="shared" si="38"/>
        <v>150000</v>
      </c>
      <c r="AB24" s="97">
        <f t="shared" si="39"/>
        <v>150000</v>
      </c>
      <c r="AC24" s="111">
        <f t="shared" si="14"/>
        <v>0</v>
      </c>
      <c r="AD24" s="35"/>
      <c r="AE24" s="57">
        <f>Y24</f>
        <v>150000</v>
      </c>
      <c r="AF24" s="57">
        <f t="shared" si="15"/>
        <v>28500</v>
      </c>
      <c r="AG24" s="57">
        <f t="shared" si="16"/>
        <v>178500</v>
      </c>
      <c r="AH24" s="57">
        <f t="shared" si="17"/>
        <v>357000</v>
      </c>
      <c r="AI24" s="33"/>
      <c r="AJ24" s="57">
        <f t="shared" si="18"/>
        <v>156600</v>
      </c>
      <c r="AK24" s="57">
        <f t="shared" si="19"/>
        <v>29754</v>
      </c>
      <c r="AL24" s="57">
        <f t="shared" si="20"/>
        <v>186354</v>
      </c>
      <c r="AM24" s="57">
        <f t="shared" si="21"/>
        <v>4472496</v>
      </c>
      <c r="AO24" s="57">
        <f t="shared" si="22"/>
        <v>161298</v>
      </c>
      <c r="AP24" s="57">
        <f t="shared" si="23"/>
        <v>30646.62</v>
      </c>
      <c r="AQ24" s="57">
        <f t="shared" si="24"/>
        <v>191944.62</v>
      </c>
      <c r="AR24" s="57">
        <f t="shared" si="25"/>
        <v>4222781.6399999997</v>
      </c>
      <c r="AT24" s="91">
        <f t="shared" si="26"/>
        <v>9052277.6400000006</v>
      </c>
    </row>
    <row r="25" spans="1:46" s="5" customFormat="1" ht="105" customHeight="1" thickBot="1" x14ac:dyDescent="0.3">
      <c r="A25" s="9"/>
      <c r="B25" s="14">
        <v>15</v>
      </c>
      <c r="C25" s="11" t="s">
        <v>26</v>
      </c>
      <c r="D25" s="11" t="s">
        <v>29</v>
      </c>
      <c r="E25" s="11" t="s">
        <v>38</v>
      </c>
      <c r="F25" s="11" t="s">
        <v>15</v>
      </c>
      <c r="G25" s="11" t="s">
        <v>16</v>
      </c>
      <c r="H25" s="14">
        <v>1</v>
      </c>
      <c r="I25" s="11">
        <f t="shared" si="27"/>
        <v>1</v>
      </c>
      <c r="J25" s="11">
        <f t="shared" si="2"/>
        <v>12</v>
      </c>
      <c r="K25" s="110">
        <f t="shared" si="3"/>
        <v>11</v>
      </c>
      <c r="L25" s="14">
        <f t="shared" si="4"/>
        <v>24</v>
      </c>
      <c r="M25" s="35"/>
      <c r="N25" s="57">
        <v>150000</v>
      </c>
      <c r="O25" s="57">
        <f t="shared" si="5"/>
        <v>28500</v>
      </c>
      <c r="P25" s="57">
        <f t="shared" si="6"/>
        <v>178500</v>
      </c>
      <c r="Q25" s="57">
        <f t="shared" si="33"/>
        <v>178500</v>
      </c>
      <c r="R25" s="35"/>
      <c r="S25" s="35"/>
      <c r="T25" s="123">
        <v>2583333</v>
      </c>
      <c r="U25" s="57">
        <f t="shared" si="8"/>
        <v>490833.27</v>
      </c>
      <c r="V25" s="57">
        <f t="shared" si="9"/>
        <v>3074166.27</v>
      </c>
      <c r="W25" s="57">
        <f t="shared" si="34"/>
        <v>3074166.27</v>
      </c>
      <c r="X25" s="35"/>
      <c r="Y25" s="97">
        <f t="shared" si="36"/>
        <v>150000</v>
      </c>
      <c r="Z25" s="97">
        <f t="shared" si="37"/>
        <v>150000</v>
      </c>
      <c r="AA25" s="97">
        <f t="shared" si="38"/>
        <v>150000</v>
      </c>
      <c r="AB25" s="97">
        <f t="shared" si="39"/>
        <v>150000</v>
      </c>
      <c r="AC25" s="111">
        <f t="shared" si="14"/>
        <v>0</v>
      </c>
      <c r="AD25" s="35"/>
      <c r="AE25" s="57">
        <f>Y25</f>
        <v>150000</v>
      </c>
      <c r="AF25" s="57">
        <f t="shared" si="15"/>
        <v>28500</v>
      </c>
      <c r="AG25" s="57">
        <f t="shared" si="16"/>
        <v>178500</v>
      </c>
      <c r="AH25" s="57">
        <f t="shared" si="17"/>
        <v>178500</v>
      </c>
      <c r="AI25" s="33"/>
      <c r="AJ25" s="57">
        <f t="shared" si="18"/>
        <v>156600</v>
      </c>
      <c r="AK25" s="57">
        <f t="shared" si="19"/>
        <v>29754</v>
      </c>
      <c r="AL25" s="57">
        <f t="shared" si="20"/>
        <v>186354</v>
      </c>
      <c r="AM25" s="57">
        <f t="shared" si="21"/>
        <v>2236248</v>
      </c>
      <c r="AO25" s="57">
        <f t="shared" si="22"/>
        <v>161298</v>
      </c>
      <c r="AP25" s="57">
        <f t="shared" si="23"/>
        <v>30646.62</v>
      </c>
      <c r="AQ25" s="57">
        <f t="shared" si="24"/>
        <v>191944.62</v>
      </c>
      <c r="AR25" s="57">
        <f t="shared" si="25"/>
        <v>2111390.8199999998</v>
      </c>
      <c r="AT25" s="91">
        <f t="shared" si="26"/>
        <v>4526138.82</v>
      </c>
    </row>
    <row r="26" spans="1:46" s="5" customFormat="1" ht="105" customHeight="1" thickBot="1" x14ac:dyDescent="0.3">
      <c r="A26" s="9"/>
      <c r="B26" s="14">
        <v>16</v>
      </c>
      <c r="C26" s="15" t="s">
        <v>26</v>
      </c>
      <c r="D26" s="15" t="s">
        <v>29</v>
      </c>
      <c r="E26" s="15" t="s">
        <v>39</v>
      </c>
      <c r="F26" s="11" t="s">
        <v>15</v>
      </c>
      <c r="G26" s="11" t="s">
        <v>16</v>
      </c>
      <c r="H26" s="14">
        <v>1</v>
      </c>
      <c r="I26" s="11">
        <f t="shared" si="27"/>
        <v>1</v>
      </c>
      <c r="J26" s="11">
        <f t="shared" si="2"/>
        <v>12</v>
      </c>
      <c r="K26" s="110">
        <f t="shared" si="3"/>
        <v>11</v>
      </c>
      <c r="L26" s="14">
        <f t="shared" si="4"/>
        <v>24</v>
      </c>
      <c r="M26" s="35"/>
      <c r="N26" s="57">
        <v>150000</v>
      </c>
      <c r="O26" s="57">
        <f t="shared" si="5"/>
        <v>28500</v>
      </c>
      <c r="P26" s="57">
        <f t="shared" si="6"/>
        <v>178500</v>
      </c>
      <c r="Q26" s="57">
        <f t="shared" si="33"/>
        <v>178500</v>
      </c>
      <c r="R26" s="35"/>
      <c r="S26" s="35"/>
      <c r="T26" s="123">
        <v>2833333</v>
      </c>
      <c r="U26" s="57">
        <f t="shared" si="8"/>
        <v>538333.27</v>
      </c>
      <c r="V26" s="57">
        <f t="shared" si="9"/>
        <v>3371666.27</v>
      </c>
      <c r="W26" s="57">
        <f t="shared" si="34"/>
        <v>3371666.27</v>
      </c>
      <c r="X26" s="35"/>
      <c r="Y26" s="97">
        <f t="shared" si="36"/>
        <v>150000</v>
      </c>
      <c r="Z26" s="97">
        <f t="shared" si="37"/>
        <v>150000</v>
      </c>
      <c r="AA26" s="97">
        <f t="shared" si="38"/>
        <v>150000</v>
      </c>
      <c r="AB26" s="97">
        <f t="shared" si="39"/>
        <v>150000</v>
      </c>
      <c r="AC26" s="111">
        <f t="shared" si="14"/>
        <v>0</v>
      </c>
      <c r="AD26" s="35"/>
      <c r="AE26" s="57">
        <f t="shared" ref="AE26:AE27" si="40">Y26</f>
        <v>150000</v>
      </c>
      <c r="AF26" s="57">
        <f t="shared" si="15"/>
        <v>28500</v>
      </c>
      <c r="AG26" s="57">
        <f t="shared" si="16"/>
        <v>178500</v>
      </c>
      <c r="AH26" s="57">
        <f t="shared" si="17"/>
        <v>178500</v>
      </c>
      <c r="AI26" s="33"/>
      <c r="AJ26" s="57">
        <f t="shared" si="18"/>
        <v>156600</v>
      </c>
      <c r="AK26" s="57">
        <f t="shared" si="19"/>
        <v>29754</v>
      </c>
      <c r="AL26" s="57">
        <f t="shared" si="20"/>
        <v>186354</v>
      </c>
      <c r="AM26" s="57">
        <f t="shared" si="21"/>
        <v>2236248</v>
      </c>
      <c r="AO26" s="57">
        <f t="shared" si="22"/>
        <v>161298</v>
      </c>
      <c r="AP26" s="57">
        <f t="shared" si="23"/>
        <v>30646.62</v>
      </c>
      <c r="AQ26" s="57">
        <f t="shared" si="24"/>
        <v>191944.62</v>
      </c>
      <c r="AR26" s="57">
        <f t="shared" si="25"/>
        <v>2111390.8199999998</v>
      </c>
      <c r="AT26" s="91">
        <f t="shared" si="26"/>
        <v>4526138.82</v>
      </c>
    </row>
    <row r="27" spans="1:46" s="5" customFormat="1" ht="105" customHeight="1" thickBot="1" x14ac:dyDescent="0.3">
      <c r="A27" s="9"/>
      <c r="B27" s="14">
        <v>17</v>
      </c>
      <c r="C27" s="15" t="s">
        <v>26</v>
      </c>
      <c r="D27" s="15" t="s">
        <v>36</v>
      </c>
      <c r="E27" s="15" t="s">
        <v>40</v>
      </c>
      <c r="F27" s="11" t="s">
        <v>15</v>
      </c>
      <c r="G27" s="11" t="s">
        <v>16</v>
      </c>
      <c r="H27" s="14">
        <v>2</v>
      </c>
      <c r="I27" s="11">
        <f t="shared" si="27"/>
        <v>2</v>
      </c>
      <c r="J27" s="11">
        <f t="shared" si="2"/>
        <v>24</v>
      </c>
      <c r="K27" s="110">
        <f t="shared" si="3"/>
        <v>22</v>
      </c>
      <c r="L27" s="14">
        <f t="shared" si="4"/>
        <v>48</v>
      </c>
      <c r="M27" s="35"/>
      <c r="N27" s="57">
        <v>150000</v>
      </c>
      <c r="O27" s="57">
        <f t="shared" si="5"/>
        <v>28500</v>
      </c>
      <c r="P27" s="57">
        <f t="shared" si="6"/>
        <v>178500</v>
      </c>
      <c r="Q27" s="57">
        <f t="shared" si="33"/>
        <v>357000</v>
      </c>
      <c r="R27" s="35"/>
      <c r="S27" s="35"/>
      <c r="T27" s="123">
        <v>2833333</v>
      </c>
      <c r="U27" s="57">
        <f t="shared" si="8"/>
        <v>538333.27</v>
      </c>
      <c r="V27" s="57">
        <f t="shared" si="9"/>
        <v>3371666.27</v>
      </c>
      <c r="W27" s="57">
        <f t="shared" si="34"/>
        <v>6743332.54</v>
      </c>
      <c r="X27" s="35"/>
      <c r="Y27" s="97">
        <f t="shared" si="36"/>
        <v>150000</v>
      </c>
      <c r="Z27" s="97">
        <f t="shared" si="37"/>
        <v>150000</v>
      </c>
      <c r="AA27" s="97">
        <f t="shared" si="38"/>
        <v>150000</v>
      </c>
      <c r="AB27" s="97">
        <f t="shared" si="39"/>
        <v>150000</v>
      </c>
      <c r="AC27" s="111">
        <f t="shared" si="14"/>
        <v>0</v>
      </c>
      <c r="AD27" s="35"/>
      <c r="AE27" s="57">
        <f t="shared" si="40"/>
        <v>150000</v>
      </c>
      <c r="AF27" s="57">
        <f t="shared" si="15"/>
        <v>28500</v>
      </c>
      <c r="AG27" s="57">
        <f t="shared" si="16"/>
        <v>178500</v>
      </c>
      <c r="AH27" s="57">
        <f t="shared" si="17"/>
        <v>357000</v>
      </c>
      <c r="AI27" s="33"/>
      <c r="AJ27" s="57">
        <f t="shared" si="18"/>
        <v>156600</v>
      </c>
      <c r="AK27" s="57">
        <f t="shared" si="19"/>
        <v>29754</v>
      </c>
      <c r="AL27" s="57">
        <f t="shared" si="20"/>
        <v>186354</v>
      </c>
      <c r="AM27" s="57">
        <f t="shared" si="21"/>
        <v>4472496</v>
      </c>
      <c r="AO27" s="57">
        <f t="shared" si="22"/>
        <v>161298</v>
      </c>
      <c r="AP27" s="57">
        <f t="shared" si="23"/>
        <v>30646.62</v>
      </c>
      <c r="AQ27" s="57">
        <f t="shared" si="24"/>
        <v>191944.62</v>
      </c>
      <c r="AR27" s="57">
        <f t="shared" si="25"/>
        <v>4222781.6399999997</v>
      </c>
      <c r="AT27" s="91">
        <f t="shared" si="26"/>
        <v>9052277.6400000006</v>
      </c>
    </row>
    <row r="28" spans="1:46" s="5" customFormat="1" ht="105" customHeight="1" thickBot="1" x14ac:dyDescent="0.3">
      <c r="A28" s="9"/>
      <c r="B28" s="14">
        <v>18</v>
      </c>
      <c r="C28" s="15" t="s">
        <v>26</v>
      </c>
      <c r="D28" s="15" t="s">
        <v>31</v>
      </c>
      <c r="E28" s="15" t="s">
        <v>41</v>
      </c>
      <c r="F28" s="11" t="s">
        <v>15</v>
      </c>
      <c r="G28" s="11" t="s">
        <v>16</v>
      </c>
      <c r="H28" s="14">
        <v>2</v>
      </c>
      <c r="I28" s="11">
        <f t="shared" si="27"/>
        <v>2</v>
      </c>
      <c r="J28" s="11">
        <f t="shared" si="2"/>
        <v>24</v>
      </c>
      <c r="K28" s="110">
        <f t="shared" si="3"/>
        <v>22</v>
      </c>
      <c r="L28" s="14">
        <f t="shared" si="4"/>
        <v>48</v>
      </c>
      <c r="M28" s="35"/>
      <c r="N28" s="57">
        <v>60000</v>
      </c>
      <c r="O28" s="57">
        <f t="shared" si="5"/>
        <v>11400</v>
      </c>
      <c r="P28" s="57">
        <f t="shared" si="6"/>
        <v>71400</v>
      </c>
      <c r="Q28" s="57">
        <f t="shared" si="33"/>
        <v>142800</v>
      </c>
      <c r="R28" s="35"/>
      <c r="S28" s="35"/>
      <c r="T28" s="57">
        <v>275000</v>
      </c>
      <c r="U28" s="57">
        <f t="shared" si="8"/>
        <v>52250</v>
      </c>
      <c r="V28" s="57">
        <f t="shared" si="9"/>
        <v>327250</v>
      </c>
      <c r="W28" s="57">
        <f t="shared" si="34"/>
        <v>654500</v>
      </c>
      <c r="X28" s="35"/>
      <c r="Y28" s="97">
        <f t="shared" si="29"/>
        <v>60000</v>
      </c>
      <c r="Z28" s="97">
        <f t="shared" si="11"/>
        <v>275000</v>
      </c>
      <c r="AA28" s="97">
        <f t="shared" si="12"/>
        <v>167500</v>
      </c>
      <c r="AB28" s="97">
        <f t="shared" si="13"/>
        <v>113750</v>
      </c>
      <c r="AC28" s="111">
        <f t="shared" si="14"/>
        <v>1.7916666666666665</v>
      </c>
      <c r="AD28" s="35"/>
      <c r="AE28" s="57">
        <f>AB28</f>
        <v>113750</v>
      </c>
      <c r="AF28" s="57">
        <f t="shared" si="15"/>
        <v>21612.5</v>
      </c>
      <c r="AG28" s="57">
        <f t="shared" si="16"/>
        <v>135362.5</v>
      </c>
      <c r="AH28" s="57">
        <f t="shared" si="17"/>
        <v>270725</v>
      </c>
      <c r="AI28" s="33"/>
      <c r="AJ28" s="57">
        <f t="shared" si="18"/>
        <v>118755</v>
      </c>
      <c r="AK28" s="57">
        <f t="shared" si="19"/>
        <v>22563.45</v>
      </c>
      <c r="AL28" s="57">
        <f t="shared" si="20"/>
        <v>141318.45000000001</v>
      </c>
      <c r="AM28" s="57">
        <f t="shared" si="21"/>
        <v>3391642.8</v>
      </c>
      <c r="AO28" s="57">
        <f t="shared" si="22"/>
        <v>122317.65</v>
      </c>
      <c r="AP28" s="57">
        <f t="shared" si="23"/>
        <v>23240.35</v>
      </c>
      <c r="AQ28" s="57">
        <f t="shared" si="24"/>
        <v>145558</v>
      </c>
      <c r="AR28" s="57">
        <f t="shared" si="25"/>
        <v>3202276</v>
      </c>
      <c r="AT28" s="91">
        <f t="shared" si="26"/>
        <v>6864643.7999999998</v>
      </c>
    </row>
    <row r="29" spans="1:46" s="5" customFormat="1" ht="105" customHeight="1" thickBot="1" x14ac:dyDescent="0.3">
      <c r="A29" s="9"/>
      <c r="B29" s="14">
        <v>19</v>
      </c>
      <c r="C29" s="15" t="s">
        <v>26</v>
      </c>
      <c r="D29" s="15" t="s">
        <v>42</v>
      </c>
      <c r="E29" s="15" t="s">
        <v>41</v>
      </c>
      <c r="F29" s="11" t="s">
        <v>15</v>
      </c>
      <c r="G29" s="11" t="s">
        <v>16</v>
      </c>
      <c r="H29" s="14">
        <v>4</v>
      </c>
      <c r="I29" s="11">
        <f t="shared" si="27"/>
        <v>4</v>
      </c>
      <c r="J29" s="11">
        <f t="shared" si="2"/>
        <v>48</v>
      </c>
      <c r="K29" s="110">
        <f t="shared" si="3"/>
        <v>44</v>
      </c>
      <c r="L29" s="14">
        <f t="shared" si="4"/>
        <v>96</v>
      </c>
      <c r="M29" s="35"/>
      <c r="N29" s="57">
        <v>70000</v>
      </c>
      <c r="O29" s="57">
        <f t="shared" si="5"/>
        <v>13300</v>
      </c>
      <c r="P29" s="57">
        <f t="shared" si="6"/>
        <v>83300</v>
      </c>
      <c r="Q29" s="57">
        <f t="shared" si="33"/>
        <v>333200</v>
      </c>
      <c r="R29" s="35"/>
      <c r="S29" s="35"/>
      <c r="T29" s="57">
        <v>383333</v>
      </c>
      <c r="U29" s="57">
        <f t="shared" si="8"/>
        <v>72833.27</v>
      </c>
      <c r="V29" s="57">
        <f t="shared" si="9"/>
        <v>456166.27</v>
      </c>
      <c r="W29" s="57">
        <f t="shared" si="34"/>
        <v>1824665.08</v>
      </c>
      <c r="X29" s="35"/>
      <c r="Y29" s="97">
        <f t="shared" si="29"/>
        <v>70000</v>
      </c>
      <c r="Z29" s="97">
        <f t="shared" si="11"/>
        <v>383333</v>
      </c>
      <c r="AA29" s="97">
        <f t="shared" si="12"/>
        <v>226666.5</v>
      </c>
      <c r="AB29" s="97">
        <f t="shared" si="13"/>
        <v>148333.25</v>
      </c>
      <c r="AC29" s="111">
        <f t="shared" si="14"/>
        <v>2.2380928571428571</v>
      </c>
      <c r="AD29" s="35"/>
      <c r="AE29" s="57">
        <f t="shared" ref="AE29:AE36" si="41">AB29</f>
        <v>148333.25</v>
      </c>
      <c r="AF29" s="57">
        <f t="shared" si="15"/>
        <v>28183.32</v>
      </c>
      <c r="AG29" s="57">
        <f t="shared" si="16"/>
        <v>176516.57</v>
      </c>
      <c r="AH29" s="57">
        <f t="shared" si="17"/>
        <v>706066.28</v>
      </c>
      <c r="AI29" s="33"/>
      <c r="AJ29" s="57">
        <f t="shared" si="18"/>
        <v>154859.91</v>
      </c>
      <c r="AK29" s="57">
        <f t="shared" si="19"/>
        <v>29423.38</v>
      </c>
      <c r="AL29" s="57">
        <f t="shared" si="20"/>
        <v>184283.29</v>
      </c>
      <c r="AM29" s="57">
        <f t="shared" si="21"/>
        <v>8845597.9199999999</v>
      </c>
      <c r="AO29" s="57">
        <f t="shared" si="22"/>
        <v>159505.71</v>
      </c>
      <c r="AP29" s="57">
        <f t="shared" si="23"/>
        <v>30306.080000000002</v>
      </c>
      <c r="AQ29" s="57">
        <f t="shared" si="24"/>
        <v>189811.79</v>
      </c>
      <c r="AR29" s="57">
        <f t="shared" si="25"/>
        <v>8351718.7599999998</v>
      </c>
      <c r="AT29" s="91">
        <f t="shared" si="26"/>
        <v>17903382.960000001</v>
      </c>
    </row>
    <row r="30" spans="1:46" s="5" customFormat="1" ht="105" customHeight="1" thickBot="1" x14ac:dyDescent="0.3">
      <c r="A30" s="9"/>
      <c r="B30" s="14">
        <v>20</v>
      </c>
      <c r="C30" s="15" t="s">
        <v>26</v>
      </c>
      <c r="D30" s="15" t="s">
        <v>43</v>
      </c>
      <c r="E30" s="15" t="s">
        <v>41</v>
      </c>
      <c r="F30" s="11" t="s">
        <v>15</v>
      </c>
      <c r="G30" s="11" t="s">
        <v>16</v>
      </c>
      <c r="H30" s="14">
        <v>2</v>
      </c>
      <c r="I30" s="11">
        <f t="shared" si="27"/>
        <v>2</v>
      </c>
      <c r="J30" s="11">
        <f t="shared" si="2"/>
        <v>24</v>
      </c>
      <c r="K30" s="110">
        <f t="shared" si="3"/>
        <v>22</v>
      </c>
      <c r="L30" s="14">
        <f t="shared" si="4"/>
        <v>48</v>
      </c>
      <c r="M30" s="35"/>
      <c r="N30" s="57">
        <v>70000</v>
      </c>
      <c r="O30" s="57">
        <f t="shared" si="5"/>
        <v>13300</v>
      </c>
      <c r="P30" s="57">
        <f t="shared" si="6"/>
        <v>83300</v>
      </c>
      <c r="Q30" s="57">
        <f t="shared" si="33"/>
        <v>166600</v>
      </c>
      <c r="R30" s="35"/>
      <c r="S30" s="35"/>
      <c r="T30" s="57">
        <v>383333</v>
      </c>
      <c r="U30" s="57">
        <f t="shared" si="8"/>
        <v>72833.27</v>
      </c>
      <c r="V30" s="57">
        <f t="shared" si="9"/>
        <v>456166.27</v>
      </c>
      <c r="W30" s="57">
        <f t="shared" si="34"/>
        <v>912332.54</v>
      </c>
      <c r="X30" s="35"/>
      <c r="Y30" s="97">
        <f t="shared" si="29"/>
        <v>70000</v>
      </c>
      <c r="Z30" s="97">
        <f t="shared" si="11"/>
        <v>383333</v>
      </c>
      <c r="AA30" s="97">
        <f t="shared" si="12"/>
        <v>226666.5</v>
      </c>
      <c r="AB30" s="97">
        <f t="shared" si="13"/>
        <v>148333.25</v>
      </c>
      <c r="AC30" s="111">
        <f t="shared" si="14"/>
        <v>2.2380928571428571</v>
      </c>
      <c r="AD30" s="35"/>
      <c r="AE30" s="57">
        <f t="shared" si="41"/>
        <v>148333.25</v>
      </c>
      <c r="AF30" s="57">
        <f t="shared" si="15"/>
        <v>28183.32</v>
      </c>
      <c r="AG30" s="57">
        <f t="shared" si="16"/>
        <v>176516.57</v>
      </c>
      <c r="AH30" s="57">
        <f t="shared" si="17"/>
        <v>353033.14</v>
      </c>
      <c r="AI30" s="33"/>
      <c r="AJ30" s="57">
        <f t="shared" si="18"/>
        <v>154859.91</v>
      </c>
      <c r="AK30" s="57">
        <f t="shared" si="19"/>
        <v>29423.38</v>
      </c>
      <c r="AL30" s="57">
        <f t="shared" si="20"/>
        <v>184283.29</v>
      </c>
      <c r="AM30" s="57">
        <f t="shared" si="21"/>
        <v>4422798.96</v>
      </c>
      <c r="AO30" s="57">
        <f t="shared" si="22"/>
        <v>159505.71</v>
      </c>
      <c r="AP30" s="57">
        <f t="shared" si="23"/>
        <v>30306.080000000002</v>
      </c>
      <c r="AQ30" s="57">
        <f t="shared" si="24"/>
        <v>189811.79</v>
      </c>
      <c r="AR30" s="57">
        <f t="shared" si="25"/>
        <v>4175859.38</v>
      </c>
      <c r="AT30" s="91">
        <f t="shared" si="26"/>
        <v>8951691.4800000004</v>
      </c>
    </row>
    <row r="31" spans="1:46" s="5" customFormat="1" ht="105" customHeight="1" thickBot="1" x14ac:dyDescent="0.3">
      <c r="A31" s="9"/>
      <c r="B31" s="14">
        <v>21</v>
      </c>
      <c r="C31" s="15" t="s">
        <v>26</v>
      </c>
      <c r="D31" s="15" t="s">
        <v>44</v>
      </c>
      <c r="E31" s="15" t="s">
        <v>41</v>
      </c>
      <c r="F31" s="11" t="s">
        <v>15</v>
      </c>
      <c r="G31" s="11" t="s">
        <v>16</v>
      </c>
      <c r="H31" s="14">
        <v>1</v>
      </c>
      <c r="I31" s="11">
        <f t="shared" si="27"/>
        <v>1</v>
      </c>
      <c r="J31" s="11">
        <f t="shared" si="2"/>
        <v>12</v>
      </c>
      <c r="K31" s="110">
        <f t="shared" si="3"/>
        <v>11</v>
      </c>
      <c r="L31" s="14">
        <f t="shared" si="4"/>
        <v>24</v>
      </c>
      <c r="M31" s="35"/>
      <c r="N31" s="57">
        <v>70000</v>
      </c>
      <c r="O31" s="57">
        <f t="shared" si="5"/>
        <v>13300</v>
      </c>
      <c r="P31" s="57">
        <f t="shared" si="6"/>
        <v>83300</v>
      </c>
      <c r="Q31" s="57">
        <f t="shared" si="33"/>
        <v>83300</v>
      </c>
      <c r="R31" s="35"/>
      <c r="S31" s="35"/>
      <c r="T31" s="57">
        <v>383333</v>
      </c>
      <c r="U31" s="57">
        <f t="shared" si="8"/>
        <v>72833.27</v>
      </c>
      <c r="V31" s="57">
        <f t="shared" si="9"/>
        <v>456166.27</v>
      </c>
      <c r="W31" s="57">
        <f t="shared" si="34"/>
        <v>456166.27</v>
      </c>
      <c r="X31" s="35"/>
      <c r="Y31" s="97">
        <f t="shared" si="29"/>
        <v>70000</v>
      </c>
      <c r="Z31" s="97">
        <f t="shared" si="11"/>
        <v>383333</v>
      </c>
      <c r="AA31" s="97">
        <f t="shared" si="12"/>
        <v>226666.5</v>
      </c>
      <c r="AB31" s="97">
        <f t="shared" si="13"/>
        <v>148333.25</v>
      </c>
      <c r="AC31" s="111">
        <f t="shared" si="14"/>
        <v>2.2380928571428571</v>
      </c>
      <c r="AD31" s="35"/>
      <c r="AE31" s="57">
        <f t="shared" si="41"/>
        <v>148333.25</v>
      </c>
      <c r="AF31" s="57">
        <f t="shared" si="15"/>
        <v>28183.32</v>
      </c>
      <c r="AG31" s="57">
        <f t="shared" si="16"/>
        <v>176516.57</v>
      </c>
      <c r="AH31" s="57">
        <f t="shared" si="17"/>
        <v>176516.57</v>
      </c>
      <c r="AI31" s="33"/>
      <c r="AJ31" s="57">
        <f t="shared" si="18"/>
        <v>154859.91</v>
      </c>
      <c r="AK31" s="57">
        <f t="shared" si="19"/>
        <v>29423.38</v>
      </c>
      <c r="AL31" s="57">
        <f t="shared" si="20"/>
        <v>184283.29</v>
      </c>
      <c r="AM31" s="57">
        <f t="shared" si="21"/>
        <v>2211399.48</v>
      </c>
      <c r="AO31" s="57">
        <f t="shared" si="22"/>
        <v>159505.71</v>
      </c>
      <c r="AP31" s="57">
        <f t="shared" si="23"/>
        <v>30306.080000000002</v>
      </c>
      <c r="AQ31" s="57">
        <f t="shared" si="24"/>
        <v>189811.79</v>
      </c>
      <c r="AR31" s="57">
        <f t="shared" si="25"/>
        <v>2087929.69</v>
      </c>
      <c r="AT31" s="91">
        <f t="shared" si="26"/>
        <v>4475845.74</v>
      </c>
    </row>
    <row r="32" spans="1:46" s="5" customFormat="1" ht="105" customHeight="1" thickBot="1" x14ac:dyDescent="0.3">
      <c r="A32" s="9"/>
      <c r="B32" s="14">
        <v>22</v>
      </c>
      <c r="C32" s="15" t="s">
        <v>26</v>
      </c>
      <c r="D32" s="15" t="s">
        <v>27</v>
      </c>
      <c r="E32" s="15" t="s">
        <v>41</v>
      </c>
      <c r="F32" s="11" t="s">
        <v>15</v>
      </c>
      <c r="G32" s="11" t="s">
        <v>16</v>
      </c>
      <c r="H32" s="14">
        <v>6</v>
      </c>
      <c r="I32" s="11">
        <f t="shared" si="27"/>
        <v>6</v>
      </c>
      <c r="J32" s="11">
        <f t="shared" si="2"/>
        <v>72</v>
      </c>
      <c r="K32" s="110">
        <f t="shared" si="3"/>
        <v>66</v>
      </c>
      <c r="L32" s="14">
        <f t="shared" si="4"/>
        <v>144</v>
      </c>
      <c r="M32" s="35"/>
      <c r="N32" s="57">
        <v>80000</v>
      </c>
      <c r="O32" s="57">
        <f t="shared" si="5"/>
        <v>15200</v>
      </c>
      <c r="P32" s="57">
        <f t="shared" si="6"/>
        <v>95200</v>
      </c>
      <c r="Q32" s="57">
        <f t="shared" si="33"/>
        <v>571200</v>
      </c>
      <c r="R32" s="35"/>
      <c r="S32" s="35"/>
      <c r="T32" s="57">
        <v>416667</v>
      </c>
      <c r="U32" s="57">
        <f t="shared" si="8"/>
        <v>79166.73</v>
      </c>
      <c r="V32" s="57">
        <f t="shared" si="9"/>
        <v>495833.73</v>
      </c>
      <c r="W32" s="57">
        <f t="shared" si="34"/>
        <v>2975002.38</v>
      </c>
      <c r="X32" s="35"/>
      <c r="Y32" s="97">
        <f t="shared" si="29"/>
        <v>80000</v>
      </c>
      <c r="Z32" s="97">
        <f t="shared" si="11"/>
        <v>416667</v>
      </c>
      <c r="AA32" s="97">
        <f t="shared" si="12"/>
        <v>248333.5</v>
      </c>
      <c r="AB32" s="97">
        <f t="shared" si="13"/>
        <v>164166.75</v>
      </c>
      <c r="AC32" s="111">
        <f t="shared" si="14"/>
        <v>2.1041687499999999</v>
      </c>
      <c r="AD32" s="35"/>
      <c r="AE32" s="57">
        <f>AB32</f>
        <v>164166.75</v>
      </c>
      <c r="AF32" s="57">
        <f t="shared" si="15"/>
        <v>31191.68</v>
      </c>
      <c r="AG32" s="57">
        <f t="shared" si="16"/>
        <v>195358.43</v>
      </c>
      <c r="AH32" s="57">
        <f t="shared" si="17"/>
        <v>1172150.58</v>
      </c>
      <c r="AI32" s="33"/>
      <c r="AJ32" s="57">
        <f t="shared" si="18"/>
        <v>171390.09</v>
      </c>
      <c r="AK32" s="57">
        <f t="shared" si="19"/>
        <v>32564.12</v>
      </c>
      <c r="AL32" s="57">
        <f t="shared" si="20"/>
        <v>203954.21</v>
      </c>
      <c r="AM32" s="57">
        <f t="shared" si="21"/>
        <v>14684703.119999999</v>
      </c>
      <c r="AO32" s="57">
        <f t="shared" si="22"/>
        <v>176531.79</v>
      </c>
      <c r="AP32" s="57">
        <f t="shared" si="23"/>
        <v>33541.040000000001</v>
      </c>
      <c r="AQ32" s="57">
        <f t="shared" si="24"/>
        <v>210072.83</v>
      </c>
      <c r="AR32" s="57">
        <f t="shared" si="25"/>
        <v>13864806.779999999</v>
      </c>
      <c r="AT32" s="91">
        <f t="shared" si="26"/>
        <v>29721660.48</v>
      </c>
    </row>
    <row r="33" spans="1:46" s="5" customFormat="1" ht="105" customHeight="1" thickBot="1" x14ac:dyDescent="0.3">
      <c r="A33" s="9"/>
      <c r="B33" s="14">
        <v>23</v>
      </c>
      <c r="C33" s="11" t="s">
        <v>26</v>
      </c>
      <c r="D33" s="11" t="s">
        <v>31</v>
      </c>
      <c r="E33" s="11" t="s">
        <v>41</v>
      </c>
      <c r="F33" s="11" t="s">
        <v>15</v>
      </c>
      <c r="G33" s="11" t="s">
        <v>16</v>
      </c>
      <c r="H33" s="10">
        <v>1</v>
      </c>
      <c r="I33" s="11">
        <f t="shared" si="27"/>
        <v>1</v>
      </c>
      <c r="J33" s="11">
        <f t="shared" si="2"/>
        <v>12</v>
      </c>
      <c r="K33" s="110">
        <f t="shared" si="3"/>
        <v>11</v>
      </c>
      <c r="L33" s="14">
        <f t="shared" si="4"/>
        <v>24</v>
      </c>
      <c r="M33" s="35"/>
      <c r="N33" s="57">
        <v>60000</v>
      </c>
      <c r="O33" s="57">
        <f t="shared" si="5"/>
        <v>11400</v>
      </c>
      <c r="P33" s="57">
        <f t="shared" si="6"/>
        <v>71400</v>
      </c>
      <c r="Q33" s="57">
        <f t="shared" si="33"/>
        <v>71400</v>
      </c>
      <c r="R33" s="35"/>
      <c r="S33" s="35"/>
      <c r="T33" s="57">
        <v>275000</v>
      </c>
      <c r="U33" s="57">
        <f t="shared" si="8"/>
        <v>52250</v>
      </c>
      <c r="V33" s="57">
        <f t="shared" si="9"/>
        <v>327250</v>
      </c>
      <c r="W33" s="57">
        <f t="shared" si="34"/>
        <v>327250</v>
      </c>
      <c r="X33" s="35"/>
      <c r="Y33" s="97">
        <f t="shared" si="29"/>
        <v>60000</v>
      </c>
      <c r="Z33" s="97">
        <f t="shared" si="11"/>
        <v>275000</v>
      </c>
      <c r="AA33" s="97">
        <f t="shared" si="12"/>
        <v>167500</v>
      </c>
      <c r="AB33" s="97">
        <f t="shared" si="13"/>
        <v>113750</v>
      </c>
      <c r="AC33" s="111">
        <f t="shared" si="14"/>
        <v>1.7916666666666665</v>
      </c>
      <c r="AD33" s="35"/>
      <c r="AE33" s="57">
        <f t="shared" si="41"/>
        <v>113750</v>
      </c>
      <c r="AF33" s="57">
        <f t="shared" si="15"/>
        <v>21612.5</v>
      </c>
      <c r="AG33" s="57">
        <f t="shared" si="16"/>
        <v>135362.5</v>
      </c>
      <c r="AH33" s="57">
        <f t="shared" si="17"/>
        <v>135362.5</v>
      </c>
      <c r="AI33" s="33"/>
      <c r="AJ33" s="57">
        <f t="shared" si="18"/>
        <v>118755</v>
      </c>
      <c r="AK33" s="57">
        <f t="shared" si="19"/>
        <v>22563.45</v>
      </c>
      <c r="AL33" s="57">
        <f t="shared" si="20"/>
        <v>141318.45000000001</v>
      </c>
      <c r="AM33" s="57">
        <f t="shared" si="21"/>
        <v>1695821.4</v>
      </c>
      <c r="AO33" s="57">
        <f t="shared" si="22"/>
        <v>122317.65</v>
      </c>
      <c r="AP33" s="57">
        <f t="shared" si="23"/>
        <v>23240.35</v>
      </c>
      <c r="AQ33" s="57">
        <f t="shared" si="24"/>
        <v>145558</v>
      </c>
      <c r="AR33" s="57">
        <f t="shared" si="25"/>
        <v>1601138</v>
      </c>
      <c r="AT33" s="91">
        <f t="shared" si="26"/>
        <v>3432321.9</v>
      </c>
    </row>
    <row r="34" spans="1:46" s="5" customFormat="1" ht="105" customHeight="1" thickBot="1" x14ac:dyDescent="0.3">
      <c r="A34" s="9"/>
      <c r="B34" s="14">
        <v>24</v>
      </c>
      <c r="C34" s="15" t="s">
        <v>26</v>
      </c>
      <c r="D34" s="16" t="s">
        <v>31</v>
      </c>
      <c r="E34" s="15" t="s">
        <v>41</v>
      </c>
      <c r="F34" s="11" t="s">
        <v>15</v>
      </c>
      <c r="G34" s="11" t="s">
        <v>16</v>
      </c>
      <c r="H34" s="14">
        <v>1</v>
      </c>
      <c r="I34" s="11">
        <f t="shared" si="27"/>
        <v>1</v>
      </c>
      <c r="J34" s="11">
        <f t="shared" si="2"/>
        <v>12</v>
      </c>
      <c r="K34" s="110">
        <f t="shared" si="3"/>
        <v>11</v>
      </c>
      <c r="L34" s="14">
        <f t="shared" si="4"/>
        <v>24</v>
      </c>
      <c r="M34" s="35"/>
      <c r="N34" s="57">
        <v>60000</v>
      </c>
      <c r="O34" s="57">
        <f t="shared" si="5"/>
        <v>11400</v>
      </c>
      <c r="P34" s="57">
        <f t="shared" si="6"/>
        <v>71400</v>
      </c>
      <c r="Q34" s="57">
        <f t="shared" si="33"/>
        <v>71400</v>
      </c>
      <c r="R34" s="35"/>
      <c r="S34" s="35"/>
      <c r="T34" s="57">
        <v>275000</v>
      </c>
      <c r="U34" s="57">
        <f t="shared" si="8"/>
        <v>52250</v>
      </c>
      <c r="V34" s="57">
        <f t="shared" si="9"/>
        <v>327250</v>
      </c>
      <c r="W34" s="57">
        <f t="shared" si="34"/>
        <v>327250</v>
      </c>
      <c r="X34" s="35"/>
      <c r="Y34" s="97">
        <f t="shared" si="29"/>
        <v>60000</v>
      </c>
      <c r="Z34" s="97">
        <f t="shared" si="11"/>
        <v>275000</v>
      </c>
      <c r="AA34" s="97">
        <f t="shared" si="12"/>
        <v>167500</v>
      </c>
      <c r="AB34" s="97">
        <f t="shared" si="13"/>
        <v>113750</v>
      </c>
      <c r="AC34" s="111">
        <f t="shared" si="14"/>
        <v>1.7916666666666665</v>
      </c>
      <c r="AD34" s="35"/>
      <c r="AE34" s="57">
        <f>AB34</f>
        <v>113750</v>
      </c>
      <c r="AF34" s="57">
        <f t="shared" si="15"/>
        <v>21612.5</v>
      </c>
      <c r="AG34" s="57">
        <f t="shared" si="16"/>
        <v>135362.5</v>
      </c>
      <c r="AH34" s="57">
        <f t="shared" si="17"/>
        <v>135362.5</v>
      </c>
      <c r="AI34" s="33"/>
      <c r="AJ34" s="57">
        <f t="shared" si="18"/>
        <v>118755</v>
      </c>
      <c r="AK34" s="57">
        <f t="shared" si="19"/>
        <v>22563.45</v>
      </c>
      <c r="AL34" s="57">
        <f t="shared" si="20"/>
        <v>141318.45000000001</v>
      </c>
      <c r="AM34" s="57">
        <f t="shared" si="21"/>
        <v>1695821.4</v>
      </c>
      <c r="AO34" s="57">
        <f t="shared" si="22"/>
        <v>122317.65</v>
      </c>
      <c r="AP34" s="57">
        <f t="shared" si="23"/>
        <v>23240.35</v>
      </c>
      <c r="AQ34" s="57">
        <f t="shared" si="24"/>
        <v>145558</v>
      </c>
      <c r="AR34" s="57">
        <f t="shared" si="25"/>
        <v>1601138</v>
      </c>
      <c r="AT34" s="91">
        <f t="shared" si="26"/>
        <v>3432321.9</v>
      </c>
    </row>
    <row r="35" spans="1:46" s="5" customFormat="1" ht="105" customHeight="1" thickBot="1" x14ac:dyDescent="0.3">
      <c r="A35" s="9"/>
      <c r="B35" s="14">
        <v>25</v>
      </c>
      <c r="C35" s="15" t="s">
        <v>26</v>
      </c>
      <c r="D35" s="15" t="s">
        <v>31</v>
      </c>
      <c r="E35" s="15" t="s">
        <v>41</v>
      </c>
      <c r="F35" s="11" t="s">
        <v>15</v>
      </c>
      <c r="G35" s="11" t="s">
        <v>16</v>
      </c>
      <c r="H35" s="14">
        <v>2</v>
      </c>
      <c r="I35" s="11">
        <f t="shared" si="27"/>
        <v>2</v>
      </c>
      <c r="J35" s="11">
        <f t="shared" si="2"/>
        <v>24</v>
      </c>
      <c r="K35" s="110">
        <f t="shared" si="3"/>
        <v>22</v>
      </c>
      <c r="L35" s="14">
        <f t="shared" si="4"/>
        <v>48</v>
      </c>
      <c r="M35" s="35"/>
      <c r="N35" s="57">
        <v>60000</v>
      </c>
      <c r="O35" s="57">
        <f t="shared" si="5"/>
        <v>11400</v>
      </c>
      <c r="P35" s="57">
        <f t="shared" si="6"/>
        <v>71400</v>
      </c>
      <c r="Q35" s="57">
        <f t="shared" si="33"/>
        <v>142800</v>
      </c>
      <c r="R35" s="35"/>
      <c r="S35" s="35"/>
      <c r="T35" s="57">
        <v>275000</v>
      </c>
      <c r="U35" s="57">
        <f t="shared" si="8"/>
        <v>52250</v>
      </c>
      <c r="V35" s="57">
        <f t="shared" si="9"/>
        <v>327250</v>
      </c>
      <c r="W35" s="57">
        <f t="shared" si="34"/>
        <v>654500</v>
      </c>
      <c r="X35" s="35"/>
      <c r="Y35" s="97">
        <f t="shared" si="29"/>
        <v>60000</v>
      </c>
      <c r="Z35" s="97">
        <f t="shared" si="11"/>
        <v>275000</v>
      </c>
      <c r="AA35" s="97">
        <f t="shared" si="12"/>
        <v>167500</v>
      </c>
      <c r="AB35" s="97">
        <f t="shared" si="13"/>
        <v>113750</v>
      </c>
      <c r="AC35" s="111">
        <f t="shared" si="14"/>
        <v>1.7916666666666665</v>
      </c>
      <c r="AD35" s="35"/>
      <c r="AE35" s="57">
        <f t="shared" si="41"/>
        <v>113750</v>
      </c>
      <c r="AF35" s="57">
        <f t="shared" si="15"/>
        <v>21612.5</v>
      </c>
      <c r="AG35" s="57">
        <f t="shared" si="16"/>
        <v>135362.5</v>
      </c>
      <c r="AH35" s="57">
        <f t="shared" si="17"/>
        <v>270725</v>
      </c>
      <c r="AI35" s="33"/>
      <c r="AJ35" s="57">
        <f t="shared" si="18"/>
        <v>118755</v>
      </c>
      <c r="AK35" s="57">
        <f t="shared" si="19"/>
        <v>22563.45</v>
      </c>
      <c r="AL35" s="57">
        <f t="shared" si="20"/>
        <v>141318.45000000001</v>
      </c>
      <c r="AM35" s="57">
        <f t="shared" si="21"/>
        <v>3391642.8</v>
      </c>
      <c r="AO35" s="57">
        <f t="shared" si="22"/>
        <v>122317.65</v>
      </c>
      <c r="AP35" s="57">
        <f t="shared" si="23"/>
        <v>23240.35</v>
      </c>
      <c r="AQ35" s="57">
        <f t="shared" si="24"/>
        <v>145558</v>
      </c>
      <c r="AR35" s="57">
        <f t="shared" si="25"/>
        <v>3202276</v>
      </c>
      <c r="AT35" s="91">
        <f t="shared" si="26"/>
        <v>6864643.7999999998</v>
      </c>
    </row>
    <row r="36" spans="1:46" s="5" customFormat="1" ht="105" customHeight="1" thickBot="1" x14ac:dyDescent="0.3">
      <c r="A36" s="9"/>
      <c r="B36" s="14">
        <v>26</v>
      </c>
      <c r="C36" s="15" t="s">
        <v>26</v>
      </c>
      <c r="D36" s="15" t="s">
        <v>31</v>
      </c>
      <c r="E36" s="15" t="s">
        <v>41</v>
      </c>
      <c r="F36" s="11" t="s">
        <v>15</v>
      </c>
      <c r="G36" s="11" t="s">
        <v>16</v>
      </c>
      <c r="H36" s="14">
        <v>1</v>
      </c>
      <c r="I36" s="11">
        <f t="shared" si="27"/>
        <v>1</v>
      </c>
      <c r="J36" s="11">
        <f t="shared" si="2"/>
        <v>12</v>
      </c>
      <c r="K36" s="110">
        <f t="shared" si="3"/>
        <v>11</v>
      </c>
      <c r="L36" s="14">
        <f t="shared" si="4"/>
        <v>24</v>
      </c>
      <c r="M36" s="35"/>
      <c r="N36" s="57">
        <v>60000</v>
      </c>
      <c r="O36" s="57">
        <f t="shared" si="5"/>
        <v>11400</v>
      </c>
      <c r="P36" s="57">
        <f t="shared" si="6"/>
        <v>71400</v>
      </c>
      <c r="Q36" s="57">
        <f t="shared" si="33"/>
        <v>71400</v>
      </c>
      <c r="R36" s="35"/>
      <c r="S36" s="35"/>
      <c r="T36" s="57">
        <v>275000</v>
      </c>
      <c r="U36" s="57">
        <f t="shared" si="8"/>
        <v>52250</v>
      </c>
      <c r="V36" s="57">
        <f t="shared" si="9"/>
        <v>327250</v>
      </c>
      <c r="W36" s="57">
        <f t="shared" si="34"/>
        <v>327250</v>
      </c>
      <c r="X36" s="35"/>
      <c r="Y36" s="97">
        <f t="shared" si="29"/>
        <v>60000</v>
      </c>
      <c r="Z36" s="97">
        <f t="shared" si="11"/>
        <v>275000</v>
      </c>
      <c r="AA36" s="97">
        <f t="shared" si="12"/>
        <v>167500</v>
      </c>
      <c r="AB36" s="97">
        <f t="shared" si="13"/>
        <v>113750</v>
      </c>
      <c r="AC36" s="111">
        <f t="shared" si="14"/>
        <v>1.7916666666666665</v>
      </c>
      <c r="AD36" s="35"/>
      <c r="AE36" s="57">
        <f t="shared" si="41"/>
        <v>113750</v>
      </c>
      <c r="AF36" s="57">
        <f t="shared" si="15"/>
        <v>21612.5</v>
      </c>
      <c r="AG36" s="57">
        <f t="shared" si="16"/>
        <v>135362.5</v>
      </c>
      <c r="AH36" s="57">
        <f t="shared" si="17"/>
        <v>135362.5</v>
      </c>
      <c r="AI36" s="33"/>
      <c r="AJ36" s="57">
        <f t="shared" si="18"/>
        <v>118755</v>
      </c>
      <c r="AK36" s="57">
        <f t="shared" si="19"/>
        <v>22563.45</v>
      </c>
      <c r="AL36" s="57">
        <f t="shared" si="20"/>
        <v>141318.45000000001</v>
      </c>
      <c r="AM36" s="57">
        <f t="shared" si="21"/>
        <v>1695821.4</v>
      </c>
      <c r="AO36" s="57">
        <f t="shared" si="22"/>
        <v>122317.65</v>
      </c>
      <c r="AP36" s="57">
        <f t="shared" si="23"/>
        <v>23240.35</v>
      </c>
      <c r="AQ36" s="57">
        <f t="shared" si="24"/>
        <v>145558</v>
      </c>
      <c r="AR36" s="57">
        <f t="shared" si="25"/>
        <v>1601138</v>
      </c>
      <c r="AT36" s="91">
        <f t="shared" si="26"/>
        <v>3432321.9</v>
      </c>
    </row>
    <row r="37" spans="1:46" s="5" customFormat="1" ht="105" customHeight="1" thickBot="1" x14ac:dyDescent="0.3">
      <c r="A37" s="9"/>
      <c r="B37" s="14">
        <v>27</v>
      </c>
      <c r="C37" s="15" t="s">
        <v>26</v>
      </c>
      <c r="D37" s="15" t="s">
        <v>29</v>
      </c>
      <c r="E37" s="15" t="s">
        <v>45</v>
      </c>
      <c r="F37" s="11" t="s">
        <v>15</v>
      </c>
      <c r="G37" s="11" t="s">
        <v>16</v>
      </c>
      <c r="H37" s="14">
        <v>1</v>
      </c>
      <c r="I37" s="11">
        <f t="shared" si="27"/>
        <v>1</v>
      </c>
      <c r="J37" s="11">
        <f t="shared" si="2"/>
        <v>12</v>
      </c>
      <c r="K37" s="110">
        <f t="shared" si="3"/>
        <v>11</v>
      </c>
      <c r="L37" s="14">
        <f t="shared" si="4"/>
        <v>24</v>
      </c>
      <c r="M37" s="35"/>
      <c r="N37" s="57">
        <v>150000</v>
      </c>
      <c r="O37" s="57">
        <f t="shared" si="5"/>
        <v>28500</v>
      </c>
      <c r="P37" s="57">
        <f t="shared" si="6"/>
        <v>178500</v>
      </c>
      <c r="Q37" s="57">
        <f t="shared" si="33"/>
        <v>178500</v>
      </c>
      <c r="R37" s="35"/>
      <c r="S37" s="35"/>
      <c r="T37" s="123">
        <v>3083333</v>
      </c>
      <c r="U37" s="57">
        <f t="shared" si="8"/>
        <v>585833.27</v>
      </c>
      <c r="V37" s="57">
        <f t="shared" si="9"/>
        <v>3669166.27</v>
      </c>
      <c r="W37" s="57">
        <f t="shared" si="34"/>
        <v>3669166.27</v>
      </c>
      <c r="X37" s="35"/>
      <c r="Y37" s="97">
        <f t="shared" ref="Y37" si="42">ROUND(MIN(N37),2)</f>
        <v>150000</v>
      </c>
      <c r="Z37" s="97">
        <f t="shared" ref="Z37" si="43">ROUND(MAX(N37),2)</f>
        <v>150000</v>
      </c>
      <c r="AA37" s="97">
        <f t="shared" ref="AA37" si="44">ROUND(AVERAGE(N37),2)</f>
        <v>150000</v>
      </c>
      <c r="AB37" s="97">
        <f t="shared" si="13"/>
        <v>150000</v>
      </c>
      <c r="AC37" s="111">
        <f t="shared" si="14"/>
        <v>0</v>
      </c>
      <c r="AD37" s="35"/>
      <c r="AE37" s="57">
        <f>Y37</f>
        <v>150000</v>
      </c>
      <c r="AF37" s="57">
        <f t="shared" si="15"/>
        <v>28500</v>
      </c>
      <c r="AG37" s="57">
        <f t="shared" si="16"/>
        <v>178500</v>
      </c>
      <c r="AH37" s="57">
        <f t="shared" si="17"/>
        <v>178500</v>
      </c>
      <c r="AI37" s="33"/>
      <c r="AJ37" s="57">
        <f t="shared" si="18"/>
        <v>156600</v>
      </c>
      <c r="AK37" s="57">
        <f t="shared" si="19"/>
        <v>29754</v>
      </c>
      <c r="AL37" s="57">
        <f t="shared" si="20"/>
        <v>186354</v>
      </c>
      <c r="AM37" s="57">
        <f t="shared" si="21"/>
        <v>2236248</v>
      </c>
      <c r="AO37" s="57">
        <f t="shared" si="22"/>
        <v>161298</v>
      </c>
      <c r="AP37" s="57">
        <f t="shared" si="23"/>
        <v>30646.62</v>
      </c>
      <c r="AQ37" s="57">
        <f t="shared" si="24"/>
        <v>191944.62</v>
      </c>
      <c r="AR37" s="57">
        <f t="shared" si="25"/>
        <v>2111390.8199999998</v>
      </c>
      <c r="AT37" s="91">
        <f t="shared" si="26"/>
        <v>4526138.82</v>
      </c>
    </row>
    <row r="38" spans="1:46" s="5" customFormat="1" ht="105" customHeight="1" thickBot="1" x14ac:dyDescent="0.3">
      <c r="A38" s="9"/>
      <c r="B38" s="14">
        <v>28</v>
      </c>
      <c r="C38" s="15" t="s">
        <v>26</v>
      </c>
      <c r="D38" s="15" t="s">
        <v>43</v>
      </c>
      <c r="E38" s="15" t="s">
        <v>46</v>
      </c>
      <c r="F38" s="11" t="s">
        <v>15</v>
      </c>
      <c r="G38" s="11" t="s">
        <v>16</v>
      </c>
      <c r="H38" s="14">
        <v>1</v>
      </c>
      <c r="I38" s="11">
        <f t="shared" si="27"/>
        <v>1</v>
      </c>
      <c r="J38" s="11">
        <f t="shared" si="2"/>
        <v>12</v>
      </c>
      <c r="K38" s="110">
        <f t="shared" si="3"/>
        <v>11</v>
      </c>
      <c r="L38" s="14">
        <f t="shared" si="4"/>
        <v>24</v>
      </c>
      <c r="M38" s="35"/>
      <c r="N38" s="57">
        <v>80000</v>
      </c>
      <c r="O38" s="57">
        <f t="shared" si="5"/>
        <v>15200</v>
      </c>
      <c r="P38" s="57">
        <f t="shared" si="6"/>
        <v>95200</v>
      </c>
      <c r="Q38" s="57">
        <f t="shared" si="33"/>
        <v>95200</v>
      </c>
      <c r="R38" s="35"/>
      <c r="S38" s="35"/>
      <c r="T38" s="57">
        <v>425000</v>
      </c>
      <c r="U38" s="57">
        <f t="shared" si="8"/>
        <v>80750</v>
      </c>
      <c r="V38" s="57">
        <f t="shared" si="9"/>
        <v>505750</v>
      </c>
      <c r="W38" s="57">
        <f t="shared" si="34"/>
        <v>505750</v>
      </c>
      <c r="X38" s="35"/>
      <c r="Y38" s="97">
        <f t="shared" si="29"/>
        <v>80000</v>
      </c>
      <c r="Z38" s="97">
        <f t="shared" si="11"/>
        <v>425000</v>
      </c>
      <c r="AA38" s="97">
        <f t="shared" si="12"/>
        <v>252500</v>
      </c>
      <c r="AB38" s="97">
        <f t="shared" si="13"/>
        <v>166250</v>
      </c>
      <c r="AC38" s="111">
        <f t="shared" si="14"/>
        <v>2.15625</v>
      </c>
      <c r="AD38" s="35"/>
      <c r="AE38" s="57">
        <f t="shared" ref="AE38:AE55" si="45">AB38</f>
        <v>166250</v>
      </c>
      <c r="AF38" s="57">
        <f t="shared" si="15"/>
        <v>31587.5</v>
      </c>
      <c r="AG38" s="57">
        <f t="shared" si="16"/>
        <v>197837.5</v>
      </c>
      <c r="AH38" s="57">
        <f t="shared" si="17"/>
        <v>197837.5</v>
      </c>
      <c r="AI38" s="33"/>
      <c r="AJ38" s="57">
        <f t="shared" si="18"/>
        <v>173565</v>
      </c>
      <c r="AK38" s="57">
        <f t="shared" si="19"/>
        <v>32977.35</v>
      </c>
      <c r="AL38" s="57">
        <f t="shared" si="20"/>
        <v>206542.35</v>
      </c>
      <c r="AM38" s="57">
        <f t="shared" si="21"/>
        <v>2478508.2000000002</v>
      </c>
      <c r="AO38" s="57">
        <f t="shared" si="22"/>
        <v>178771.95</v>
      </c>
      <c r="AP38" s="57">
        <f t="shared" si="23"/>
        <v>33966.67</v>
      </c>
      <c r="AQ38" s="57">
        <f t="shared" si="24"/>
        <v>212738.62</v>
      </c>
      <c r="AR38" s="57">
        <f t="shared" si="25"/>
        <v>2340124.8199999998</v>
      </c>
      <c r="AT38" s="91">
        <f t="shared" si="26"/>
        <v>5016470.5199999996</v>
      </c>
    </row>
    <row r="39" spans="1:46" s="5" customFormat="1" ht="105" customHeight="1" thickBot="1" x14ac:dyDescent="0.3">
      <c r="A39" s="9"/>
      <c r="B39" s="14">
        <v>29</v>
      </c>
      <c r="C39" s="15" t="s">
        <v>26</v>
      </c>
      <c r="D39" s="15" t="s">
        <v>43</v>
      </c>
      <c r="E39" s="15" t="s">
        <v>46</v>
      </c>
      <c r="F39" s="11" t="s">
        <v>15</v>
      </c>
      <c r="G39" s="11" t="s">
        <v>16</v>
      </c>
      <c r="H39" s="14">
        <v>3</v>
      </c>
      <c r="I39" s="11">
        <f t="shared" si="27"/>
        <v>3</v>
      </c>
      <c r="J39" s="11">
        <f t="shared" si="2"/>
        <v>36</v>
      </c>
      <c r="K39" s="110">
        <f t="shared" si="3"/>
        <v>33</v>
      </c>
      <c r="L39" s="14">
        <f t="shared" si="4"/>
        <v>72</v>
      </c>
      <c r="M39" s="35"/>
      <c r="N39" s="57">
        <v>80000</v>
      </c>
      <c r="O39" s="57">
        <f t="shared" si="5"/>
        <v>15200</v>
      </c>
      <c r="P39" s="57">
        <f t="shared" si="6"/>
        <v>95200</v>
      </c>
      <c r="Q39" s="57">
        <f t="shared" si="33"/>
        <v>285600</v>
      </c>
      <c r="R39" s="35"/>
      <c r="S39" s="35"/>
      <c r="T39" s="57">
        <v>425000</v>
      </c>
      <c r="U39" s="57">
        <f t="shared" si="8"/>
        <v>80750</v>
      </c>
      <c r="V39" s="57">
        <f t="shared" si="9"/>
        <v>505750</v>
      </c>
      <c r="W39" s="57">
        <f t="shared" si="34"/>
        <v>1517250</v>
      </c>
      <c r="X39" s="35"/>
      <c r="Y39" s="97">
        <f t="shared" si="29"/>
        <v>80000</v>
      </c>
      <c r="Z39" s="97">
        <f t="shared" si="11"/>
        <v>425000</v>
      </c>
      <c r="AA39" s="97">
        <f t="shared" si="12"/>
        <v>252500</v>
      </c>
      <c r="AB39" s="97">
        <f t="shared" si="13"/>
        <v>166250</v>
      </c>
      <c r="AC39" s="111">
        <f t="shared" si="14"/>
        <v>2.15625</v>
      </c>
      <c r="AD39" s="35"/>
      <c r="AE39" s="57">
        <f t="shared" si="45"/>
        <v>166250</v>
      </c>
      <c r="AF39" s="57">
        <f t="shared" si="15"/>
        <v>31587.5</v>
      </c>
      <c r="AG39" s="57">
        <f t="shared" si="16"/>
        <v>197837.5</v>
      </c>
      <c r="AH39" s="57">
        <f t="shared" si="17"/>
        <v>593512.5</v>
      </c>
      <c r="AI39" s="33"/>
      <c r="AJ39" s="57">
        <f t="shared" si="18"/>
        <v>173565</v>
      </c>
      <c r="AK39" s="57">
        <f t="shared" si="19"/>
        <v>32977.35</v>
      </c>
      <c r="AL39" s="57">
        <f t="shared" si="20"/>
        <v>206542.35</v>
      </c>
      <c r="AM39" s="57">
        <f t="shared" si="21"/>
        <v>7435524.5999999996</v>
      </c>
      <c r="AO39" s="57">
        <f t="shared" si="22"/>
        <v>178771.95</v>
      </c>
      <c r="AP39" s="57">
        <f t="shared" si="23"/>
        <v>33966.67</v>
      </c>
      <c r="AQ39" s="57">
        <f t="shared" si="24"/>
        <v>212738.62</v>
      </c>
      <c r="AR39" s="57">
        <f t="shared" si="25"/>
        <v>7020374.46</v>
      </c>
      <c r="AT39" s="91">
        <f t="shared" si="26"/>
        <v>15049411.560000001</v>
      </c>
    </row>
    <row r="40" spans="1:46" s="5" customFormat="1" ht="105" customHeight="1" thickBot="1" x14ac:dyDescent="0.3">
      <c r="A40" s="9"/>
      <c r="B40" s="14">
        <v>30</v>
      </c>
      <c r="C40" s="15" t="s">
        <v>26</v>
      </c>
      <c r="D40" s="15" t="s">
        <v>31</v>
      </c>
      <c r="E40" s="15" t="s">
        <v>46</v>
      </c>
      <c r="F40" s="11" t="s">
        <v>15</v>
      </c>
      <c r="G40" s="11" t="s">
        <v>16</v>
      </c>
      <c r="H40" s="14">
        <v>2</v>
      </c>
      <c r="I40" s="11">
        <f t="shared" si="27"/>
        <v>2</v>
      </c>
      <c r="J40" s="11">
        <f t="shared" si="2"/>
        <v>24</v>
      </c>
      <c r="K40" s="110">
        <f t="shared" si="3"/>
        <v>22</v>
      </c>
      <c r="L40" s="14">
        <f t="shared" si="4"/>
        <v>48</v>
      </c>
      <c r="M40" s="35"/>
      <c r="N40" s="57">
        <v>60000</v>
      </c>
      <c r="O40" s="57">
        <f t="shared" si="5"/>
        <v>11400</v>
      </c>
      <c r="P40" s="57">
        <f t="shared" si="6"/>
        <v>71400</v>
      </c>
      <c r="Q40" s="57">
        <f t="shared" si="33"/>
        <v>142800</v>
      </c>
      <c r="R40" s="35"/>
      <c r="S40" s="35"/>
      <c r="T40" s="57">
        <v>308333</v>
      </c>
      <c r="U40" s="57">
        <f t="shared" si="8"/>
        <v>58583.27</v>
      </c>
      <c r="V40" s="57">
        <f t="shared" si="9"/>
        <v>366916.27</v>
      </c>
      <c r="W40" s="57">
        <f t="shared" si="34"/>
        <v>733832.54</v>
      </c>
      <c r="X40" s="35"/>
      <c r="Y40" s="97">
        <f t="shared" si="29"/>
        <v>60000</v>
      </c>
      <c r="Z40" s="97">
        <f t="shared" si="11"/>
        <v>308333</v>
      </c>
      <c r="AA40" s="97">
        <f t="shared" si="12"/>
        <v>184166.5</v>
      </c>
      <c r="AB40" s="97">
        <f t="shared" si="13"/>
        <v>122083.25</v>
      </c>
      <c r="AC40" s="111">
        <f t="shared" si="14"/>
        <v>2.0694416666666666</v>
      </c>
      <c r="AD40" s="35"/>
      <c r="AE40" s="57">
        <f t="shared" si="45"/>
        <v>122083.25</v>
      </c>
      <c r="AF40" s="57">
        <f t="shared" si="15"/>
        <v>23195.82</v>
      </c>
      <c r="AG40" s="57">
        <f t="shared" si="16"/>
        <v>145279.07</v>
      </c>
      <c r="AH40" s="57">
        <f t="shared" si="17"/>
        <v>290558.14</v>
      </c>
      <c r="AI40" s="33"/>
      <c r="AJ40" s="57">
        <f t="shared" si="18"/>
        <v>127454.91</v>
      </c>
      <c r="AK40" s="57">
        <f t="shared" si="19"/>
        <v>24216.43</v>
      </c>
      <c r="AL40" s="57">
        <f t="shared" si="20"/>
        <v>151671.34</v>
      </c>
      <c r="AM40" s="57">
        <f t="shared" si="21"/>
        <v>3640112.16</v>
      </c>
      <c r="AO40" s="57">
        <f t="shared" si="22"/>
        <v>131278.56</v>
      </c>
      <c r="AP40" s="57">
        <f t="shared" si="23"/>
        <v>24942.93</v>
      </c>
      <c r="AQ40" s="57">
        <f t="shared" si="24"/>
        <v>156221.49</v>
      </c>
      <c r="AR40" s="57">
        <f t="shared" si="25"/>
        <v>3436872.78</v>
      </c>
      <c r="AT40" s="91">
        <f t="shared" si="26"/>
        <v>7367543.0800000001</v>
      </c>
    </row>
    <row r="41" spans="1:46" s="5" customFormat="1" ht="105" customHeight="1" thickBot="1" x14ac:dyDescent="0.3">
      <c r="A41" s="9"/>
      <c r="B41" s="14">
        <v>31</v>
      </c>
      <c r="C41" s="15" t="s">
        <v>26</v>
      </c>
      <c r="D41" s="15" t="s">
        <v>31</v>
      </c>
      <c r="E41" s="15" t="s">
        <v>46</v>
      </c>
      <c r="F41" s="11" t="s">
        <v>15</v>
      </c>
      <c r="G41" s="11" t="s">
        <v>16</v>
      </c>
      <c r="H41" s="14">
        <v>4</v>
      </c>
      <c r="I41" s="11">
        <f t="shared" si="27"/>
        <v>4</v>
      </c>
      <c r="J41" s="11">
        <f t="shared" si="2"/>
        <v>48</v>
      </c>
      <c r="K41" s="110">
        <f t="shared" si="3"/>
        <v>44</v>
      </c>
      <c r="L41" s="14">
        <f t="shared" si="4"/>
        <v>96</v>
      </c>
      <c r="M41" s="35"/>
      <c r="N41" s="57">
        <v>60000</v>
      </c>
      <c r="O41" s="57">
        <f t="shared" si="5"/>
        <v>11400</v>
      </c>
      <c r="P41" s="57">
        <f t="shared" si="6"/>
        <v>71400</v>
      </c>
      <c r="Q41" s="57">
        <f t="shared" si="33"/>
        <v>285600</v>
      </c>
      <c r="R41" s="35"/>
      <c r="S41" s="35"/>
      <c r="T41" s="57">
        <v>308333</v>
      </c>
      <c r="U41" s="57">
        <f t="shared" si="8"/>
        <v>58583.27</v>
      </c>
      <c r="V41" s="57">
        <f t="shared" si="9"/>
        <v>366916.27</v>
      </c>
      <c r="W41" s="57">
        <f t="shared" si="34"/>
        <v>1467665.08</v>
      </c>
      <c r="X41" s="35"/>
      <c r="Y41" s="97">
        <f t="shared" si="29"/>
        <v>60000</v>
      </c>
      <c r="Z41" s="97">
        <f t="shared" si="11"/>
        <v>308333</v>
      </c>
      <c r="AA41" s="97">
        <f t="shared" si="12"/>
        <v>184166.5</v>
      </c>
      <c r="AB41" s="97">
        <f t="shared" si="13"/>
        <v>122083.25</v>
      </c>
      <c r="AC41" s="111">
        <f t="shared" si="14"/>
        <v>2.0694416666666666</v>
      </c>
      <c r="AD41" s="35"/>
      <c r="AE41" s="57">
        <f t="shared" si="45"/>
        <v>122083.25</v>
      </c>
      <c r="AF41" s="57">
        <f t="shared" si="15"/>
        <v>23195.82</v>
      </c>
      <c r="AG41" s="57">
        <f t="shared" si="16"/>
        <v>145279.07</v>
      </c>
      <c r="AH41" s="57">
        <f t="shared" si="17"/>
        <v>581116.28</v>
      </c>
      <c r="AI41" s="33"/>
      <c r="AJ41" s="57">
        <f t="shared" si="18"/>
        <v>127454.91</v>
      </c>
      <c r="AK41" s="57">
        <f t="shared" si="19"/>
        <v>24216.43</v>
      </c>
      <c r="AL41" s="57">
        <f t="shared" si="20"/>
        <v>151671.34</v>
      </c>
      <c r="AM41" s="57">
        <f t="shared" si="21"/>
        <v>7280224.3200000003</v>
      </c>
      <c r="AO41" s="57">
        <f t="shared" si="22"/>
        <v>131278.56</v>
      </c>
      <c r="AP41" s="57">
        <f t="shared" si="23"/>
        <v>24942.93</v>
      </c>
      <c r="AQ41" s="57">
        <f t="shared" si="24"/>
        <v>156221.49</v>
      </c>
      <c r="AR41" s="57">
        <f t="shared" si="25"/>
        <v>6873745.5599999996</v>
      </c>
      <c r="AT41" s="91">
        <f t="shared" si="26"/>
        <v>14735086.16</v>
      </c>
    </row>
    <row r="42" spans="1:46" s="5" customFormat="1" ht="105" customHeight="1" thickBot="1" x14ac:dyDescent="0.3">
      <c r="A42" s="9"/>
      <c r="B42" s="14">
        <v>32</v>
      </c>
      <c r="C42" s="15" t="s">
        <v>26</v>
      </c>
      <c r="D42" s="15" t="s">
        <v>27</v>
      </c>
      <c r="E42" s="15" t="s">
        <v>46</v>
      </c>
      <c r="F42" s="11" t="s">
        <v>15</v>
      </c>
      <c r="G42" s="11" t="s">
        <v>16</v>
      </c>
      <c r="H42" s="14">
        <v>5</v>
      </c>
      <c r="I42" s="11">
        <f t="shared" si="27"/>
        <v>5</v>
      </c>
      <c r="J42" s="11">
        <f t="shared" si="2"/>
        <v>60</v>
      </c>
      <c r="K42" s="110">
        <f t="shared" si="3"/>
        <v>55</v>
      </c>
      <c r="L42" s="14">
        <f t="shared" si="4"/>
        <v>120</v>
      </c>
      <c r="M42" s="35"/>
      <c r="N42" s="57">
        <v>80000</v>
      </c>
      <c r="O42" s="57">
        <f t="shared" si="5"/>
        <v>15200</v>
      </c>
      <c r="P42" s="57">
        <f t="shared" si="6"/>
        <v>95200</v>
      </c>
      <c r="Q42" s="57">
        <f t="shared" si="33"/>
        <v>476000</v>
      </c>
      <c r="R42" s="35"/>
      <c r="S42" s="35"/>
      <c r="T42" s="57">
        <v>466667</v>
      </c>
      <c r="U42" s="57">
        <f t="shared" si="8"/>
        <v>88666.73</v>
      </c>
      <c r="V42" s="57">
        <f t="shared" si="9"/>
        <v>555333.73</v>
      </c>
      <c r="W42" s="57">
        <f t="shared" si="34"/>
        <v>2776668.65</v>
      </c>
      <c r="X42" s="35"/>
      <c r="Y42" s="97">
        <f t="shared" si="29"/>
        <v>80000</v>
      </c>
      <c r="Z42" s="97">
        <f t="shared" si="11"/>
        <v>466667</v>
      </c>
      <c r="AA42" s="97">
        <f t="shared" si="12"/>
        <v>273333.5</v>
      </c>
      <c r="AB42" s="97">
        <f t="shared" si="13"/>
        <v>176666.75</v>
      </c>
      <c r="AC42" s="111">
        <f t="shared" si="14"/>
        <v>2.4166687499999999</v>
      </c>
      <c r="AD42" s="35"/>
      <c r="AE42" s="57">
        <f t="shared" si="45"/>
        <v>176666.75</v>
      </c>
      <c r="AF42" s="57">
        <f t="shared" si="15"/>
        <v>33566.68</v>
      </c>
      <c r="AG42" s="57">
        <f t="shared" si="16"/>
        <v>210233.43</v>
      </c>
      <c r="AH42" s="57">
        <f t="shared" si="17"/>
        <v>1051167.1499999999</v>
      </c>
      <c r="AI42" s="33"/>
      <c r="AJ42" s="57">
        <f t="shared" si="18"/>
        <v>184440.09</v>
      </c>
      <c r="AK42" s="57">
        <f t="shared" si="19"/>
        <v>35043.620000000003</v>
      </c>
      <c r="AL42" s="57">
        <f t="shared" si="20"/>
        <v>219483.71</v>
      </c>
      <c r="AM42" s="57">
        <f t="shared" si="21"/>
        <v>13169022.6</v>
      </c>
      <c r="AO42" s="57">
        <f t="shared" si="22"/>
        <v>189973.29</v>
      </c>
      <c r="AP42" s="57">
        <f t="shared" si="23"/>
        <v>36094.93</v>
      </c>
      <c r="AQ42" s="57">
        <f t="shared" si="24"/>
        <v>226068.22</v>
      </c>
      <c r="AR42" s="57">
        <f t="shared" si="25"/>
        <v>12433752.1</v>
      </c>
      <c r="AT42" s="91">
        <f t="shared" si="26"/>
        <v>26653941.850000001</v>
      </c>
    </row>
    <row r="43" spans="1:46" s="5" customFormat="1" ht="105" customHeight="1" thickBot="1" x14ac:dyDescent="0.3">
      <c r="A43" s="9"/>
      <c r="B43" s="14">
        <v>33</v>
      </c>
      <c r="C43" s="15" t="s">
        <v>26</v>
      </c>
      <c r="D43" s="15" t="s">
        <v>31</v>
      </c>
      <c r="E43" s="15" t="s">
        <v>46</v>
      </c>
      <c r="F43" s="11" t="s">
        <v>15</v>
      </c>
      <c r="G43" s="11" t="s">
        <v>16</v>
      </c>
      <c r="H43" s="14">
        <v>1</v>
      </c>
      <c r="I43" s="11">
        <f t="shared" si="27"/>
        <v>1</v>
      </c>
      <c r="J43" s="11">
        <f t="shared" si="2"/>
        <v>12</v>
      </c>
      <c r="K43" s="110">
        <f t="shared" si="3"/>
        <v>11</v>
      </c>
      <c r="L43" s="14">
        <f t="shared" si="4"/>
        <v>24</v>
      </c>
      <c r="M43" s="35"/>
      <c r="N43" s="57">
        <v>60000</v>
      </c>
      <c r="O43" s="57">
        <f t="shared" si="5"/>
        <v>11400</v>
      </c>
      <c r="P43" s="57">
        <f t="shared" si="6"/>
        <v>71400</v>
      </c>
      <c r="Q43" s="57">
        <f t="shared" si="33"/>
        <v>71400</v>
      </c>
      <c r="R43" s="35"/>
      <c r="S43" s="35"/>
      <c r="T43" s="57">
        <v>308333</v>
      </c>
      <c r="U43" s="57">
        <f t="shared" si="8"/>
        <v>58583.27</v>
      </c>
      <c r="V43" s="57">
        <f t="shared" si="9"/>
        <v>366916.27</v>
      </c>
      <c r="W43" s="57">
        <f t="shared" si="34"/>
        <v>366916.27</v>
      </c>
      <c r="X43" s="35"/>
      <c r="Y43" s="97">
        <f t="shared" si="29"/>
        <v>60000</v>
      </c>
      <c r="Z43" s="97">
        <f t="shared" si="11"/>
        <v>308333</v>
      </c>
      <c r="AA43" s="97">
        <f t="shared" si="12"/>
        <v>184166.5</v>
      </c>
      <c r="AB43" s="97">
        <f t="shared" si="13"/>
        <v>122083.25</v>
      </c>
      <c r="AC43" s="111">
        <f t="shared" si="14"/>
        <v>2.0694416666666666</v>
      </c>
      <c r="AD43" s="35"/>
      <c r="AE43" s="57">
        <f t="shared" si="45"/>
        <v>122083.25</v>
      </c>
      <c r="AF43" s="57">
        <f t="shared" si="15"/>
        <v>23195.82</v>
      </c>
      <c r="AG43" s="57">
        <f t="shared" si="16"/>
        <v>145279.07</v>
      </c>
      <c r="AH43" s="57">
        <f t="shared" si="17"/>
        <v>145279.07</v>
      </c>
      <c r="AI43" s="33"/>
      <c r="AJ43" s="57">
        <f t="shared" si="18"/>
        <v>127454.91</v>
      </c>
      <c r="AK43" s="57">
        <f t="shared" si="19"/>
        <v>24216.43</v>
      </c>
      <c r="AL43" s="57">
        <f t="shared" si="20"/>
        <v>151671.34</v>
      </c>
      <c r="AM43" s="57">
        <f t="shared" si="21"/>
        <v>1820056.08</v>
      </c>
      <c r="AO43" s="57">
        <f t="shared" si="22"/>
        <v>131278.56</v>
      </c>
      <c r="AP43" s="57">
        <f t="shared" si="23"/>
        <v>24942.93</v>
      </c>
      <c r="AQ43" s="57">
        <f t="shared" si="24"/>
        <v>156221.49</v>
      </c>
      <c r="AR43" s="57">
        <f t="shared" si="25"/>
        <v>1718436.39</v>
      </c>
      <c r="AT43" s="91">
        <f t="shared" si="26"/>
        <v>3683771.54</v>
      </c>
    </row>
    <row r="44" spans="1:46" s="5" customFormat="1" ht="105" customHeight="1" thickBot="1" x14ac:dyDescent="0.3">
      <c r="A44" s="9"/>
      <c r="B44" s="14">
        <v>34</v>
      </c>
      <c r="C44" s="15" t="s">
        <v>26</v>
      </c>
      <c r="D44" s="15" t="s">
        <v>31</v>
      </c>
      <c r="E44" s="15" t="s">
        <v>47</v>
      </c>
      <c r="F44" s="11" t="s">
        <v>15</v>
      </c>
      <c r="G44" s="11" t="s">
        <v>16</v>
      </c>
      <c r="H44" s="14">
        <v>1</v>
      </c>
      <c r="I44" s="11">
        <f t="shared" si="27"/>
        <v>1</v>
      </c>
      <c r="J44" s="11">
        <f t="shared" si="2"/>
        <v>12</v>
      </c>
      <c r="K44" s="110">
        <f t="shared" si="3"/>
        <v>11</v>
      </c>
      <c r="L44" s="14">
        <f t="shared" si="4"/>
        <v>24</v>
      </c>
      <c r="M44" s="35"/>
      <c r="N44" s="57">
        <v>65000</v>
      </c>
      <c r="O44" s="57">
        <f t="shared" si="5"/>
        <v>12350</v>
      </c>
      <c r="P44" s="57">
        <f t="shared" si="6"/>
        <v>77350</v>
      </c>
      <c r="Q44" s="57">
        <f t="shared" si="33"/>
        <v>77350</v>
      </c>
      <c r="R44" s="35"/>
      <c r="S44" s="35"/>
      <c r="T44" s="57">
        <v>350000</v>
      </c>
      <c r="U44" s="57">
        <f t="shared" si="8"/>
        <v>66500</v>
      </c>
      <c r="V44" s="57">
        <f t="shared" si="9"/>
        <v>416500</v>
      </c>
      <c r="W44" s="57">
        <f t="shared" si="34"/>
        <v>416500</v>
      </c>
      <c r="X44" s="35"/>
      <c r="Y44" s="97">
        <f t="shared" si="29"/>
        <v>65000</v>
      </c>
      <c r="Z44" s="97">
        <f t="shared" si="11"/>
        <v>350000</v>
      </c>
      <c r="AA44" s="97">
        <f t="shared" si="12"/>
        <v>207500</v>
      </c>
      <c r="AB44" s="97">
        <f t="shared" si="13"/>
        <v>136250</v>
      </c>
      <c r="AC44" s="111">
        <f t="shared" si="14"/>
        <v>2.1923076923076925</v>
      </c>
      <c r="AD44" s="35"/>
      <c r="AE44" s="57">
        <f t="shared" si="45"/>
        <v>136250</v>
      </c>
      <c r="AF44" s="57">
        <f t="shared" si="15"/>
        <v>25887.5</v>
      </c>
      <c r="AG44" s="57">
        <f t="shared" si="16"/>
        <v>162137.5</v>
      </c>
      <c r="AH44" s="57">
        <f t="shared" si="17"/>
        <v>162137.5</v>
      </c>
      <c r="AI44" s="33"/>
      <c r="AJ44" s="57">
        <f t="shared" si="18"/>
        <v>142245</v>
      </c>
      <c r="AK44" s="57">
        <f t="shared" si="19"/>
        <v>27026.55</v>
      </c>
      <c r="AL44" s="57">
        <f t="shared" si="20"/>
        <v>169271.55</v>
      </c>
      <c r="AM44" s="57">
        <f t="shared" si="21"/>
        <v>2031258.6</v>
      </c>
      <c r="AO44" s="57">
        <f t="shared" si="22"/>
        <v>146512.35</v>
      </c>
      <c r="AP44" s="57">
        <f t="shared" si="23"/>
        <v>27837.35</v>
      </c>
      <c r="AQ44" s="57">
        <f t="shared" si="24"/>
        <v>174349.7</v>
      </c>
      <c r="AR44" s="57">
        <f t="shared" si="25"/>
        <v>1917846.7</v>
      </c>
      <c r="AT44" s="91">
        <f t="shared" si="26"/>
        <v>4111242.8</v>
      </c>
    </row>
    <row r="45" spans="1:46" s="5" customFormat="1" ht="105" customHeight="1" thickBot="1" x14ac:dyDescent="0.3">
      <c r="A45" s="9"/>
      <c r="B45" s="14">
        <v>35</v>
      </c>
      <c r="C45" s="11" t="s">
        <v>26</v>
      </c>
      <c r="D45" s="11" t="s">
        <v>43</v>
      </c>
      <c r="E45" s="11" t="s">
        <v>48</v>
      </c>
      <c r="F45" s="11" t="s">
        <v>15</v>
      </c>
      <c r="G45" s="11" t="s">
        <v>16</v>
      </c>
      <c r="H45" s="10">
        <v>10</v>
      </c>
      <c r="I45" s="11">
        <f t="shared" si="27"/>
        <v>10</v>
      </c>
      <c r="J45" s="11">
        <f t="shared" si="2"/>
        <v>120</v>
      </c>
      <c r="K45" s="110">
        <f t="shared" si="3"/>
        <v>110</v>
      </c>
      <c r="L45" s="14">
        <f t="shared" si="4"/>
        <v>240</v>
      </c>
      <c r="M45" s="35"/>
      <c r="N45" s="57">
        <v>85000</v>
      </c>
      <c r="O45" s="57">
        <f t="shared" si="5"/>
        <v>16150</v>
      </c>
      <c r="P45" s="57">
        <f t="shared" si="6"/>
        <v>101150</v>
      </c>
      <c r="Q45" s="57">
        <f t="shared" si="33"/>
        <v>1011500</v>
      </c>
      <c r="R45" s="35"/>
      <c r="S45" s="35"/>
      <c r="T45" s="57">
        <v>525000</v>
      </c>
      <c r="U45" s="57">
        <f t="shared" si="8"/>
        <v>99750</v>
      </c>
      <c r="V45" s="57">
        <f t="shared" si="9"/>
        <v>624750</v>
      </c>
      <c r="W45" s="57">
        <f t="shared" si="34"/>
        <v>6247500</v>
      </c>
      <c r="X45" s="35"/>
      <c r="Y45" s="97">
        <f t="shared" si="29"/>
        <v>85000</v>
      </c>
      <c r="Z45" s="97">
        <f t="shared" si="11"/>
        <v>525000</v>
      </c>
      <c r="AA45" s="97">
        <f t="shared" si="12"/>
        <v>305000</v>
      </c>
      <c r="AB45" s="97">
        <f t="shared" si="13"/>
        <v>195000</v>
      </c>
      <c r="AC45" s="111">
        <f t="shared" si="14"/>
        <v>2.5882352941176472</v>
      </c>
      <c r="AD45" s="35"/>
      <c r="AE45" s="57">
        <f t="shared" si="45"/>
        <v>195000</v>
      </c>
      <c r="AF45" s="57">
        <f t="shared" si="15"/>
        <v>37050</v>
      </c>
      <c r="AG45" s="57">
        <f t="shared" si="16"/>
        <v>232050</v>
      </c>
      <c r="AH45" s="57">
        <f t="shared" si="17"/>
        <v>2320500</v>
      </c>
      <c r="AI45" s="33"/>
      <c r="AJ45" s="57">
        <f t="shared" si="18"/>
        <v>203580</v>
      </c>
      <c r="AK45" s="57">
        <f t="shared" si="19"/>
        <v>38680.199999999997</v>
      </c>
      <c r="AL45" s="57">
        <f t="shared" si="20"/>
        <v>242260.2</v>
      </c>
      <c r="AM45" s="57">
        <f t="shared" si="21"/>
        <v>29071224</v>
      </c>
      <c r="AO45" s="57">
        <f t="shared" si="22"/>
        <v>209687.4</v>
      </c>
      <c r="AP45" s="57">
        <f t="shared" si="23"/>
        <v>39840.61</v>
      </c>
      <c r="AQ45" s="57">
        <f t="shared" si="24"/>
        <v>249528.01</v>
      </c>
      <c r="AR45" s="57">
        <f t="shared" si="25"/>
        <v>27448081.100000001</v>
      </c>
      <c r="AT45" s="91">
        <f t="shared" si="26"/>
        <v>58839805.100000001</v>
      </c>
    </row>
    <row r="46" spans="1:46" s="5" customFormat="1" ht="105" customHeight="1" thickBot="1" x14ac:dyDescent="0.3">
      <c r="A46" s="9"/>
      <c r="B46" s="14">
        <v>36</v>
      </c>
      <c r="C46" s="15" t="s">
        <v>26</v>
      </c>
      <c r="D46" s="15" t="s">
        <v>49</v>
      </c>
      <c r="E46" s="15" t="s">
        <v>48</v>
      </c>
      <c r="F46" s="11" t="s">
        <v>15</v>
      </c>
      <c r="G46" s="11" t="s">
        <v>16</v>
      </c>
      <c r="H46" s="14">
        <v>2</v>
      </c>
      <c r="I46" s="11">
        <f t="shared" si="27"/>
        <v>2</v>
      </c>
      <c r="J46" s="11">
        <f t="shared" si="2"/>
        <v>24</v>
      </c>
      <c r="K46" s="110">
        <f t="shared" si="3"/>
        <v>22</v>
      </c>
      <c r="L46" s="14">
        <f t="shared" si="4"/>
        <v>48</v>
      </c>
      <c r="M46" s="35"/>
      <c r="N46" s="57">
        <v>85000</v>
      </c>
      <c r="O46" s="57">
        <f t="shared" si="5"/>
        <v>16150</v>
      </c>
      <c r="P46" s="57">
        <f t="shared" si="6"/>
        <v>101150</v>
      </c>
      <c r="Q46" s="57">
        <f t="shared" si="33"/>
        <v>202300</v>
      </c>
      <c r="R46" s="35"/>
      <c r="S46" s="35"/>
      <c r="T46" s="57">
        <v>541667</v>
      </c>
      <c r="U46" s="57">
        <f t="shared" si="8"/>
        <v>102916.73</v>
      </c>
      <c r="V46" s="57">
        <f t="shared" si="9"/>
        <v>644583.73</v>
      </c>
      <c r="W46" s="57">
        <f t="shared" si="34"/>
        <v>1289167.46</v>
      </c>
      <c r="X46" s="35"/>
      <c r="Y46" s="97">
        <f t="shared" si="29"/>
        <v>85000</v>
      </c>
      <c r="Z46" s="97">
        <f t="shared" si="11"/>
        <v>541667</v>
      </c>
      <c r="AA46" s="97">
        <f t="shared" si="12"/>
        <v>313333.5</v>
      </c>
      <c r="AB46" s="97">
        <f t="shared" si="13"/>
        <v>199166.75</v>
      </c>
      <c r="AC46" s="111">
        <f t="shared" si="14"/>
        <v>2.6862764705882354</v>
      </c>
      <c r="AD46" s="35"/>
      <c r="AE46" s="57">
        <f t="shared" si="45"/>
        <v>199166.75</v>
      </c>
      <c r="AF46" s="57">
        <f t="shared" si="15"/>
        <v>37841.68</v>
      </c>
      <c r="AG46" s="57">
        <f t="shared" si="16"/>
        <v>237008.43</v>
      </c>
      <c r="AH46" s="57">
        <f t="shared" si="17"/>
        <v>474016.86</v>
      </c>
      <c r="AI46" s="33"/>
      <c r="AJ46" s="57">
        <f t="shared" si="18"/>
        <v>207930.09</v>
      </c>
      <c r="AK46" s="57">
        <f t="shared" si="19"/>
        <v>39506.720000000001</v>
      </c>
      <c r="AL46" s="57">
        <f t="shared" si="20"/>
        <v>247436.81</v>
      </c>
      <c r="AM46" s="57">
        <f t="shared" si="21"/>
        <v>5938483.4400000004</v>
      </c>
      <c r="AO46" s="57">
        <f t="shared" si="22"/>
        <v>214167.99</v>
      </c>
      <c r="AP46" s="57">
        <f t="shared" si="23"/>
        <v>40691.919999999998</v>
      </c>
      <c r="AQ46" s="57">
        <f t="shared" si="24"/>
        <v>254859.91</v>
      </c>
      <c r="AR46" s="57">
        <f t="shared" si="25"/>
        <v>5606918.0199999996</v>
      </c>
      <c r="AT46" s="91">
        <f t="shared" si="26"/>
        <v>12019418.32</v>
      </c>
    </row>
    <row r="47" spans="1:46" s="5" customFormat="1" ht="105" customHeight="1" thickBot="1" x14ac:dyDescent="0.3">
      <c r="A47" s="9"/>
      <c r="B47" s="14">
        <v>37</v>
      </c>
      <c r="C47" s="15" t="s">
        <v>26</v>
      </c>
      <c r="D47" s="15" t="s">
        <v>49</v>
      </c>
      <c r="E47" s="15" t="s">
        <v>48</v>
      </c>
      <c r="F47" s="11" t="s">
        <v>15</v>
      </c>
      <c r="G47" s="11" t="s">
        <v>16</v>
      </c>
      <c r="H47" s="14">
        <v>2</v>
      </c>
      <c r="I47" s="11">
        <f t="shared" si="27"/>
        <v>2</v>
      </c>
      <c r="J47" s="11">
        <f t="shared" si="2"/>
        <v>24</v>
      </c>
      <c r="K47" s="110">
        <f t="shared" si="3"/>
        <v>22</v>
      </c>
      <c r="L47" s="14">
        <f t="shared" si="4"/>
        <v>48</v>
      </c>
      <c r="M47" s="35"/>
      <c r="N47" s="57">
        <v>85000</v>
      </c>
      <c r="O47" s="57">
        <f t="shared" si="5"/>
        <v>16150</v>
      </c>
      <c r="P47" s="57">
        <f t="shared" si="6"/>
        <v>101150</v>
      </c>
      <c r="Q47" s="57">
        <f t="shared" si="33"/>
        <v>202300</v>
      </c>
      <c r="R47" s="35"/>
      <c r="S47" s="35"/>
      <c r="T47" s="57">
        <v>541667</v>
      </c>
      <c r="U47" s="57">
        <f t="shared" si="8"/>
        <v>102916.73</v>
      </c>
      <c r="V47" s="57">
        <f t="shared" si="9"/>
        <v>644583.73</v>
      </c>
      <c r="W47" s="57">
        <f t="shared" si="34"/>
        <v>1289167.46</v>
      </c>
      <c r="X47" s="35"/>
      <c r="Y47" s="97">
        <f t="shared" si="29"/>
        <v>85000</v>
      </c>
      <c r="Z47" s="97">
        <f t="shared" si="11"/>
        <v>541667</v>
      </c>
      <c r="AA47" s="97">
        <f t="shared" si="12"/>
        <v>313333.5</v>
      </c>
      <c r="AB47" s="97">
        <f t="shared" si="13"/>
        <v>199166.75</v>
      </c>
      <c r="AC47" s="111">
        <f t="shared" si="14"/>
        <v>2.6862764705882354</v>
      </c>
      <c r="AD47" s="35"/>
      <c r="AE47" s="57">
        <f t="shared" si="45"/>
        <v>199166.75</v>
      </c>
      <c r="AF47" s="57">
        <f t="shared" si="15"/>
        <v>37841.68</v>
      </c>
      <c r="AG47" s="57">
        <f t="shared" si="16"/>
        <v>237008.43</v>
      </c>
      <c r="AH47" s="57">
        <f t="shared" si="17"/>
        <v>474016.86</v>
      </c>
      <c r="AI47" s="33"/>
      <c r="AJ47" s="57">
        <f t="shared" si="18"/>
        <v>207930.09</v>
      </c>
      <c r="AK47" s="57">
        <f t="shared" si="19"/>
        <v>39506.720000000001</v>
      </c>
      <c r="AL47" s="57">
        <f t="shared" si="20"/>
        <v>247436.81</v>
      </c>
      <c r="AM47" s="57">
        <f t="shared" si="21"/>
        <v>5938483.4400000004</v>
      </c>
      <c r="AO47" s="57">
        <f t="shared" si="22"/>
        <v>214167.99</v>
      </c>
      <c r="AP47" s="57">
        <f t="shared" si="23"/>
        <v>40691.919999999998</v>
      </c>
      <c r="AQ47" s="57">
        <f t="shared" si="24"/>
        <v>254859.91</v>
      </c>
      <c r="AR47" s="57">
        <f t="shared" si="25"/>
        <v>5606918.0199999996</v>
      </c>
      <c r="AT47" s="91">
        <f t="shared" si="26"/>
        <v>12019418.32</v>
      </c>
    </row>
    <row r="48" spans="1:46" s="5" customFormat="1" ht="105" customHeight="1" thickBot="1" x14ac:dyDescent="0.3">
      <c r="A48" s="9"/>
      <c r="B48" s="14">
        <v>38</v>
      </c>
      <c r="C48" s="15" t="s">
        <v>26</v>
      </c>
      <c r="D48" s="15" t="s">
        <v>43</v>
      </c>
      <c r="E48" s="15" t="s">
        <v>48</v>
      </c>
      <c r="F48" s="11" t="s">
        <v>15</v>
      </c>
      <c r="G48" s="11" t="s">
        <v>16</v>
      </c>
      <c r="H48" s="14">
        <v>3</v>
      </c>
      <c r="I48" s="11">
        <f t="shared" si="27"/>
        <v>3</v>
      </c>
      <c r="J48" s="11">
        <f t="shared" si="2"/>
        <v>36</v>
      </c>
      <c r="K48" s="110">
        <f t="shared" si="3"/>
        <v>33</v>
      </c>
      <c r="L48" s="14">
        <f t="shared" si="4"/>
        <v>72</v>
      </c>
      <c r="M48" s="35"/>
      <c r="N48" s="57">
        <v>85000</v>
      </c>
      <c r="O48" s="57">
        <f t="shared" si="5"/>
        <v>16150</v>
      </c>
      <c r="P48" s="57">
        <f t="shared" si="6"/>
        <v>101150</v>
      </c>
      <c r="Q48" s="57">
        <f t="shared" si="33"/>
        <v>303450</v>
      </c>
      <c r="R48" s="35"/>
      <c r="S48" s="35"/>
      <c r="T48" s="57">
        <v>525000</v>
      </c>
      <c r="U48" s="57">
        <f t="shared" si="8"/>
        <v>99750</v>
      </c>
      <c r="V48" s="57">
        <f t="shared" si="9"/>
        <v>624750</v>
      </c>
      <c r="W48" s="57">
        <f t="shared" si="34"/>
        <v>1874250</v>
      </c>
      <c r="X48" s="35"/>
      <c r="Y48" s="97">
        <f t="shared" si="29"/>
        <v>85000</v>
      </c>
      <c r="Z48" s="97">
        <f t="shared" si="11"/>
        <v>525000</v>
      </c>
      <c r="AA48" s="97">
        <f t="shared" si="12"/>
        <v>305000</v>
      </c>
      <c r="AB48" s="97">
        <f t="shared" si="13"/>
        <v>195000</v>
      </c>
      <c r="AC48" s="111">
        <f t="shared" si="14"/>
        <v>2.5882352941176472</v>
      </c>
      <c r="AD48" s="35"/>
      <c r="AE48" s="57">
        <f t="shared" si="45"/>
        <v>195000</v>
      </c>
      <c r="AF48" s="57">
        <f t="shared" si="15"/>
        <v>37050</v>
      </c>
      <c r="AG48" s="57">
        <f t="shared" si="16"/>
        <v>232050</v>
      </c>
      <c r="AH48" s="57">
        <f t="shared" si="17"/>
        <v>696150</v>
      </c>
      <c r="AI48" s="33"/>
      <c r="AJ48" s="57">
        <f t="shared" si="18"/>
        <v>203580</v>
      </c>
      <c r="AK48" s="57">
        <f t="shared" si="19"/>
        <v>38680.199999999997</v>
      </c>
      <c r="AL48" s="57">
        <f t="shared" si="20"/>
        <v>242260.2</v>
      </c>
      <c r="AM48" s="57">
        <f t="shared" si="21"/>
        <v>8721367.1999999993</v>
      </c>
      <c r="AO48" s="57">
        <f t="shared" si="22"/>
        <v>209687.4</v>
      </c>
      <c r="AP48" s="57">
        <f t="shared" si="23"/>
        <v>39840.61</v>
      </c>
      <c r="AQ48" s="57">
        <f t="shared" si="24"/>
        <v>249528.01</v>
      </c>
      <c r="AR48" s="57">
        <f t="shared" si="25"/>
        <v>8234424.3300000001</v>
      </c>
      <c r="AT48" s="91">
        <f t="shared" si="26"/>
        <v>17651941.530000001</v>
      </c>
    </row>
    <row r="49" spans="1:46" s="5" customFormat="1" ht="105" customHeight="1" thickBot="1" x14ac:dyDescent="0.3">
      <c r="A49" s="9"/>
      <c r="B49" s="14">
        <v>39</v>
      </c>
      <c r="C49" s="15" t="s">
        <v>26</v>
      </c>
      <c r="D49" s="15" t="s">
        <v>31</v>
      </c>
      <c r="E49" s="15" t="s">
        <v>48</v>
      </c>
      <c r="F49" s="11" t="s">
        <v>15</v>
      </c>
      <c r="G49" s="11" t="s">
        <v>16</v>
      </c>
      <c r="H49" s="14">
        <v>1</v>
      </c>
      <c r="I49" s="11">
        <f t="shared" si="27"/>
        <v>1</v>
      </c>
      <c r="J49" s="11">
        <f t="shared" si="2"/>
        <v>12</v>
      </c>
      <c r="K49" s="110">
        <f t="shared" si="3"/>
        <v>11</v>
      </c>
      <c r="L49" s="14">
        <f t="shared" si="4"/>
        <v>24</v>
      </c>
      <c r="M49" s="35"/>
      <c r="N49" s="57">
        <v>65000</v>
      </c>
      <c r="O49" s="57">
        <f t="shared" si="5"/>
        <v>12350</v>
      </c>
      <c r="P49" s="57">
        <f t="shared" si="6"/>
        <v>77350</v>
      </c>
      <c r="Q49" s="57">
        <f t="shared" si="33"/>
        <v>77350</v>
      </c>
      <c r="R49" s="35"/>
      <c r="S49" s="35"/>
      <c r="T49" s="57">
        <v>375000</v>
      </c>
      <c r="U49" s="57">
        <f t="shared" si="8"/>
        <v>71250</v>
      </c>
      <c r="V49" s="57">
        <f t="shared" si="9"/>
        <v>446250</v>
      </c>
      <c r="W49" s="57">
        <f t="shared" si="34"/>
        <v>446250</v>
      </c>
      <c r="X49" s="35"/>
      <c r="Y49" s="97">
        <f t="shared" si="29"/>
        <v>65000</v>
      </c>
      <c r="Z49" s="97">
        <f t="shared" si="11"/>
        <v>375000</v>
      </c>
      <c r="AA49" s="97">
        <f t="shared" si="12"/>
        <v>220000</v>
      </c>
      <c r="AB49" s="97">
        <f t="shared" si="13"/>
        <v>142500</v>
      </c>
      <c r="AC49" s="111">
        <f t="shared" si="14"/>
        <v>2.3846153846153846</v>
      </c>
      <c r="AD49" s="35"/>
      <c r="AE49" s="57">
        <f t="shared" si="45"/>
        <v>142500</v>
      </c>
      <c r="AF49" s="57">
        <f t="shared" si="15"/>
        <v>27075</v>
      </c>
      <c r="AG49" s="57">
        <f t="shared" si="16"/>
        <v>169575</v>
      </c>
      <c r="AH49" s="57">
        <f t="shared" si="17"/>
        <v>169575</v>
      </c>
      <c r="AI49" s="33"/>
      <c r="AJ49" s="57">
        <f t="shared" si="18"/>
        <v>148770</v>
      </c>
      <c r="AK49" s="57">
        <f t="shared" si="19"/>
        <v>28266.3</v>
      </c>
      <c r="AL49" s="57">
        <f t="shared" si="20"/>
        <v>177036.3</v>
      </c>
      <c r="AM49" s="57">
        <f t="shared" si="21"/>
        <v>2124435.6</v>
      </c>
      <c r="AO49" s="57">
        <f t="shared" si="22"/>
        <v>153233.1</v>
      </c>
      <c r="AP49" s="57">
        <f t="shared" si="23"/>
        <v>29114.29</v>
      </c>
      <c r="AQ49" s="57">
        <f t="shared" si="24"/>
        <v>182347.39</v>
      </c>
      <c r="AR49" s="57">
        <f t="shared" si="25"/>
        <v>2005821.29</v>
      </c>
      <c r="AT49" s="91">
        <f t="shared" si="26"/>
        <v>4299831.8899999997</v>
      </c>
    </row>
    <row r="50" spans="1:46" s="5" customFormat="1" ht="105" customHeight="1" thickBot="1" x14ac:dyDescent="0.3">
      <c r="A50" s="9"/>
      <c r="B50" s="14">
        <v>40</v>
      </c>
      <c r="C50" s="15" t="s">
        <v>26</v>
      </c>
      <c r="D50" s="15" t="s">
        <v>43</v>
      </c>
      <c r="E50" s="15" t="s">
        <v>48</v>
      </c>
      <c r="F50" s="11" t="s">
        <v>15</v>
      </c>
      <c r="G50" s="11" t="s">
        <v>16</v>
      </c>
      <c r="H50" s="14">
        <v>3</v>
      </c>
      <c r="I50" s="11">
        <f t="shared" si="27"/>
        <v>3</v>
      </c>
      <c r="J50" s="11">
        <f t="shared" si="2"/>
        <v>36</v>
      </c>
      <c r="K50" s="110">
        <f t="shared" si="3"/>
        <v>33</v>
      </c>
      <c r="L50" s="14">
        <f t="shared" si="4"/>
        <v>72</v>
      </c>
      <c r="M50" s="35"/>
      <c r="N50" s="57">
        <v>85000</v>
      </c>
      <c r="O50" s="57">
        <f t="shared" si="5"/>
        <v>16150</v>
      </c>
      <c r="P50" s="57">
        <f t="shared" si="6"/>
        <v>101150</v>
      </c>
      <c r="Q50" s="57">
        <f t="shared" si="33"/>
        <v>303450</v>
      </c>
      <c r="R50" s="35"/>
      <c r="S50" s="35"/>
      <c r="T50" s="57">
        <v>525000</v>
      </c>
      <c r="U50" s="57">
        <f t="shared" si="8"/>
        <v>99750</v>
      </c>
      <c r="V50" s="57">
        <f t="shared" si="9"/>
        <v>624750</v>
      </c>
      <c r="W50" s="57">
        <f t="shared" si="34"/>
        <v>1874250</v>
      </c>
      <c r="X50" s="35"/>
      <c r="Y50" s="97">
        <f t="shared" si="29"/>
        <v>85000</v>
      </c>
      <c r="Z50" s="97">
        <f t="shared" si="11"/>
        <v>525000</v>
      </c>
      <c r="AA50" s="97">
        <f t="shared" si="12"/>
        <v>305000</v>
      </c>
      <c r="AB50" s="97">
        <f t="shared" si="13"/>
        <v>195000</v>
      </c>
      <c r="AC50" s="111">
        <f t="shared" si="14"/>
        <v>2.5882352941176472</v>
      </c>
      <c r="AD50" s="35"/>
      <c r="AE50" s="57">
        <f t="shared" si="45"/>
        <v>195000</v>
      </c>
      <c r="AF50" s="57">
        <f t="shared" si="15"/>
        <v>37050</v>
      </c>
      <c r="AG50" s="57">
        <f t="shared" si="16"/>
        <v>232050</v>
      </c>
      <c r="AH50" s="57">
        <f t="shared" si="17"/>
        <v>696150</v>
      </c>
      <c r="AI50" s="33"/>
      <c r="AJ50" s="57">
        <f t="shared" si="18"/>
        <v>203580</v>
      </c>
      <c r="AK50" s="57">
        <f t="shared" si="19"/>
        <v>38680.199999999997</v>
      </c>
      <c r="AL50" s="57">
        <f t="shared" si="20"/>
        <v>242260.2</v>
      </c>
      <c r="AM50" s="57">
        <f t="shared" si="21"/>
        <v>8721367.1999999993</v>
      </c>
      <c r="AO50" s="57">
        <f t="shared" si="22"/>
        <v>209687.4</v>
      </c>
      <c r="AP50" s="57">
        <f t="shared" si="23"/>
        <v>39840.61</v>
      </c>
      <c r="AQ50" s="57">
        <f t="shared" si="24"/>
        <v>249528.01</v>
      </c>
      <c r="AR50" s="57">
        <f t="shared" si="25"/>
        <v>8234424.3300000001</v>
      </c>
      <c r="AT50" s="91">
        <f t="shared" si="26"/>
        <v>17651941.530000001</v>
      </c>
    </row>
    <row r="51" spans="1:46" s="5" customFormat="1" ht="105" customHeight="1" thickBot="1" x14ac:dyDescent="0.3">
      <c r="A51" s="9"/>
      <c r="B51" s="14">
        <v>41</v>
      </c>
      <c r="C51" s="15" t="s">
        <v>26</v>
      </c>
      <c r="D51" s="15" t="s">
        <v>43</v>
      </c>
      <c r="E51" s="15" t="s">
        <v>50</v>
      </c>
      <c r="F51" s="11" t="s">
        <v>15</v>
      </c>
      <c r="G51" s="11" t="s">
        <v>16</v>
      </c>
      <c r="H51" s="14">
        <v>2</v>
      </c>
      <c r="I51" s="11">
        <f t="shared" si="27"/>
        <v>2</v>
      </c>
      <c r="J51" s="11">
        <f t="shared" si="2"/>
        <v>24</v>
      </c>
      <c r="K51" s="110">
        <f t="shared" si="3"/>
        <v>22</v>
      </c>
      <c r="L51" s="14">
        <f t="shared" si="4"/>
        <v>48</v>
      </c>
      <c r="M51" s="35"/>
      <c r="N51" s="57">
        <v>85000</v>
      </c>
      <c r="O51" s="57">
        <f t="shared" si="5"/>
        <v>16150</v>
      </c>
      <c r="P51" s="57">
        <f t="shared" si="6"/>
        <v>101150</v>
      </c>
      <c r="Q51" s="57">
        <f t="shared" si="33"/>
        <v>202300</v>
      </c>
      <c r="R51" s="35"/>
      <c r="S51" s="35"/>
      <c r="T51" s="57">
        <v>558333</v>
      </c>
      <c r="U51" s="57">
        <f t="shared" si="8"/>
        <v>106083.27</v>
      </c>
      <c r="V51" s="57">
        <f t="shared" si="9"/>
        <v>664416.27</v>
      </c>
      <c r="W51" s="57">
        <f t="shared" si="34"/>
        <v>1328832.54</v>
      </c>
      <c r="X51" s="35"/>
      <c r="Y51" s="97">
        <f t="shared" si="29"/>
        <v>85000</v>
      </c>
      <c r="Z51" s="97">
        <f t="shared" si="11"/>
        <v>558333</v>
      </c>
      <c r="AA51" s="97">
        <f t="shared" si="12"/>
        <v>321666.5</v>
      </c>
      <c r="AB51" s="97">
        <f t="shared" si="13"/>
        <v>203333.25</v>
      </c>
      <c r="AC51" s="111">
        <f t="shared" si="14"/>
        <v>2.7843117647058824</v>
      </c>
      <c r="AD51" s="35"/>
      <c r="AE51" s="57">
        <f t="shared" si="45"/>
        <v>203333.25</v>
      </c>
      <c r="AF51" s="57">
        <f t="shared" si="15"/>
        <v>38633.32</v>
      </c>
      <c r="AG51" s="57">
        <f t="shared" si="16"/>
        <v>241966.57</v>
      </c>
      <c r="AH51" s="57">
        <f t="shared" si="17"/>
        <v>483933.14</v>
      </c>
      <c r="AI51" s="33"/>
      <c r="AJ51" s="57">
        <f t="shared" si="18"/>
        <v>212279.91</v>
      </c>
      <c r="AK51" s="57">
        <f t="shared" si="19"/>
        <v>40333.18</v>
      </c>
      <c r="AL51" s="57">
        <f t="shared" si="20"/>
        <v>252613.09</v>
      </c>
      <c r="AM51" s="57">
        <f t="shared" si="21"/>
        <v>6062714.1600000001</v>
      </c>
      <c r="AO51" s="57">
        <f t="shared" si="22"/>
        <v>218648.31</v>
      </c>
      <c r="AP51" s="57">
        <f t="shared" si="23"/>
        <v>41543.18</v>
      </c>
      <c r="AQ51" s="57">
        <f t="shared" si="24"/>
        <v>260191.49</v>
      </c>
      <c r="AR51" s="57">
        <f t="shared" si="25"/>
        <v>5724212.7800000003</v>
      </c>
      <c r="AT51" s="91">
        <f t="shared" si="26"/>
        <v>12270860.08</v>
      </c>
    </row>
    <row r="52" spans="1:46" s="5" customFormat="1" ht="105" customHeight="1" thickBot="1" x14ac:dyDescent="0.3">
      <c r="A52" s="9"/>
      <c r="B52" s="14">
        <v>42</v>
      </c>
      <c r="C52" s="15" t="s">
        <v>26</v>
      </c>
      <c r="D52" s="15" t="s">
        <v>43</v>
      </c>
      <c r="E52" s="15" t="s">
        <v>51</v>
      </c>
      <c r="F52" s="11" t="s">
        <v>15</v>
      </c>
      <c r="G52" s="11" t="s">
        <v>16</v>
      </c>
      <c r="H52" s="14">
        <v>6</v>
      </c>
      <c r="I52" s="11">
        <f t="shared" si="27"/>
        <v>6</v>
      </c>
      <c r="J52" s="11">
        <f t="shared" si="2"/>
        <v>72</v>
      </c>
      <c r="K52" s="110">
        <f t="shared" si="3"/>
        <v>66</v>
      </c>
      <c r="L52" s="14">
        <f t="shared" si="4"/>
        <v>144</v>
      </c>
      <c r="M52" s="35"/>
      <c r="N52" s="57">
        <v>85000</v>
      </c>
      <c r="O52" s="57">
        <f t="shared" si="5"/>
        <v>16150</v>
      </c>
      <c r="P52" s="57">
        <f t="shared" si="6"/>
        <v>101150</v>
      </c>
      <c r="Q52" s="57">
        <f t="shared" si="33"/>
        <v>606900</v>
      </c>
      <c r="R52" s="35"/>
      <c r="S52" s="35"/>
      <c r="T52" s="57">
        <v>633333</v>
      </c>
      <c r="U52" s="57">
        <f t="shared" si="8"/>
        <v>120333.27</v>
      </c>
      <c r="V52" s="57">
        <f t="shared" si="9"/>
        <v>753666.27</v>
      </c>
      <c r="W52" s="57">
        <f t="shared" si="34"/>
        <v>4521997.62</v>
      </c>
      <c r="X52" s="35"/>
      <c r="Y52" s="97">
        <f t="shared" si="29"/>
        <v>85000</v>
      </c>
      <c r="Z52" s="97">
        <f t="shared" si="11"/>
        <v>633333</v>
      </c>
      <c r="AA52" s="97">
        <f t="shared" si="12"/>
        <v>359166.5</v>
      </c>
      <c r="AB52" s="97">
        <f t="shared" si="13"/>
        <v>222083.25</v>
      </c>
      <c r="AC52" s="111">
        <f t="shared" si="14"/>
        <v>3.2254882352941179</v>
      </c>
      <c r="AD52" s="35"/>
      <c r="AE52" s="57">
        <f t="shared" si="45"/>
        <v>222083.25</v>
      </c>
      <c r="AF52" s="57">
        <f t="shared" si="15"/>
        <v>42195.82</v>
      </c>
      <c r="AG52" s="57">
        <f t="shared" si="16"/>
        <v>264279.07</v>
      </c>
      <c r="AH52" s="57">
        <f t="shared" si="17"/>
        <v>1585674.42</v>
      </c>
      <c r="AI52" s="33"/>
      <c r="AJ52" s="57">
        <f t="shared" si="18"/>
        <v>231854.91</v>
      </c>
      <c r="AK52" s="57">
        <f t="shared" si="19"/>
        <v>44052.43</v>
      </c>
      <c r="AL52" s="57">
        <f t="shared" si="20"/>
        <v>275907.34000000003</v>
      </c>
      <c r="AM52" s="57">
        <f t="shared" si="21"/>
        <v>19865328.48</v>
      </c>
      <c r="AO52" s="57">
        <f t="shared" si="22"/>
        <v>238810.56</v>
      </c>
      <c r="AP52" s="57">
        <f t="shared" si="23"/>
        <v>45374.01</v>
      </c>
      <c r="AQ52" s="57">
        <f t="shared" si="24"/>
        <v>284184.57</v>
      </c>
      <c r="AR52" s="57">
        <f t="shared" si="25"/>
        <v>18756181.620000001</v>
      </c>
      <c r="AT52" s="91">
        <f t="shared" si="26"/>
        <v>40207184.520000003</v>
      </c>
    </row>
    <row r="53" spans="1:46" s="5" customFormat="1" ht="105" customHeight="1" thickBot="1" x14ac:dyDescent="0.3">
      <c r="A53" s="9"/>
      <c r="B53" s="14">
        <v>43</v>
      </c>
      <c r="C53" s="15" t="s">
        <v>26</v>
      </c>
      <c r="D53" s="15" t="s">
        <v>52</v>
      </c>
      <c r="E53" s="15" t="s">
        <v>53</v>
      </c>
      <c r="F53" s="11" t="s">
        <v>15</v>
      </c>
      <c r="G53" s="11" t="s">
        <v>16</v>
      </c>
      <c r="H53" s="14">
        <v>2</v>
      </c>
      <c r="I53" s="11">
        <f t="shared" si="27"/>
        <v>2</v>
      </c>
      <c r="J53" s="11">
        <f t="shared" si="2"/>
        <v>24</v>
      </c>
      <c r="K53" s="110">
        <f t="shared" si="3"/>
        <v>22</v>
      </c>
      <c r="L53" s="14">
        <f t="shared" si="4"/>
        <v>48</v>
      </c>
      <c r="M53" s="35"/>
      <c r="N53" s="57">
        <v>110000</v>
      </c>
      <c r="O53" s="57">
        <f t="shared" si="5"/>
        <v>20900</v>
      </c>
      <c r="P53" s="57">
        <f t="shared" si="6"/>
        <v>130900</v>
      </c>
      <c r="Q53" s="57">
        <f t="shared" si="33"/>
        <v>261800</v>
      </c>
      <c r="R53" s="35"/>
      <c r="S53" s="35"/>
      <c r="T53" s="123">
        <v>1416667</v>
      </c>
      <c r="U53" s="57">
        <f t="shared" si="8"/>
        <v>269166.73</v>
      </c>
      <c r="V53" s="57">
        <f t="shared" si="9"/>
        <v>1685833.73</v>
      </c>
      <c r="W53" s="57">
        <f t="shared" si="34"/>
        <v>3371667.46</v>
      </c>
      <c r="X53" s="35"/>
      <c r="Y53" s="97">
        <f t="shared" ref="Y53" si="46">ROUND(MIN(N53),2)</f>
        <v>110000</v>
      </c>
      <c r="Z53" s="97">
        <f t="shared" ref="Z53" si="47">ROUND(MAX(N53),2)</f>
        <v>110000</v>
      </c>
      <c r="AA53" s="97">
        <f t="shared" ref="AA53" si="48">ROUND(AVERAGE(N53),2)</f>
        <v>110000</v>
      </c>
      <c r="AB53" s="97">
        <f t="shared" ref="AB53" si="49">ROUND(AVERAGE(Y53,AA53),2)</f>
        <v>110000</v>
      </c>
      <c r="AC53" s="111">
        <f t="shared" si="14"/>
        <v>0</v>
      </c>
      <c r="AD53" s="35"/>
      <c r="AE53" s="57">
        <f>Y53</f>
        <v>110000</v>
      </c>
      <c r="AF53" s="57">
        <f t="shared" si="15"/>
        <v>20900</v>
      </c>
      <c r="AG53" s="57">
        <f t="shared" si="16"/>
        <v>130900</v>
      </c>
      <c r="AH53" s="57">
        <f t="shared" si="17"/>
        <v>261800</v>
      </c>
      <c r="AI53" s="33"/>
      <c r="AJ53" s="57">
        <f t="shared" si="18"/>
        <v>114840</v>
      </c>
      <c r="AK53" s="57">
        <f t="shared" si="19"/>
        <v>21819.599999999999</v>
      </c>
      <c r="AL53" s="57">
        <f t="shared" si="20"/>
        <v>136659.6</v>
      </c>
      <c r="AM53" s="57">
        <f t="shared" si="21"/>
        <v>3279830.4</v>
      </c>
      <c r="AO53" s="57">
        <f t="shared" si="22"/>
        <v>118285.2</v>
      </c>
      <c r="AP53" s="57">
        <f t="shared" si="23"/>
        <v>22474.19</v>
      </c>
      <c r="AQ53" s="57">
        <f t="shared" si="24"/>
        <v>140759.39000000001</v>
      </c>
      <c r="AR53" s="57">
        <f t="shared" si="25"/>
        <v>3096706.58</v>
      </c>
      <c r="AT53" s="91">
        <f t="shared" si="26"/>
        <v>6638336.9800000004</v>
      </c>
    </row>
    <row r="54" spans="1:46" s="5" customFormat="1" ht="105" customHeight="1" thickBot="1" x14ac:dyDescent="0.3">
      <c r="A54" s="9"/>
      <c r="B54" s="14">
        <v>44</v>
      </c>
      <c r="C54" s="15" t="s">
        <v>26</v>
      </c>
      <c r="D54" s="15" t="s">
        <v>54</v>
      </c>
      <c r="E54" s="15" t="s">
        <v>55</v>
      </c>
      <c r="F54" s="11" t="s">
        <v>15</v>
      </c>
      <c r="G54" s="11" t="s">
        <v>16</v>
      </c>
      <c r="H54" s="14">
        <v>4</v>
      </c>
      <c r="I54" s="11">
        <f t="shared" si="27"/>
        <v>4</v>
      </c>
      <c r="J54" s="11">
        <f t="shared" si="2"/>
        <v>48</v>
      </c>
      <c r="K54" s="110">
        <f t="shared" si="3"/>
        <v>44</v>
      </c>
      <c r="L54" s="14">
        <f t="shared" si="4"/>
        <v>96</v>
      </c>
      <c r="M54" s="35"/>
      <c r="N54" s="57">
        <v>300000</v>
      </c>
      <c r="O54" s="57">
        <f t="shared" si="5"/>
        <v>57000</v>
      </c>
      <c r="P54" s="57">
        <f t="shared" si="6"/>
        <v>357000</v>
      </c>
      <c r="Q54" s="57">
        <f t="shared" si="33"/>
        <v>1428000</v>
      </c>
      <c r="R54" s="35"/>
      <c r="S54" s="35"/>
      <c r="T54" s="123">
        <v>1833333</v>
      </c>
      <c r="U54" s="57">
        <f t="shared" si="8"/>
        <v>348333.27</v>
      </c>
      <c r="V54" s="57">
        <f t="shared" si="9"/>
        <v>2181666.27</v>
      </c>
      <c r="W54" s="57">
        <f t="shared" si="34"/>
        <v>8726665.0800000001</v>
      </c>
      <c r="X54" s="35"/>
      <c r="Y54" s="97">
        <f t="shared" ref="Y54:Y55" si="50">ROUND(MIN(N54),2)</f>
        <v>300000</v>
      </c>
      <c r="Z54" s="97">
        <f t="shared" ref="Z54:Z55" si="51">ROUND(MAX(N54),2)</f>
        <v>300000</v>
      </c>
      <c r="AA54" s="97">
        <f t="shared" ref="AA54:AA55" si="52">ROUND(AVERAGE(N54),2)</f>
        <v>300000</v>
      </c>
      <c r="AB54" s="97">
        <f t="shared" ref="AB54:AB55" si="53">ROUND(AVERAGE(Y54,AA54),2)</f>
        <v>300000</v>
      </c>
      <c r="AC54" s="111">
        <f t="shared" si="14"/>
        <v>0</v>
      </c>
      <c r="AD54" s="35"/>
      <c r="AE54" s="57">
        <f t="shared" si="45"/>
        <v>300000</v>
      </c>
      <c r="AF54" s="57">
        <f t="shared" si="15"/>
        <v>57000</v>
      </c>
      <c r="AG54" s="57">
        <f t="shared" si="16"/>
        <v>357000</v>
      </c>
      <c r="AH54" s="57">
        <f t="shared" si="17"/>
        <v>1428000</v>
      </c>
      <c r="AI54" s="33"/>
      <c r="AJ54" s="57">
        <f t="shared" si="18"/>
        <v>313200</v>
      </c>
      <c r="AK54" s="57">
        <f t="shared" si="19"/>
        <v>59508</v>
      </c>
      <c r="AL54" s="57">
        <f t="shared" si="20"/>
        <v>372708</v>
      </c>
      <c r="AM54" s="57">
        <f t="shared" si="21"/>
        <v>17889984</v>
      </c>
      <c r="AO54" s="57">
        <f t="shared" si="22"/>
        <v>322596</v>
      </c>
      <c r="AP54" s="57">
        <f t="shared" si="23"/>
        <v>61293.24</v>
      </c>
      <c r="AQ54" s="57">
        <f t="shared" si="24"/>
        <v>383889.24</v>
      </c>
      <c r="AR54" s="57">
        <f t="shared" si="25"/>
        <v>16891126.559999999</v>
      </c>
      <c r="AT54" s="91">
        <f t="shared" si="26"/>
        <v>36209110.560000002</v>
      </c>
    </row>
    <row r="55" spans="1:46" s="5" customFormat="1" ht="105" customHeight="1" thickBot="1" x14ac:dyDescent="0.3">
      <c r="A55" s="9"/>
      <c r="B55" s="14">
        <v>45</v>
      </c>
      <c r="C55" s="11" t="s">
        <v>26</v>
      </c>
      <c r="D55" s="11" t="s">
        <v>56</v>
      </c>
      <c r="E55" s="11" t="s">
        <v>57</v>
      </c>
      <c r="F55" s="11" t="s">
        <v>15</v>
      </c>
      <c r="G55" s="11" t="s">
        <v>16</v>
      </c>
      <c r="H55" s="10">
        <v>1</v>
      </c>
      <c r="I55" s="11">
        <f t="shared" si="27"/>
        <v>1</v>
      </c>
      <c r="J55" s="11">
        <f t="shared" si="2"/>
        <v>12</v>
      </c>
      <c r="K55" s="110">
        <f t="shared" si="3"/>
        <v>11</v>
      </c>
      <c r="L55" s="14">
        <f t="shared" si="4"/>
        <v>24</v>
      </c>
      <c r="M55" s="35"/>
      <c r="N55" s="57">
        <v>150000</v>
      </c>
      <c r="O55" s="57">
        <f t="shared" si="5"/>
        <v>28500</v>
      </c>
      <c r="P55" s="57">
        <f t="shared" si="6"/>
        <v>178500</v>
      </c>
      <c r="Q55" s="57">
        <f t="shared" si="33"/>
        <v>178500</v>
      </c>
      <c r="R55" s="35"/>
      <c r="S55" s="35"/>
      <c r="T55" s="123">
        <v>1083333</v>
      </c>
      <c r="U55" s="57">
        <f t="shared" si="8"/>
        <v>205833.27</v>
      </c>
      <c r="V55" s="57">
        <f t="shared" si="9"/>
        <v>1289166.27</v>
      </c>
      <c r="W55" s="57">
        <f t="shared" si="34"/>
        <v>1289166.27</v>
      </c>
      <c r="X55" s="35"/>
      <c r="Y55" s="97">
        <f t="shared" si="50"/>
        <v>150000</v>
      </c>
      <c r="Z55" s="97">
        <f t="shared" si="51"/>
        <v>150000</v>
      </c>
      <c r="AA55" s="97">
        <f t="shared" si="52"/>
        <v>150000</v>
      </c>
      <c r="AB55" s="97">
        <f t="shared" si="53"/>
        <v>150000</v>
      </c>
      <c r="AC55" s="111">
        <f t="shared" si="14"/>
        <v>0</v>
      </c>
      <c r="AD55" s="35"/>
      <c r="AE55" s="57">
        <f t="shared" si="45"/>
        <v>150000</v>
      </c>
      <c r="AF55" s="57">
        <f t="shared" si="15"/>
        <v>28500</v>
      </c>
      <c r="AG55" s="57">
        <f t="shared" si="16"/>
        <v>178500</v>
      </c>
      <c r="AH55" s="57">
        <f t="shared" si="17"/>
        <v>178500</v>
      </c>
      <c r="AI55" s="33"/>
      <c r="AJ55" s="57">
        <f t="shared" si="18"/>
        <v>156600</v>
      </c>
      <c r="AK55" s="57">
        <f t="shared" si="19"/>
        <v>29754</v>
      </c>
      <c r="AL55" s="57">
        <f t="shared" si="20"/>
        <v>186354</v>
      </c>
      <c r="AM55" s="57">
        <f t="shared" si="21"/>
        <v>2236248</v>
      </c>
      <c r="AO55" s="57">
        <f t="shared" si="22"/>
        <v>161298</v>
      </c>
      <c r="AP55" s="57">
        <f t="shared" si="23"/>
        <v>30646.62</v>
      </c>
      <c r="AQ55" s="57">
        <f t="shared" si="24"/>
        <v>191944.62</v>
      </c>
      <c r="AR55" s="57">
        <f t="shared" si="25"/>
        <v>2111390.8199999998</v>
      </c>
      <c r="AT55" s="91">
        <f t="shared" si="26"/>
        <v>4526138.82</v>
      </c>
    </row>
    <row r="56" spans="1:46" s="5" customFormat="1" ht="70.5" customHeight="1" thickBot="1" x14ac:dyDescent="0.3">
      <c r="A56" s="9"/>
      <c r="B56" s="212" t="s">
        <v>58</v>
      </c>
      <c r="C56" s="233"/>
      <c r="D56" s="233"/>
      <c r="E56" s="233"/>
      <c r="F56" s="233"/>
      <c r="G56" s="233"/>
      <c r="H56" s="107">
        <f>SUM(H11:H55)</f>
        <v>120</v>
      </c>
      <c r="I56" s="109"/>
      <c r="J56" s="109"/>
      <c r="K56" s="109"/>
      <c r="L56" s="108">
        <f>SUM(L11:L55)</f>
        <v>2880</v>
      </c>
      <c r="M56" s="43"/>
      <c r="N56" s="209"/>
      <c r="O56" s="210"/>
      <c r="P56" s="211"/>
      <c r="Q56" s="61">
        <f>ROUND(SUM(Q11:Q55),2)</f>
        <v>18671100</v>
      </c>
      <c r="R56" s="43"/>
      <c r="S56" s="43"/>
      <c r="T56" s="209"/>
      <c r="U56" s="210"/>
      <c r="V56" s="211"/>
      <c r="W56" s="61">
        <f>ROUND(SUM(W11:W55),2)</f>
        <v>106812410.31999999</v>
      </c>
      <c r="X56" s="43"/>
      <c r="Y56" s="43"/>
      <c r="Z56" s="43"/>
      <c r="AA56" s="43"/>
      <c r="AB56" s="43"/>
      <c r="AC56" s="43"/>
      <c r="AD56" s="43"/>
      <c r="AE56" s="209"/>
      <c r="AF56" s="210"/>
      <c r="AG56" s="211"/>
      <c r="AH56" s="61">
        <f>ROUND(SUM(AH11:AH55),2)</f>
        <v>27587671.510000002</v>
      </c>
      <c r="AI56" s="13"/>
      <c r="AJ56" s="170"/>
      <c r="AK56" s="171"/>
      <c r="AL56" s="172"/>
      <c r="AM56" s="61">
        <f>ROUND(SUM(AM11:AM55),2)</f>
        <v>345618349.44</v>
      </c>
      <c r="AO56" s="170"/>
      <c r="AP56" s="171"/>
      <c r="AQ56" s="172"/>
      <c r="AR56" s="61">
        <f>ROUND(SUM(AR11:AR55),2)</f>
        <v>326321325.11000001</v>
      </c>
      <c r="AS56" s="8"/>
      <c r="AT56" s="62">
        <f>ROUND(SUM(AT11:AT55),2)</f>
        <v>699527346.05999994</v>
      </c>
    </row>
    <row r="57" spans="1:46" s="5" customFormat="1" ht="62.25" customHeight="1" thickBot="1" x14ac:dyDescent="0.3">
      <c r="A57" s="9"/>
      <c r="B57" s="34"/>
      <c r="C57" s="34"/>
      <c r="D57" s="34"/>
      <c r="E57" s="34"/>
      <c r="F57" s="34"/>
      <c r="G57" s="34"/>
      <c r="H57" s="34"/>
      <c r="I57" s="34"/>
      <c r="J57" s="34"/>
      <c r="K57" s="34"/>
      <c r="L57" s="34"/>
      <c r="M57" s="35"/>
      <c r="N57" s="48"/>
      <c r="O57" s="48"/>
      <c r="P57" s="48"/>
      <c r="Q57" s="49"/>
      <c r="R57" s="35"/>
      <c r="S57" s="35"/>
      <c r="T57" s="48"/>
      <c r="U57" s="48"/>
      <c r="V57" s="48"/>
      <c r="W57" s="49"/>
      <c r="X57" s="35"/>
      <c r="Y57" s="35"/>
      <c r="Z57" s="35"/>
      <c r="AA57" s="35"/>
      <c r="AB57" s="35"/>
      <c r="AC57" s="35"/>
      <c r="AD57" s="35"/>
      <c r="AE57" s="48"/>
      <c r="AF57" s="48"/>
      <c r="AG57" s="48"/>
      <c r="AH57" s="49"/>
      <c r="AI57" s="33"/>
      <c r="AJ57" s="36"/>
      <c r="AK57" s="36"/>
      <c r="AL57" s="36"/>
      <c r="AM57" s="37"/>
      <c r="AO57" s="36"/>
      <c r="AP57" s="36"/>
      <c r="AQ57" s="36"/>
      <c r="AR57" s="37"/>
      <c r="AS57" s="8"/>
      <c r="AT57" s="38"/>
    </row>
    <row r="58" spans="1:46" s="5" customFormat="1" ht="65.25" customHeight="1" thickBot="1" x14ac:dyDescent="0.3">
      <c r="A58" s="9"/>
      <c r="B58" s="182" t="s">
        <v>88</v>
      </c>
      <c r="C58" s="183"/>
      <c r="D58" s="183"/>
      <c r="E58" s="183"/>
      <c r="F58" s="183"/>
      <c r="G58" s="183"/>
      <c r="H58" s="183"/>
      <c r="I58" s="183"/>
      <c r="J58" s="183"/>
      <c r="K58" s="183"/>
      <c r="L58" s="184"/>
      <c r="M58" s="43"/>
      <c r="N58" s="185" t="s">
        <v>91</v>
      </c>
      <c r="O58" s="186"/>
      <c r="P58" s="186"/>
      <c r="Q58" s="187"/>
      <c r="R58" s="43"/>
      <c r="S58" s="43"/>
      <c r="T58" s="185" t="s">
        <v>91</v>
      </c>
      <c r="U58" s="186"/>
      <c r="V58" s="186"/>
      <c r="W58" s="187"/>
      <c r="X58" s="43"/>
      <c r="Y58" s="43"/>
      <c r="Z58" s="43"/>
      <c r="AA58" s="43"/>
      <c r="AB58" s="43"/>
      <c r="AC58" s="43"/>
      <c r="AD58" s="43"/>
      <c r="AE58" s="185" t="s">
        <v>91</v>
      </c>
      <c r="AF58" s="186"/>
      <c r="AG58" s="186"/>
      <c r="AH58" s="187"/>
      <c r="AI58" s="13"/>
      <c r="AJ58" s="191" t="s">
        <v>94</v>
      </c>
      <c r="AK58" s="192"/>
      <c r="AL58" s="193"/>
      <c r="AM58" s="63" t="s">
        <v>96</v>
      </c>
      <c r="AO58" s="191" t="s">
        <v>92</v>
      </c>
      <c r="AP58" s="192"/>
      <c r="AQ58" s="193"/>
      <c r="AR58" s="63" t="s">
        <v>96</v>
      </c>
      <c r="AT58" s="177" t="s">
        <v>89</v>
      </c>
    </row>
    <row r="59" spans="1:46" s="5" customFormat="1" ht="98.25" customHeight="1" thickBot="1" x14ac:dyDescent="0.3">
      <c r="A59" s="9"/>
      <c r="B59" s="17" t="s">
        <v>2</v>
      </c>
      <c r="C59" s="179" t="s">
        <v>59</v>
      </c>
      <c r="D59" s="180"/>
      <c r="E59" s="180"/>
      <c r="F59" s="180"/>
      <c r="G59" s="180"/>
      <c r="H59" s="180"/>
      <c r="I59" s="181"/>
      <c r="J59" s="179" t="s">
        <v>85</v>
      </c>
      <c r="K59" s="181"/>
      <c r="L59" s="31" t="s">
        <v>3</v>
      </c>
      <c r="M59" s="43"/>
      <c r="N59" s="188"/>
      <c r="O59" s="189"/>
      <c r="P59" s="189"/>
      <c r="Q59" s="190"/>
      <c r="R59" s="43"/>
      <c r="S59" s="43"/>
      <c r="T59" s="188"/>
      <c r="U59" s="189"/>
      <c r="V59" s="189"/>
      <c r="W59" s="190"/>
      <c r="X59" s="43"/>
      <c r="Y59" s="43"/>
      <c r="Z59" s="43"/>
      <c r="AA59" s="43"/>
      <c r="AB59" s="43"/>
      <c r="AC59" s="43"/>
      <c r="AD59" s="43"/>
      <c r="AE59" s="188"/>
      <c r="AF59" s="189"/>
      <c r="AG59" s="189"/>
      <c r="AH59" s="190"/>
      <c r="AI59" s="13"/>
      <c r="AJ59" s="194"/>
      <c r="AK59" s="195"/>
      <c r="AL59" s="196"/>
      <c r="AM59" s="59">
        <v>4.3999999999999997E-2</v>
      </c>
      <c r="AO59" s="194"/>
      <c r="AP59" s="195"/>
      <c r="AQ59" s="196"/>
      <c r="AR59" s="64">
        <v>0.03</v>
      </c>
      <c r="AT59" s="178"/>
    </row>
    <row r="60" spans="1:46" s="5" customFormat="1" ht="21" customHeight="1" thickBot="1" x14ac:dyDescent="0.3">
      <c r="A60" s="9"/>
      <c r="B60" s="18">
        <v>1</v>
      </c>
      <c r="C60" s="164" t="s">
        <v>60</v>
      </c>
      <c r="D60" s="165"/>
      <c r="E60" s="165"/>
      <c r="F60" s="165"/>
      <c r="G60" s="165"/>
      <c r="H60" s="165"/>
      <c r="I60" s="166"/>
      <c r="J60" s="164" t="s">
        <v>85</v>
      </c>
      <c r="K60" s="166"/>
      <c r="L60" s="32">
        <v>1</v>
      </c>
      <c r="M60" s="43"/>
      <c r="N60" s="106"/>
      <c r="O60" s="54">
        <f t="shared" ref="O60:O80" si="54">ROUND(N60*19%,2)</f>
        <v>0</v>
      </c>
      <c r="P60" s="54">
        <f>ROUND(N60+O60,2)</f>
        <v>0</v>
      </c>
      <c r="Q60" s="54">
        <f>ROUND(P60*$L60,2)</f>
        <v>0</v>
      </c>
      <c r="R60" s="43"/>
      <c r="S60" s="43"/>
      <c r="T60" s="57">
        <v>308333</v>
      </c>
      <c r="U60" s="54">
        <f t="shared" ref="U60:U80" si="55">ROUND(T60*19%,2)</f>
        <v>58583.27</v>
      </c>
      <c r="V60" s="54">
        <f>ROUND(T60+U60,2)</f>
        <v>366916.27</v>
      </c>
      <c r="W60" s="54">
        <f>ROUND(V60*$L60,2)</f>
        <v>366916.27</v>
      </c>
      <c r="X60" s="43"/>
      <c r="Y60" s="98">
        <f t="shared" ref="Y60" si="56">ROUND(MIN(N60,T60),2)</f>
        <v>308333</v>
      </c>
      <c r="Z60" s="98">
        <f t="shared" ref="Z60" si="57">ROUND(MAX(N60,T60),2)</f>
        <v>308333</v>
      </c>
      <c r="AA60" s="99">
        <f t="shared" ref="AA60" si="58">ROUND(AVERAGE(N60,T60),2)</f>
        <v>308333</v>
      </c>
      <c r="AB60" s="99">
        <f t="shared" ref="AB60" si="59">ROUND(AVERAGE(Y60,AA60),2)</f>
        <v>308333</v>
      </c>
      <c r="AC60" s="105">
        <f t="shared" ref="AC60" si="60">+(AA60/Y60)-1</f>
        <v>0</v>
      </c>
      <c r="AD60" s="43"/>
      <c r="AE60" s="57">
        <f>Y60</f>
        <v>308333</v>
      </c>
      <c r="AF60" s="54">
        <f t="shared" ref="AF60:AF80" si="61">ROUND(AE60*19%,2)</f>
        <v>58583.27</v>
      </c>
      <c r="AG60" s="54">
        <f>ROUND(AE60+AF60,2)</f>
        <v>366916.27</v>
      </c>
      <c r="AH60" s="54">
        <f>ROUND(AG60*$L60,2)</f>
        <v>366916.27</v>
      </c>
      <c r="AI60" s="13"/>
      <c r="AJ60" s="57">
        <f>ROUND(AE60+(AE60*$AM$59),2)</f>
        <v>321899.65000000002</v>
      </c>
      <c r="AK60" s="54">
        <f t="shared" ref="AK60:AK80" si="62">ROUND(AJ60*19%,2)</f>
        <v>61160.93</v>
      </c>
      <c r="AL60" s="54">
        <f t="shared" ref="AL60" si="63">ROUND(AJ60+AK60,2)</f>
        <v>383060.58</v>
      </c>
      <c r="AM60" s="54">
        <f>ROUND(AL60*$L60,2)</f>
        <v>383060.58</v>
      </c>
      <c r="AO60" s="57">
        <f>ROUND(AJ60+(AJ60*$AR$59),2)</f>
        <v>331556.64</v>
      </c>
      <c r="AP60" s="54">
        <f t="shared" ref="AP60:AP80" si="64">ROUND(AO60*19%,2)</f>
        <v>62995.76</v>
      </c>
      <c r="AQ60" s="54">
        <f t="shared" ref="AQ60" si="65">ROUND(AO60+AP60,2)</f>
        <v>394552.4</v>
      </c>
      <c r="AR60" s="54">
        <f>ROUND(AQ60*$L60,2)</f>
        <v>394552.4</v>
      </c>
      <c r="AT60" s="91">
        <f>ROUND(AH60+AM60+AR60,2)</f>
        <v>1144529.25</v>
      </c>
    </row>
    <row r="61" spans="1:46" s="5" customFormat="1" ht="21" customHeight="1" thickBot="1" x14ac:dyDescent="0.3">
      <c r="A61" s="9"/>
      <c r="B61" s="19">
        <v>2</v>
      </c>
      <c r="C61" s="164" t="s">
        <v>61</v>
      </c>
      <c r="D61" s="165"/>
      <c r="E61" s="165"/>
      <c r="F61" s="165"/>
      <c r="G61" s="165"/>
      <c r="H61" s="165"/>
      <c r="I61" s="166"/>
      <c r="J61" s="164" t="s">
        <v>85</v>
      </c>
      <c r="K61" s="166"/>
      <c r="L61" s="32">
        <v>1</v>
      </c>
      <c r="M61" s="43"/>
      <c r="N61" s="54">
        <v>3000000</v>
      </c>
      <c r="O61" s="54">
        <f t="shared" si="54"/>
        <v>570000</v>
      </c>
      <c r="P61" s="54">
        <f t="shared" ref="P61:P80" si="66">ROUND(N61+O61,2)</f>
        <v>3570000</v>
      </c>
      <c r="Q61" s="54">
        <f t="shared" ref="Q61:Q78" si="67">ROUND(P61*$L61,2)</f>
        <v>3570000</v>
      </c>
      <c r="R61" s="43"/>
      <c r="S61" s="43"/>
      <c r="T61" s="54">
        <v>1833333</v>
      </c>
      <c r="U61" s="54">
        <f t="shared" si="55"/>
        <v>348333.27</v>
      </c>
      <c r="V61" s="54">
        <f t="shared" ref="V61:V80" si="68">ROUND(T61+U61,2)</f>
        <v>2181666.27</v>
      </c>
      <c r="W61" s="54">
        <f t="shared" ref="W61:W78" si="69">ROUND(V61*$L61,2)</f>
        <v>2181666.27</v>
      </c>
      <c r="X61" s="43"/>
      <c r="Y61" s="96">
        <f t="shared" ref="Y61:Y80" si="70">ROUND(MIN(N61,T61),2)</f>
        <v>1833333</v>
      </c>
      <c r="Z61" s="96">
        <f t="shared" ref="Z61:Z80" si="71">ROUND(MAX(N61,T61),2)</f>
        <v>3000000</v>
      </c>
      <c r="AA61" s="97">
        <f t="shared" ref="AA61:AA80" si="72">ROUND(AVERAGE(N61,T61),2)</f>
        <v>2416666.5</v>
      </c>
      <c r="AB61" s="97">
        <f t="shared" ref="AB61:AB80" si="73">ROUND(AVERAGE(Y61,AA61),2)</f>
        <v>2124999.75</v>
      </c>
      <c r="AC61" s="103">
        <f t="shared" ref="AC61:AC80" si="74">+(AA61/Y61)-1</f>
        <v>0.31818196694217571</v>
      </c>
      <c r="AD61" s="43"/>
      <c r="AE61" s="57">
        <f>AB61</f>
        <v>2124999.75</v>
      </c>
      <c r="AF61" s="54">
        <f t="shared" si="61"/>
        <v>403749.95</v>
      </c>
      <c r="AG61" s="54">
        <f t="shared" ref="AG61:AG80" si="75">ROUND(AE61+AF61,2)</f>
        <v>2528749.7000000002</v>
      </c>
      <c r="AH61" s="54">
        <f t="shared" ref="AH61:AH78" si="76">ROUND(AG61*$L61,2)</f>
        <v>2528749.7000000002</v>
      </c>
      <c r="AI61" s="13"/>
      <c r="AJ61" s="54">
        <f t="shared" ref="AJ61:AJ80" si="77">ROUND(AE61+(AE61*$AM$59),2)</f>
        <v>2218499.7400000002</v>
      </c>
      <c r="AK61" s="54">
        <f t="shared" si="62"/>
        <v>421514.95</v>
      </c>
      <c r="AL61" s="54">
        <f t="shared" ref="AL61:AL80" si="78">ROUND(AJ61+AK61,2)</f>
        <v>2640014.69</v>
      </c>
      <c r="AM61" s="54">
        <f t="shared" ref="AM61:AM80" si="79">ROUND(AL61*$L61,2)</f>
        <v>2640014.69</v>
      </c>
      <c r="AO61" s="54">
        <f t="shared" ref="AO61:AO80" si="80">ROUND(AJ61+(AJ61*$AR$59),2)</f>
        <v>2285054.73</v>
      </c>
      <c r="AP61" s="54">
        <f t="shared" si="64"/>
        <v>434160.4</v>
      </c>
      <c r="AQ61" s="54">
        <f t="shared" ref="AQ61:AQ80" si="81">ROUND(AO61+AP61,2)</f>
        <v>2719215.13</v>
      </c>
      <c r="AR61" s="54">
        <f t="shared" ref="AR61:AR80" si="82">ROUND(AQ61*$L61,2)</f>
        <v>2719215.13</v>
      </c>
      <c r="AT61" s="51">
        <f t="shared" ref="AT61:AT80" si="83">ROUND(AH61+AM61+AR61,2)</f>
        <v>7887979.5199999996</v>
      </c>
    </row>
    <row r="62" spans="1:46" s="5" customFormat="1" ht="21" customHeight="1" thickBot="1" x14ac:dyDescent="0.3">
      <c r="A62" s="9"/>
      <c r="B62" s="18">
        <v>3</v>
      </c>
      <c r="C62" s="164" t="s">
        <v>62</v>
      </c>
      <c r="D62" s="165"/>
      <c r="E62" s="165"/>
      <c r="F62" s="165"/>
      <c r="G62" s="165"/>
      <c r="H62" s="165"/>
      <c r="I62" s="166"/>
      <c r="J62" s="164" t="s">
        <v>85</v>
      </c>
      <c r="K62" s="166"/>
      <c r="L62" s="32">
        <v>1</v>
      </c>
      <c r="M62" s="43"/>
      <c r="N62" s="54">
        <v>150000</v>
      </c>
      <c r="O62" s="54">
        <f t="shared" si="54"/>
        <v>28500</v>
      </c>
      <c r="P62" s="54">
        <f t="shared" si="66"/>
        <v>178500</v>
      </c>
      <c r="Q62" s="54">
        <f t="shared" si="67"/>
        <v>178500</v>
      </c>
      <c r="R62" s="43"/>
      <c r="S62" s="43"/>
      <c r="T62" s="54">
        <v>75000</v>
      </c>
      <c r="U62" s="54">
        <f t="shared" si="55"/>
        <v>14250</v>
      </c>
      <c r="V62" s="54">
        <f t="shared" si="68"/>
        <v>89250</v>
      </c>
      <c r="W62" s="54">
        <f t="shared" si="69"/>
        <v>89250</v>
      </c>
      <c r="X62" s="43"/>
      <c r="Y62" s="96">
        <f t="shared" si="70"/>
        <v>75000</v>
      </c>
      <c r="Z62" s="96">
        <f t="shared" si="71"/>
        <v>150000</v>
      </c>
      <c r="AA62" s="97">
        <f t="shared" si="72"/>
        <v>112500</v>
      </c>
      <c r="AB62" s="97">
        <f t="shared" si="73"/>
        <v>93750</v>
      </c>
      <c r="AC62" s="103">
        <f t="shared" si="74"/>
        <v>0.5</v>
      </c>
      <c r="AD62" s="43"/>
      <c r="AE62" s="57">
        <f t="shared" ref="AE62:AE65" si="84">AB62</f>
        <v>93750</v>
      </c>
      <c r="AF62" s="54">
        <f t="shared" si="61"/>
        <v>17812.5</v>
      </c>
      <c r="AG62" s="54">
        <f t="shared" si="75"/>
        <v>111562.5</v>
      </c>
      <c r="AH62" s="54">
        <f t="shared" si="76"/>
        <v>111562.5</v>
      </c>
      <c r="AI62" s="13"/>
      <c r="AJ62" s="54">
        <f t="shared" si="77"/>
        <v>97875</v>
      </c>
      <c r="AK62" s="54">
        <f t="shared" si="62"/>
        <v>18596.25</v>
      </c>
      <c r="AL62" s="54">
        <f t="shared" si="78"/>
        <v>116471.25</v>
      </c>
      <c r="AM62" s="54">
        <f t="shared" si="79"/>
        <v>116471.25</v>
      </c>
      <c r="AO62" s="54">
        <f t="shared" si="80"/>
        <v>100811.25</v>
      </c>
      <c r="AP62" s="54">
        <f t="shared" si="64"/>
        <v>19154.14</v>
      </c>
      <c r="AQ62" s="54">
        <f t="shared" si="81"/>
        <v>119965.39</v>
      </c>
      <c r="AR62" s="54">
        <f t="shared" si="82"/>
        <v>119965.39</v>
      </c>
      <c r="AT62" s="51">
        <f t="shared" si="83"/>
        <v>347999.14</v>
      </c>
    </row>
    <row r="63" spans="1:46" s="5" customFormat="1" ht="21" customHeight="1" thickBot="1" x14ac:dyDescent="0.3">
      <c r="A63" s="9"/>
      <c r="B63" s="19">
        <v>4</v>
      </c>
      <c r="C63" s="164" t="s">
        <v>63</v>
      </c>
      <c r="D63" s="165"/>
      <c r="E63" s="165"/>
      <c r="F63" s="165"/>
      <c r="G63" s="165"/>
      <c r="H63" s="165"/>
      <c r="I63" s="166"/>
      <c r="J63" s="164" t="s">
        <v>85</v>
      </c>
      <c r="K63" s="166"/>
      <c r="L63" s="32">
        <v>1</v>
      </c>
      <c r="M63" s="43"/>
      <c r="N63" s="54">
        <v>400000</v>
      </c>
      <c r="O63" s="54">
        <f t="shared" si="54"/>
        <v>76000</v>
      </c>
      <c r="P63" s="54">
        <f t="shared" si="66"/>
        <v>476000</v>
      </c>
      <c r="Q63" s="54">
        <f t="shared" si="67"/>
        <v>476000</v>
      </c>
      <c r="R63" s="43"/>
      <c r="S63" s="43"/>
      <c r="T63" s="54">
        <v>200000</v>
      </c>
      <c r="U63" s="54">
        <f t="shared" si="55"/>
        <v>38000</v>
      </c>
      <c r="V63" s="54">
        <f t="shared" si="68"/>
        <v>238000</v>
      </c>
      <c r="W63" s="54">
        <f t="shared" si="69"/>
        <v>238000</v>
      </c>
      <c r="X63" s="43"/>
      <c r="Y63" s="96">
        <f t="shared" si="70"/>
        <v>200000</v>
      </c>
      <c r="Z63" s="96">
        <f t="shared" si="71"/>
        <v>400000</v>
      </c>
      <c r="AA63" s="97">
        <f t="shared" si="72"/>
        <v>300000</v>
      </c>
      <c r="AB63" s="97">
        <f t="shared" si="73"/>
        <v>250000</v>
      </c>
      <c r="AC63" s="103">
        <f t="shared" si="74"/>
        <v>0.5</v>
      </c>
      <c r="AD63" s="43"/>
      <c r="AE63" s="57">
        <f t="shared" si="84"/>
        <v>250000</v>
      </c>
      <c r="AF63" s="54">
        <f t="shared" si="61"/>
        <v>47500</v>
      </c>
      <c r="AG63" s="54">
        <f t="shared" si="75"/>
        <v>297500</v>
      </c>
      <c r="AH63" s="54">
        <f t="shared" si="76"/>
        <v>297500</v>
      </c>
      <c r="AI63" s="13"/>
      <c r="AJ63" s="54">
        <f t="shared" si="77"/>
        <v>261000</v>
      </c>
      <c r="AK63" s="54">
        <f t="shared" si="62"/>
        <v>49590</v>
      </c>
      <c r="AL63" s="54">
        <f t="shared" si="78"/>
        <v>310590</v>
      </c>
      <c r="AM63" s="54">
        <f t="shared" si="79"/>
        <v>310590</v>
      </c>
      <c r="AO63" s="54">
        <f t="shared" si="80"/>
        <v>268830</v>
      </c>
      <c r="AP63" s="54">
        <f t="shared" si="64"/>
        <v>51077.7</v>
      </c>
      <c r="AQ63" s="54">
        <f t="shared" si="81"/>
        <v>319907.7</v>
      </c>
      <c r="AR63" s="54">
        <f t="shared" si="82"/>
        <v>319907.7</v>
      </c>
      <c r="AT63" s="51">
        <f t="shared" si="83"/>
        <v>927997.7</v>
      </c>
    </row>
    <row r="64" spans="1:46" s="5" customFormat="1" ht="21" customHeight="1" thickBot="1" x14ac:dyDescent="0.3">
      <c r="A64" s="9"/>
      <c r="B64" s="18">
        <v>5</v>
      </c>
      <c r="C64" s="164" t="s">
        <v>64</v>
      </c>
      <c r="D64" s="165"/>
      <c r="E64" s="165"/>
      <c r="F64" s="165"/>
      <c r="G64" s="165"/>
      <c r="H64" s="165"/>
      <c r="I64" s="166"/>
      <c r="J64" s="164" t="s">
        <v>85</v>
      </c>
      <c r="K64" s="166"/>
      <c r="L64" s="32">
        <v>1</v>
      </c>
      <c r="M64" s="43"/>
      <c r="N64" s="54">
        <v>450000</v>
      </c>
      <c r="O64" s="54">
        <f t="shared" si="54"/>
        <v>85500</v>
      </c>
      <c r="P64" s="54">
        <f t="shared" si="66"/>
        <v>535500</v>
      </c>
      <c r="Q64" s="54">
        <f t="shared" si="67"/>
        <v>535500</v>
      </c>
      <c r="R64" s="43"/>
      <c r="S64" s="43"/>
      <c r="T64" s="54">
        <v>241667</v>
      </c>
      <c r="U64" s="54">
        <f t="shared" si="55"/>
        <v>45916.73</v>
      </c>
      <c r="V64" s="54">
        <f t="shared" si="68"/>
        <v>287583.73</v>
      </c>
      <c r="W64" s="54">
        <f t="shared" si="69"/>
        <v>287583.73</v>
      </c>
      <c r="X64" s="43"/>
      <c r="Y64" s="96">
        <f t="shared" si="70"/>
        <v>241667</v>
      </c>
      <c r="Z64" s="96">
        <f t="shared" si="71"/>
        <v>450000</v>
      </c>
      <c r="AA64" s="97">
        <f t="shared" si="72"/>
        <v>345833.5</v>
      </c>
      <c r="AB64" s="97">
        <f t="shared" si="73"/>
        <v>293750.25</v>
      </c>
      <c r="AC64" s="103">
        <f t="shared" si="74"/>
        <v>0.43103319857489852</v>
      </c>
      <c r="AD64" s="43"/>
      <c r="AE64" s="57">
        <f t="shared" si="84"/>
        <v>293750.25</v>
      </c>
      <c r="AF64" s="54">
        <f t="shared" si="61"/>
        <v>55812.55</v>
      </c>
      <c r="AG64" s="54">
        <f t="shared" si="75"/>
        <v>349562.8</v>
      </c>
      <c r="AH64" s="54">
        <f t="shared" si="76"/>
        <v>349562.8</v>
      </c>
      <c r="AI64" s="13"/>
      <c r="AJ64" s="54">
        <f t="shared" si="77"/>
        <v>306675.26</v>
      </c>
      <c r="AK64" s="54">
        <f t="shared" si="62"/>
        <v>58268.3</v>
      </c>
      <c r="AL64" s="54">
        <f t="shared" si="78"/>
        <v>364943.56</v>
      </c>
      <c r="AM64" s="54">
        <f t="shared" si="79"/>
        <v>364943.56</v>
      </c>
      <c r="AO64" s="54">
        <f t="shared" si="80"/>
        <v>315875.52</v>
      </c>
      <c r="AP64" s="54">
        <f t="shared" si="64"/>
        <v>60016.35</v>
      </c>
      <c r="AQ64" s="54">
        <f t="shared" si="81"/>
        <v>375891.87</v>
      </c>
      <c r="AR64" s="54">
        <f t="shared" si="82"/>
        <v>375891.87</v>
      </c>
      <c r="AT64" s="51">
        <f t="shared" si="83"/>
        <v>1090398.23</v>
      </c>
    </row>
    <row r="65" spans="1:46" s="5" customFormat="1" ht="21" customHeight="1" thickBot="1" x14ac:dyDescent="0.3">
      <c r="A65" s="9"/>
      <c r="B65" s="19">
        <v>6</v>
      </c>
      <c r="C65" s="164" t="s">
        <v>65</v>
      </c>
      <c r="D65" s="165"/>
      <c r="E65" s="165"/>
      <c r="F65" s="165"/>
      <c r="G65" s="165"/>
      <c r="H65" s="165"/>
      <c r="I65" s="166"/>
      <c r="J65" s="164" t="s">
        <v>85</v>
      </c>
      <c r="K65" s="166"/>
      <c r="L65" s="32">
        <v>1</v>
      </c>
      <c r="M65" s="43"/>
      <c r="N65" s="54">
        <v>500000</v>
      </c>
      <c r="O65" s="54">
        <f t="shared" si="54"/>
        <v>95000</v>
      </c>
      <c r="P65" s="54">
        <f t="shared" si="66"/>
        <v>595000</v>
      </c>
      <c r="Q65" s="54">
        <f t="shared" si="67"/>
        <v>595000</v>
      </c>
      <c r="R65" s="43"/>
      <c r="S65" s="43"/>
      <c r="T65" s="54">
        <v>275000</v>
      </c>
      <c r="U65" s="54">
        <f t="shared" si="55"/>
        <v>52250</v>
      </c>
      <c r="V65" s="54">
        <f t="shared" si="68"/>
        <v>327250</v>
      </c>
      <c r="W65" s="54">
        <f t="shared" si="69"/>
        <v>327250</v>
      </c>
      <c r="X65" s="43"/>
      <c r="Y65" s="96">
        <f t="shared" si="70"/>
        <v>275000</v>
      </c>
      <c r="Z65" s="96">
        <f t="shared" si="71"/>
        <v>500000</v>
      </c>
      <c r="AA65" s="97">
        <f t="shared" si="72"/>
        <v>387500</v>
      </c>
      <c r="AB65" s="97">
        <f t="shared" si="73"/>
        <v>331250</v>
      </c>
      <c r="AC65" s="103">
        <f t="shared" si="74"/>
        <v>0.40909090909090917</v>
      </c>
      <c r="AD65" s="43"/>
      <c r="AE65" s="57">
        <f t="shared" si="84"/>
        <v>331250</v>
      </c>
      <c r="AF65" s="54">
        <f t="shared" si="61"/>
        <v>62937.5</v>
      </c>
      <c r="AG65" s="54">
        <f t="shared" si="75"/>
        <v>394187.5</v>
      </c>
      <c r="AH65" s="54">
        <f t="shared" si="76"/>
        <v>394187.5</v>
      </c>
      <c r="AI65" s="13"/>
      <c r="AJ65" s="54">
        <f t="shared" si="77"/>
        <v>345825</v>
      </c>
      <c r="AK65" s="54">
        <f t="shared" si="62"/>
        <v>65706.75</v>
      </c>
      <c r="AL65" s="54">
        <f t="shared" si="78"/>
        <v>411531.75</v>
      </c>
      <c r="AM65" s="54">
        <f t="shared" si="79"/>
        <v>411531.75</v>
      </c>
      <c r="AO65" s="54">
        <f t="shared" si="80"/>
        <v>356199.75</v>
      </c>
      <c r="AP65" s="54">
        <f t="shared" si="64"/>
        <v>67677.95</v>
      </c>
      <c r="AQ65" s="54">
        <f t="shared" si="81"/>
        <v>423877.7</v>
      </c>
      <c r="AR65" s="54">
        <f t="shared" si="82"/>
        <v>423877.7</v>
      </c>
      <c r="AT65" s="51">
        <f t="shared" si="83"/>
        <v>1229596.95</v>
      </c>
    </row>
    <row r="66" spans="1:46" s="5" customFormat="1" ht="21" customHeight="1" thickBot="1" x14ac:dyDescent="0.3">
      <c r="A66" s="9"/>
      <c r="B66" s="18">
        <v>7</v>
      </c>
      <c r="C66" s="164" t="s">
        <v>66</v>
      </c>
      <c r="D66" s="165"/>
      <c r="E66" s="165"/>
      <c r="F66" s="165"/>
      <c r="G66" s="165"/>
      <c r="H66" s="165"/>
      <c r="I66" s="166"/>
      <c r="J66" s="164" t="s">
        <v>85</v>
      </c>
      <c r="K66" s="166"/>
      <c r="L66" s="32">
        <v>1</v>
      </c>
      <c r="M66" s="43"/>
      <c r="N66" s="54">
        <v>80000</v>
      </c>
      <c r="O66" s="54">
        <f t="shared" si="54"/>
        <v>15200</v>
      </c>
      <c r="P66" s="54">
        <f t="shared" si="66"/>
        <v>95200</v>
      </c>
      <c r="Q66" s="54">
        <f t="shared" si="67"/>
        <v>95200</v>
      </c>
      <c r="R66" s="43"/>
      <c r="S66" s="43"/>
      <c r="T66" s="54">
        <v>80000</v>
      </c>
      <c r="U66" s="54">
        <f t="shared" si="55"/>
        <v>15200</v>
      </c>
      <c r="V66" s="54">
        <f t="shared" si="68"/>
        <v>95200</v>
      </c>
      <c r="W66" s="54">
        <f t="shared" si="69"/>
        <v>95200</v>
      </c>
      <c r="X66" s="43"/>
      <c r="Y66" s="96">
        <f t="shared" si="70"/>
        <v>80000</v>
      </c>
      <c r="Z66" s="96">
        <f t="shared" si="71"/>
        <v>80000</v>
      </c>
      <c r="AA66" s="97">
        <f t="shared" si="72"/>
        <v>80000</v>
      </c>
      <c r="AB66" s="97">
        <f t="shared" si="73"/>
        <v>80000</v>
      </c>
      <c r="AC66" s="104">
        <f t="shared" si="74"/>
        <v>0</v>
      </c>
      <c r="AD66" s="43"/>
      <c r="AE66" s="57">
        <f>AA66</f>
        <v>80000</v>
      </c>
      <c r="AF66" s="54">
        <f t="shared" si="61"/>
        <v>15200</v>
      </c>
      <c r="AG66" s="54">
        <f t="shared" si="75"/>
        <v>95200</v>
      </c>
      <c r="AH66" s="54">
        <f t="shared" si="76"/>
        <v>95200</v>
      </c>
      <c r="AI66" s="13"/>
      <c r="AJ66" s="54">
        <f t="shared" si="77"/>
        <v>83520</v>
      </c>
      <c r="AK66" s="54">
        <f t="shared" si="62"/>
        <v>15868.8</v>
      </c>
      <c r="AL66" s="54">
        <f t="shared" si="78"/>
        <v>99388.800000000003</v>
      </c>
      <c r="AM66" s="54">
        <f t="shared" si="79"/>
        <v>99388.800000000003</v>
      </c>
      <c r="AO66" s="54">
        <f t="shared" si="80"/>
        <v>86025.600000000006</v>
      </c>
      <c r="AP66" s="54">
        <f t="shared" si="64"/>
        <v>16344.86</v>
      </c>
      <c r="AQ66" s="54">
        <f t="shared" si="81"/>
        <v>102370.46</v>
      </c>
      <c r="AR66" s="54">
        <f t="shared" si="82"/>
        <v>102370.46</v>
      </c>
      <c r="AT66" s="51">
        <f t="shared" si="83"/>
        <v>296959.26</v>
      </c>
    </row>
    <row r="67" spans="1:46" s="5" customFormat="1" ht="21" customHeight="1" thickBot="1" x14ac:dyDescent="0.3">
      <c r="A67" s="9"/>
      <c r="B67" s="19">
        <v>8</v>
      </c>
      <c r="C67" s="164" t="s">
        <v>67</v>
      </c>
      <c r="D67" s="165"/>
      <c r="E67" s="165"/>
      <c r="F67" s="165"/>
      <c r="G67" s="165"/>
      <c r="H67" s="165"/>
      <c r="I67" s="166"/>
      <c r="J67" s="164" t="s">
        <v>85</v>
      </c>
      <c r="K67" s="166"/>
      <c r="L67" s="32">
        <v>1</v>
      </c>
      <c r="M67" s="43"/>
      <c r="N67" s="54">
        <v>60000</v>
      </c>
      <c r="O67" s="54">
        <f t="shared" si="54"/>
        <v>11400</v>
      </c>
      <c r="P67" s="54">
        <f t="shared" si="66"/>
        <v>71400</v>
      </c>
      <c r="Q67" s="54">
        <f t="shared" si="67"/>
        <v>71400</v>
      </c>
      <c r="R67" s="43"/>
      <c r="S67" s="43"/>
      <c r="T67" s="54">
        <v>63333</v>
      </c>
      <c r="U67" s="54">
        <f t="shared" si="55"/>
        <v>12033.27</v>
      </c>
      <c r="V67" s="54">
        <f t="shared" si="68"/>
        <v>75366.27</v>
      </c>
      <c r="W67" s="54">
        <f t="shared" si="69"/>
        <v>75366.27</v>
      </c>
      <c r="X67" s="43"/>
      <c r="Y67" s="96">
        <f t="shared" si="70"/>
        <v>60000</v>
      </c>
      <c r="Z67" s="96">
        <f t="shared" si="71"/>
        <v>63333</v>
      </c>
      <c r="AA67" s="97">
        <f t="shared" si="72"/>
        <v>61666.5</v>
      </c>
      <c r="AB67" s="97">
        <f t="shared" si="73"/>
        <v>60833.25</v>
      </c>
      <c r="AC67" s="104">
        <f t="shared" si="74"/>
        <v>2.7775000000000105E-2</v>
      </c>
      <c r="AD67" s="43"/>
      <c r="AE67" s="57">
        <f t="shared" ref="AE67:AE70" si="85">AA67</f>
        <v>61666.5</v>
      </c>
      <c r="AF67" s="54">
        <f t="shared" si="61"/>
        <v>11716.64</v>
      </c>
      <c r="AG67" s="54">
        <f t="shared" si="75"/>
        <v>73383.14</v>
      </c>
      <c r="AH67" s="54">
        <f t="shared" si="76"/>
        <v>73383.14</v>
      </c>
      <c r="AI67" s="13"/>
      <c r="AJ67" s="54">
        <f t="shared" si="77"/>
        <v>64379.83</v>
      </c>
      <c r="AK67" s="54">
        <f t="shared" si="62"/>
        <v>12232.17</v>
      </c>
      <c r="AL67" s="54">
        <f t="shared" si="78"/>
        <v>76612</v>
      </c>
      <c r="AM67" s="54">
        <f t="shared" si="79"/>
        <v>76612</v>
      </c>
      <c r="AO67" s="54">
        <f t="shared" si="80"/>
        <v>66311.22</v>
      </c>
      <c r="AP67" s="54">
        <f t="shared" si="64"/>
        <v>12599.13</v>
      </c>
      <c r="AQ67" s="54">
        <f t="shared" si="81"/>
        <v>78910.350000000006</v>
      </c>
      <c r="AR67" s="54">
        <f t="shared" si="82"/>
        <v>78910.350000000006</v>
      </c>
      <c r="AT67" s="51">
        <f t="shared" si="83"/>
        <v>228905.49</v>
      </c>
    </row>
    <row r="68" spans="1:46" s="5" customFormat="1" ht="21" customHeight="1" thickBot="1" x14ac:dyDescent="0.3">
      <c r="A68" s="9"/>
      <c r="B68" s="18">
        <v>9</v>
      </c>
      <c r="C68" s="164" t="s">
        <v>68</v>
      </c>
      <c r="D68" s="165"/>
      <c r="E68" s="165"/>
      <c r="F68" s="165"/>
      <c r="G68" s="165"/>
      <c r="H68" s="165"/>
      <c r="I68" s="166"/>
      <c r="J68" s="164" t="s">
        <v>85</v>
      </c>
      <c r="K68" s="166"/>
      <c r="L68" s="32">
        <v>1</v>
      </c>
      <c r="M68" s="43"/>
      <c r="N68" s="54">
        <v>60000</v>
      </c>
      <c r="O68" s="54">
        <f t="shared" si="54"/>
        <v>11400</v>
      </c>
      <c r="P68" s="54">
        <f t="shared" si="66"/>
        <v>71400</v>
      </c>
      <c r="Q68" s="54">
        <f t="shared" si="67"/>
        <v>71400</v>
      </c>
      <c r="R68" s="43"/>
      <c r="S68" s="43"/>
      <c r="T68" s="54">
        <v>53333</v>
      </c>
      <c r="U68" s="54">
        <f t="shared" si="55"/>
        <v>10133.27</v>
      </c>
      <c r="V68" s="54">
        <f t="shared" si="68"/>
        <v>63466.27</v>
      </c>
      <c r="W68" s="54">
        <f t="shared" si="69"/>
        <v>63466.27</v>
      </c>
      <c r="X68" s="43"/>
      <c r="Y68" s="96">
        <f t="shared" si="70"/>
        <v>53333</v>
      </c>
      <c r="Z68" s="96">
        <f t="shared" si="71"/>
        <v>60000</v>
      </c>
      <c r="AA68" s="97">
        <f t="shared" si="72"/>
        <v>56666.5</v>
      </c>
      <c r="AB68" s="97">
        <f t="shared" si="73"/>
        <v>54999.75</v>
      </c>
      <c r="AC68" s="104">
        <f t="shared" si="74"/>
        <v>6.2503515646972874E-2</v>
      </c>
      <c r="AD68" s="43"/>
      <c r="AE68" s="57">
        <f t="shared" si="85"/>
        <v>56666.5</v>
      </c>
      <c r="AF68" s="54">
        <f t="shared" si="61"/>
        <v>10766.64</v>
      </c>
      <c r="AG68" s="54">
        <f t="shared" si="75"/>
        <v>67433.14</v>
      </c>
      <c r="AH68" s="54">
        <f t="shared" si="76"/>
        <v>67433.14</v>
      </c>
      <c r="AI68" s="13"/>
      <c r="AJ68" s="54">
        <f t="shared" si="77"/>
        <v>59159.83</v>
      </c>
      <c r="AK68" s="54">
        <f t="shared" si="62"/>
        <v>11240.37</v>
      </c>
      <c r="AL68" s="54">
        <f t="shared" si="78"/>
        <v>70400.2</v>
      </c>
      <c r="AM68" s="54">
        <f t="shared" si="79"/>
        <v>70400.2</v>
      </c>
      <c r="AO68" s="54">
        <f t="shared" si="80"/>
        <v>60934.62</v>
      </c>
      <c r="AP68" s="54">
        <f t="shared" si="64"/>
        <v>11577.58</v>
      </c>
      <c r="AQ68" s="54">
        <f t="shared" si="81"/>
        <v>72512.2</v>
      </c>
      <c r="AR68" s="54">
        <f t="shared" si="82"/>
        <v>72512.2</v>
      </c>
      <c r="AT68" s="51">
        <f t="shared" si="83"/>
        <v>210345.54</v>
      </c>
    </row>
    <row r="69" spans="1:46" s="5" customFormat="1" ht="21" customHeight="1" thickBot="1" x14ac:dyDescent="0.3">
      <c r="A69" s="9"/>
      <c r="B69" s="19">
        <v>10</v>
      </c>
      <c r="C69" s="164" t="s">
        <v>69</v>
      </c>
      <c r="D69" s="165"/>
      <c r="E69" s="165"/>
      <c r="F69" s="165"/>
      <c r="G69" s="165"/>
      <c r="H69" s="165"/>
      <c r="I69" s="166"/>
      <c r="J69" s="164" t="s">
        <v>85</v>
      </c>
      <c r="K69" s="166"/>
      <c r="L69" s="32">
        <v>1</v>
      </c>
      <c r="M69" s="43"/>
      <c r="N69" s="54">
        <v>800000</v>
      </c>
      <c r="O69" s="54">
        <f t="shared" si="54"/>
        <v>152000</v>
      </c>
      <c r="P69" s="54">
        <f t="shared" si="66"/>
        <v>952000</v>
      </c>
      <c r="Q69" s="54">
        <f t="shared" si="67"/>
        <v>952000</v>
      </c>
      <c r="R69" s="43"/>
      <c r="S69" s="43"/>
      <c r="T69" s="54">
        <v>1416667</v>
      </c>
      <c r="U69" s="54">
        <f t="shared" si="55"/>
        <v>269166.73</v>
      </c>
      <c r="V69" s="54">
        <f t="shared" si="68"/>
        <v>1685833.73</v>
      </c>
      <c r="W69" s="54">
        <f t="shared" si="69"/>
        <v>1685833.73</v>
      </c>
      <c r="X69" s="43"/>
      <c r="Y69" s="96">
        <f t="shared" si="70"/>
        <v>800000</v>
      </c>
      <c r="Z69" s="96">
        <f t="shared" si="71"/>
        <v>1416667</v>
      </c>
      <c r="AA69" s="97">
        <f t="shared" si="72"/>
        <v>1108333.5</v>
      </c>
      <c r="AB69" s="97">
        <f t="shared" si="73"/>
        <v>954166.75</v>
      </c>
      <c r="AC69" s="103">
        <f t="shared" si="74"/>
        <v>0.38541687499999999</v>
      </c>
      <c r="AD69" s="43"/>
      <c r="AE69" s="57">
        <f t="shared" ref="AE69:AE77" si="86">AB69</f>
        <v>954166.75</v>
      </c>
      <c r="AF69" s="54">
        <f t="shared" si="61"/>
        <v>181291.68</v>
      </c>
      <c r="AG69" s="54">
        <f t="shared" si="75"/>
        <v>1135458.43</v>
      </c>
      <c r="AH69" s="54">
        <f t="shared" si="76"/>
        <v>1135458.43</v>
      </c>
      <c r="AI69" s="13"/>
      <c r="AJ69" s="54">
        <f t="shared" si="77"/>
        <v>996150.09</v>
      </c>
      <c r="AK69" s="54">
        <f t="shared" si="62"/>
        <v>189268.52</v>
      </c>
      <c r="AL69" s="54">
        <f t="shared" si="78"/>
        <v>1185418.6100000001</v>
      </c>
      <c r="AM69" s="54">
        <f t="shared" si="79"/>
        <v>1185418.6100000001</v>
      </c>
      <c r="AO69" s="54">
        <f t="shared" si="80"/>
        <v>1026034.59</v>
      </c>
      <c r="AP69" s="54">
        <f t="shared" si="64"/>
        <v>194946.57</v>
      </c>
      <c r="AQ69" s="54">
        <f t="shared" si="81"/>
        <v>1220981.1599999999</v>
      </c>
      <c r="AR69" s="54">
        <f t="shared" si="82"/>
        <v>1220981.1599999999</v>
      </c>
      <c r="AT69" s="51">
        <f t="shared" si="83"/>
        <v>3541858.2</v>
      </c>
    </row>
    <row r="70" spans="1:46" s="5" customFormat="1" ht="21" customHeight="1" thickBot="1" x14ac:dyDescent="0.3">
      <c r="A70" s="9"/>
      <c r="B70" s="18">
        <v>11</v>
      </c>
      <c r="C70" s="164" t="s">
        <v>70</v>
      </c>
      <c r="D70" s="165"/>
      <c r="E70" s="165"/>
      <c r="F70" s="165"/>
      <c r="G70" s="165"/>
      <c r="H70" s="165"/>
      <c r="I70" s="166"/>
      <c r="J70" s="164" t="s">
        <v>85</v>
      </c>
      <c r="K70" s="166"/>
      <c r="L70" s="32">
        <v>1</v>
      </c>
      <c r="M70" s="43"/>
      <c r="N70" s="54">
        <v>80000</v>
      </c>
      <c r="O70" s="54">
        <f t="shared" si="54"/>
        <v>15200</v>
      </c>
      <c r="P70" s="54">
        <f t="shared" si="66"/>
        <v>95200</v>
      </c>
      <c r="Q70" s="54">
        <f t="shared" si="67"/>
        <v>95200</v>
      </c>
      <c r="R70" s="43"/>
      <c r="S70" s="43"/>
      <c r="T70" s="54">
        <v>58333</v>
      </c>
      <c r="U70" s="54">
        <f t="shared" si="55"/>
        <v>11083.27</v>
      </c>
      <c r="V70" s="54">
        <f t="shared" si="68"/>
        <v>69416.27</v>
      </c>
      <c r="W70" s="54">
        <f t="shared" si="69"/>
        <v>69416.27</v>
      </c>
      <c r="X70" s="43"/>
      <c r="Y70" s="96">
        <f t="shared" si="70"/>
        <v>58333</v>
      </c>
      <c r="Z70" s="96">
        <f t="shared" si="71"/>
        <v>80000</v>
      </c>
      <c r="AA70" s="97">
        <f t="shared" si="72"/>
        <v>69166.5</v>
      </c>
      <c r="AB70" s="97">
        <f t="shared" si="73"/>
        <v>63749.75</v>
      </c>
      <c r="AC70" s="104">
        <f t="shared" si="74"/>
        <v>0.18571820410402351</v>
      </c>
      <c r="AD70" s="43"/>
      <c r="AE70" s="57">
        <f t="shared" si="85"/>
        <v>69166.5</v>
      </c>
      <c r="AF70" s="54">
        <f t="shared" si="61"/>
        <v>13141.64</v>
      </c>
      <c r="AG70" s="54">
        <f t="shared" si="75"/>
        <v>82308.14</v>
      </c>
      <c r="AH70" s="54">
        <f t="shared" si="76"/>
        <v>82308.14</v>
      </c>
      <c r="AI70" s="13"/>
      <c r="AJ70" s="54">
        <f t="shared" si="77"/>
        <v>72209.83</v>
      </c>
      <c r="AK70" s="54">
        <f t="shared" si="62"/>
        <v>13719.87</v>
      </c>
      <c r="AL70" s="54">
        <f t="shared" si="78"/>
        <v>85929.7</v>
      </c>
      <c r="AM70" s="54">
        <f t="shared" si="79"/>
        <v>85929.7</v>
      </c>
      <c r="AO70" s="54">
        <f t="shared" si="80"/>
        <v>74376.12</v>
      </c>
      <c r="AP70" s="54">
        <f t="shared" si="64"/>
        <v>14131.46</v>
      </c>
      <c r="AQ70" s="54">
        <f t="shared" si="81"/>
        <v>88507.58</v>
      </c>
      <c r="AR70" s="54">
        <f t="shared" si="82"/>
        <v>88507.58</v>
      </c>
      <c r="AT70" s="51">
        <f t="shared" si="83"/>
        <v>256745.42</v>
      </c>
    </row>
    <row r="71" spans="1:46" s="5" customFormat="1" ht="21" customHeight="1" thickBot="1" x14ac:dyDescent="0.3">
      <c r="A71" s="9"/>
      <c r="B71" s="19">
        <v>12</v>
      </c>
      <c r="C71" s="164" t="s">
        <v>71</v>
      </c>
      <c r="D71" s="165"/>
      <c r="E71" s="165"/>
      <c r="F71" s="165"/>
      <c r="G71" s="165"/>
      <c r="H71" s="165"/>
      <c r="I71" s="166"/>
      <c r="J71" s="164" t="s">
        <v>85</v>
      </c>
      <c r="K71" s="166"/>
      <c r="L71" s="32">
        <v>1</v>
      </c>
      <c r="M71" s="43"/>
      <c r="N71" s="54">
        <v>80000</v>
      </c>
      <c r="O71" s="54">
        <f t="shared" si="54"/>
        <v>15200</v>
      </c>
      <c r="P71" s="54">
        <f t="shared" si="66"/>
        <v>95200</v>
      </c>
      <c r="Q71" s="54">
        <f t="shared" si="67"/>
        <v>95200</v>
      </c>
      <c r="R71" s="43"/>
      <c r="S71" s="43"/>
      <c r="T71" s="54">
        <v>50000</v>
      </c>
      <c r="U71" s="54">
        <f t="shared" si="55"/>
        <v>9500</v>
      </c>
      <c r="V71" s="54">
        <f t="shared" si="68"/>
        <v>59500</v>
      </c>
      <c r="W71" s="54">
        <f t="shared" si="69"/>
        <v>59500</v>
      </c>
      <c r="X71" s="43"/>
      <c r="Y71" s="96">
        <f t="shared" si="70"/>
        <v>50000</v>
      </c>
      <c r="Z71" s="96">
        <f t="shared" si="71"/>
        <v>80000</v>
      </c>
      <c r="AA71" s="97">
        <f t="shared" si="72"/>
        <v>65000</v>
      </c>
      <c r="AB71" s="97">
        <f t="shared" si="73"/>
        <v>57500</v>
      </c>
      <c r="AC71" s="103">
        <f t="shared" si="74"/>
        <v>0.30000000000000004</v>
      </c>
      <c r="AD71" s="43"/>
      <c r="AE71" s="57">
        <f t="shared" si="86"/>
        <v>57500</v>
      </c>
      <c r="AF71" s="54">
        <f t="shared" si="61"/>
        <v>10925</v>
      </c>
      <c r="AG71" s="54">
        <f t="shared" si="75"/>
        <v>68425</v>
      </c>
      <c r="AH71" s="54">
        <f t="shared" si="76"/>
        <v>68425</v>
      </c>
      <c r="AI71" s="13"/>
      <c r="AJ71" s="54">
        <f t="shared" si="77"/>
        <v>60030</v>
      </c>
      <c r="AK71" s="54">
        <f t="shared" si="62"/>
        <v>11405.7</v>
      </c>
      <c r="AL71" s="54">
        <f t="shared" si="78"/>
        <v>71435.7</v>
      </c>
      <c r="AM71" s="54">
        <f t="shared" si="79"/>
        <v>71435.7</v>
      </c>
      <c r="AO71" s="54">
        <f t="shared" si="80"/>
        <v>61830.9</v>
      </c>
      <c r="AP71" s="54">
        <f t="shared" si="64"/>
        <v>11747.87</v>
      </c>
      <c r="AQ71" s="54">
        <f t="shared" si="81"/>
        <v>73578.77</v>
      </c>
      <c r="AR71" s="54">
        <f t="shared" si="82"/>
        <v>73578.77</v>
      </c>
      <c r="AT71" s="51">
        <f t="shared" si="83"/>
        <v>213439.47</v>
      </c>
    </row>
    <row r="72" spans="1:46" s="5" customFormat="1" ht="21" customHeight="1" thickBot="1" x14ac:dyDescent="0.3">
      <c r="A72" s="9"/>
      <c r="B72" s="18">
        <v>13</v>
      </c>
      <c r="C72" s="164" t="s">
        <v>72</v>
      </c>
      <c r="D72" s="165"/>
      <c r="E72" s="165"/>
      <c r="F72" s="165"/>
      <c r="G72" s="165"/>
      <c r="H72" s="165"/>
      <c r="I72" s="166"/>
      <c r="J72" s="164" t="s">
        <v>85</v>
      </c>
      <c r="K72" s="166"/>
      <c r="L72" s="32">
        <v>1</v>
      </c>
      <c r="M72" s="43"/>
      <c r="N72" s="54">
        <v>400000</v>
      </c>
      <c r="O72" s="54">
        <f t="shared" si="54"/>
        <v>76000</v>
      </c>
      <c r="P72" s="54">
        <f t="shared" si="66"/>
        <v>476000</v>
      </c>
      <c r="Q72" s="54">
        <f t="shared" si="67"/>
        <v>476000</v>
      </c>
      <c r="R72" s="43"/>
      <c r="S72" s="43"/>
      <c r="T72" s="54">
        <v>200000</v>
      </c>
      <c r="U72" s="54">
        <f t="shared" si="55"/>
        <v>38000</v>
      </c>
      <c r="V72" s="54">
        <f t="shared" si="68"/>
        <v>238000</v>
      </c>
      <c r="W72" s="54">
        <f t="shared" si="69"/>
        <v>238000</v>
      </c>
      <c r="X72" s="43"/>
      <c r="Y72" s="96">
        <f t="shared" si="70"/>
        <v>200000</v>
      </c>
      <c r="Z72" s="96">
        <f t="shared" si="71"/>
        <v>400000</v>
      </c>
      <c r="AA72" s="97">
        <f t="shared" si="72"/>
        <v>300000</v>
      </c>
      <c r="AB72" s="97">
        <f t="shared" si="73"/>
        <v>250000</v>
      </c>
      <c r="AC72" s="103">
        <f t="shared" si="74"/>
        <v>0.5</v>
      </c>
      <c r="AD72" s="43"/>
      <c r="AE72" s="57">
        <f t="shared" si="86"/>
        <v>250000</v>
      </c>
      <c r="AF72" s="54">
        <f t="shared" si="61"/>
        <v>47500</v>
      </c>
      <c r="AG72" s="54">
        <f t="shared" si="75"/>
        <v>297500</v>
      </c>
      <c r="AH72" s="54">
        <f t="shared" si="76"/>
        <v>297500</v>
      </c>
      <c r="AI72" s="13"/>
      <c r="AJ72" s="54">
        <f t="shared" si="77"/>
        <v>261000</v>
      </c>
      <c r="AK72" s="54">
        <f t="shared" si="62"/>
        <v>49590</v>
      </c>
      <c r="AL72" s="54">
        <f t="shared" si="78"/>
        <v>310590</v>
      </c>
      <c r="AM72" s="54">
        <f t="shared" si="79"/>
        <v>310590</v>
      </c>
      <c r="AO72" s="54">
        <f t="shared" si="80"/>
        <v>268830</v>
      </c>
      <c r="AP72" s="54">
        <f t="shared" si="64"/>
        <v>51077.7</v>
      </c>
      <c r="AQ72" s="54">
        <f t="shared" si="81"/>
        <v>319907.7</v>
      </c>
      <c r="AR72" s="54">
        <f t="shared" si="82"/>
        <v>319907.7</v>
      </c>
      <c r="AT72" s="51">
        <f t="shared" si="83"/>
        <v>927997.7</v>
      </c>
    </row>
    <row r="73" spans="1:46" s="5" customFormat="1" ht="21" customHeight="1" thickBot="1" x14ac:dyDescent="0.3">
      <c r="A73" s="9"/>
      <c r="B73" s="19">
        <v>14</v>
      </c>
      <c r="C73" s="164" t="s">
        <v>73</v>
      </c>
      <c r="D73" s="165"/>
      <c r="E73" s="165"/>
      <c r="F73" s="165"/>
      <c r="G73" s="165"/>
      <c r="H73" s="165"/>
      <c r="I73" s="166"/>
      <c r="J73" s="164" t="s">
        <v>86</v>
      </c>
      <c r="K73" s="166"/>
      <c r="L73" s="32">
        <v>1</v>
      </c>
      <c r="M73" s="43"/>
      <c r="N73" s="54">
        <v>15000</v>
      </c>
      <c r="O73" s="54">
        <f t="shared" si="54"/>
        <v>2850</v>
      </c>
      <c r="P73" s="54">
        <f t="shared" si="66"/>
        <v>17850</v>
      </c>
      <c r="Q73" s="54">
        <f t="shared" si="67"/>
        <v>17850</v>
      </c>
      <c r="R73" s="43"/>
      <c r="S73" s="43"/>
      <c r="T73" s="54">
        <v>70000</v>
      </c>
      <c r="U73" s="54">
        <f t="shared" si="55"/>
        <v>13300</v>
      </c>
      <c r="V73" s="54">
        <f t="shared" si="68"/>
        <v>83300</v>
      </c>
      <c r="W73" s="54">
        <f t="shared" si="69"/>
        <v>83300</v>
      </c>
      <c r="X73" s="43"/>
      <c r="Y73" s="96">
        <f t="shared" si="70"/>
        <v>15000</v>
      </c>
      <c r="Z73" s="96">
        <f t="shared" si="71"/>
        <v>70000</v>
      </c>
      <c r="AA73" s="97">
        <f t="shared" si="72"/>
        <v>42500</v>
      </c>
      <c r="AB73" s="97">
        <f t="shared" si="73"/>
        <v>28750</v>
      </c>
      <c r="AC73" s="103">
        <f t="shared" si="74"/>
        <v>1.8333333333333335</v>
      </c>
      <c r="AD73" s="43"/>
      <c r="AE73" s="57">
        <f t="shared" si="86"/>
        <v>28750</v>
      </c>
      <c r="AF73" s="54">
        <f t="shared" si="61"/>
        <v>5462.5</v>
      </c>
      <c r="AG73" s="54">
        <f t="shared" si="75"/>
        <v>34212.5</v>
      </c>
      <c r="AH73" s="54">
        <f t="shared" si="76"/>
        <v>34212.5</v>
      </c>
      <c r="AI73" s="13"/>
      <c r="AJ73" s="54">
        <f t="shared" si="77"/>
        <v>30015</v>
      </c>
      <c r="AK73" s="54">
        <f t="shared" si="62"/>
        <v>5702.85</v>
      </c>
      <c r="AL73" s="54">
        <f t="shared" si="78"/>
        <v>35717.85</v>
      </c>
      <c r="AM73" s="54">
        <f t="shared" si="79"/>
        <v>35717.85</v>
      </c>
      <c r="AO73" s="54">
        <f t="shared" si="80"/>
        <v>30915.45</v>
      </c>
      <c r="AP73" s="54">
        <f t="shared" si="64"/>
        <v>5873.94</v>
      </c>
      <c r="AQ73" s="54">
        <f t="shared" si="81"/>
        <v>36789.39</v>
      </c>
      <c r="AR73" s="54">
        <f t="shared" si="82"/>
        <v>36789.39</v>
      </c>
      <c r="AT73" s="51">
        <f t="shared" si="83"/>
        <v>106719.74</v>
      </c>
    </row>
    <row r="74" spans="1:46" s="5" customFormat="1" ht="21" customHeight="1" thickBot="1" x14ac:dyDescent="0.3">
      <c r="A74" s="9"/>
      <c r="B74" s="18">
        <v>15</v>
      </c>
      <c r="C74" s="164" t="s">
        <v>74</v>
      </c>
      <c r="D74" s="165"/>
      <c r="E74" s="165"/>
      <c r="F74" s="165"/>
      <c r="G74" s="165"/>
      <c r="H74" s="165"/>
      <c r="I74" s="166"/>
      <c r="J74" s="164" t="s">
        <v>86</v>
      </c>
      <c r="K74" s="166"/>
      <c r="L74" s="32">
        <v>1</v>
      </c>
      <c r="M74" s="43"/>
      <c r="N74" s="54">
        <v>80000</v>
      </c>
      <c r="O74" s="54">
        <f t="shared" si="54"/>
        <v>15200</v>
      </c>
      <c r="P74" s="54">
        <f t="shared" si="66"/>
        <v>95200</v>
      </c>
      <c r="Q74" s="54">
        <f t="shared" si="67"/>
        <v>95200</v>
      </c>
      <c r="R74" s="43"/>
      <c r="S74" s="43"/>
      <c r="T74" s="54">
        <v>26667</v>
      </c>
      <c r="U74" s="54">
        <f t="shared" si="55"/>
        <v>5066.7299999999996</v>
      </c>
      <c r="V74" s="54">
        <f t="shared" si="68"/>
        <v>31733.73</v>
      </c>
      <c r="W74" s="54">
        <f t="shared" si="69"/>
        <v>31733.73</v>
      </c>
      <c r="X74" s="43"/>
      <c r="Y74" s="96">
        <f t="shared" si="70"/>
        <v>26667</v>
      </c>
      <c r="Z74" s="96">
        <f t="shared" si="71"/>
        <v>80000</v>
      </c>
      <c r="AA74" s="97">
        <f t="shared" si="72"/>
        <v>53333.5</v>
      </c>
      <c r="AB74" s="97">
        <f t="shared" si="73"/>
        <v>40000.25</v>
      </c>
      <c r="AC74" s="103">
        <f t="shared" si="74"/>
        <v>0.99998125023437212</v>
      </c>
      <c r="AD74" s="43"/>
      <c r="AE74" s="57">
        <f t="shared" si="86"/>
        <v>40000.25</v>
      </c>
      <c r="AF74" s="54">
        <f t="shared" si="61"/>
        <v>7600.05</v>
      </c>
      <c r="AG74" s="54">
        <f t="shared" si="75"/>
        <v>47600.3</v>
      </c>
      <c r="AH74" s="54">
        <f t="shared" si="76"/>
        <v>47600.3</v>
      </c>
      <c r="AI74" s="13"/>
      <c r="AJ74" s="54">
        <f t="shared" si="77"/>
        <v>41760.26</v>
      </c>
      <c r="AK74" s="54">
        <f t="shared" si="62"/>
        <v>7934.45</v>
      </c>
      <c r="AL74" s="54">
        <f t="shared" si="78"/>
        <v>49694.71</v>
      </c>
      <c r="AM74" s="54">
        <f t="shared" si="79"/>
        <v>49694.71</v>
      </c>
      <c r="AO74" s="54">
        <f t="shared" si="80"/>
        <v>43013.07</v>
      </c>
      <c r="AP74" s="54">
        <f t="shared" si="64"/>
        <v>8172.48</v>
      </c>
      <c r="AQ74" s="54">
        <f t="shared" si="81"/>
        <v>51185.55</v>
      </c>
      <c r="AR74" s="54">
        <f t="shared" si="82"/>
        <v>51185.55</v>
      </c>
      <c r="AT74" s="51">
        <f t="shared" si="83"/>
        <v>148480.56</v>
      </c>
    </row>
    <row r="75" spans="1:46" s="5" customFormat="1" ht="21" customHeight="1" thickBot="1" x14ac:dyDescent="0.3">
      <c r="A75" s="9"/>
      <c r="B75" s="19">
        <v>16</v>
      </c>
      <c r="C75" s="164" t="s">
        <v>75</v>
      </c>
      <c r="D75" s="165"/>
      <c r="E75" s="165"/>
      <c r="F75" s="165"/>
      <c r="G75" s="165"/>
      <c r="H75" s="165"/>
      <c r="I75" s="166"/>
      <c r="J75" s="164" t="s">
        <v>85</v>
      </c>
      <c r="K75" s="166"/>
      <c r="L75" s="32">
        <v>1</v>
      </c>
      <c r="M75" s="43"/>
      <c r="N75" s="54">
        <v>350000</v>
      </c>
      <c r="O75" s="54">
        <f t="shared" si="54"/>
        <v>66500</v>
      </c>
      <c r="P75" s="54">
        <f t="shared" si="66"/>
        <v>416500</v>
      </c>
      <c r="Q75" s="54">
        <f t="shared" si="67"/>
        <v>416500</v>
      </c>
      <c r="R75" s="43"/>
      <c r="S75" s="43"/>
      <c r="T75" s="54">
        <v>266667</v>
      </c>
      <c r="U75" s="54">
        <f t="shared" si="55"/>
        <v>50666.73</v>
      </c>
      <c r="V75" s="54">
        <f t="shared" si="68"/>
        <v>317333.73</v>
      </c>
      <c r="W75" s="54">
        <f t="shared" si="69"/>
        <v>317333.73</v>
      </c>
      <c r="X75" s="43"/>
      <c r="Y75" s="96">
        <f t="shared" si="70"/>
        <v>266667</v>
      </c>
      <c r="Z75" s="96">
        <f t="shared" si="71"/>
        <v>350000</v>
      </c>
      <c r="AA75" s="97">
        <f t="shared" si="72"/>
        <v>308333.5</v>
      </c>
      <c r="AB75" s="97">
        <f t="shared" si="73"/>
        <v>287500.25</v>
      </c>
      <c r="AC75" s="104">
        <f t="shared" si="74"/>
        <v>0.15624917968852547</v>
      </c>
      <c r="AD75" s="43"/>
      <c r="AE75" s="57">
        <f t="shared" ref="AE75" si="87">AA75</f>
        <v>308333.5</v>
      </c>
      <c r="AF75" s="54">
        <f t="shared" si="61"/>
        <v>58583.37</v>
      </c>
      <c r="AG75" s="54">
        <f t="shared" si="75"/>
        <v>366916.87</v>
      </c>
      <c r="AH75" s="54">
        <f t="shared" si="76"/>
        <v>366916.87</v>
      </c>
      <c r="AI75" s="13"/>
      <c r="AJ75" s="54">
        <f t="shared" si="77"/>
        <v>321900.17</v>
      </c>
      <c r="AK75" s="54">
        <f t="shared" si="62"/>
        <v>61161.03</v>
      </c>
      <c r="AL75" s="54">
        <f t="shared" si="78"/>
        <v>383061.2</v>
      </c>
      <c r="AM75" s="54">
        <f t="shared" si="79"/>
        <v>383061.2</v>
      </c>
      <c r="AO75" s="54">
        <f t="shared" si="80"/>
        <v>331557.18</v>
      </c>
      <c r="AP75" s="54">
        <f t="shared" si="64"/>
        <v>62995.86</v>
      </c>
      <c r="AQ75" s="54">
        <f t="shared" si="81"/>
        <v>394553.04</v>
      </c>
      <c r="AR75" s="54">
        <f t="shared" si="82"/>
        <v>394553.04</v>
      </c>
      <c r="AT75" s="51">
        <f t="shared" si="83"/>
        <v>1144531.1100000001</v>
      </c>
    </row>
    <row r="76" spans="1:46" s="5" customFormat="1" ht="21" customHeight="1" thickBot="1" x14ac:dyDescent="0.3">
      <c r="A76" s="9"/>
      <c r="B76" s="18">
        <v>17</v>
      </c>
      <c r="C76" s="164" t="s">
        <v>76</v>
      </c>
      <c r="D76" s="165"/>
      <c r="E76" s="165"/>
      <c r="F76" s="165"/>
      <c r="G76" s="165"/>
      <c r="H76" s="165"/>
      <c r="I76" s="166"/>
      <c r="J76" s="164" t="s">
        <v>85</v>
      </c>
      <c r="K76" s="166"/>
      <c r="L76" s="32">
        <v>1</v>
      </c>
      <c r="M76" s="43"/>
      <c r="N76" s="54">
        <v>130000</v>
      </c>
      <c r="O76" s="54">
        <f t="shared" si="54"/>
        <v>24700</v>
      </c>
      <c r="P76" s="54">
        <f t="shared" si="66"/>
        <v>154700</v>
      </c>
      <c r="Q76" s="54">
        <f t="shared" si="67"/>
        <v>154700</v>
      </c>
      <c r="R76" s="43"/>
      <c r="S76" s="43"/>
      <c r="T76" s="54">
        <v>216667</v>
      </c>
      <c r="U76" s="54">
        <f t="shared" si="55"/>
        <v>41166.730000000003</v>
      </c>
      <c r="V76" s="54">
        <f t="shared" si="68"/>
        <v>257833.73</v>
      </c>
      <c r="W76" s="54">
        <f t="shared" si="69"/>
        <v>257833.73</v>
      </c>
      <c r="X76" s="43"/>
      <c r="Y76" s="96">
        <f t="shared" si="70"/>
        <v>130000</v>
      </c>
      <c r="Z76" s="96">
        <f t="shared" si="71"/>
        <v>216667</v>
      </c>
      <c r="AA76" s="97">
        <f t="shared" si="72"/>
        <v>173333.5</v>
      </c>
      <c r="AB76" s="97">
        <f t="shared" si="73"/>
        <v>151666.75</v>
      </c>
      <c r="AC76" s="103">
        <f t="shared" si="74"/>
        <v>0.33333461538461528</v>
      </c>
      <c r="AD76" s="43"/>
      <c r="AE76" s="57">
        <f t="shared" si="86"/>
        <v>151666.75</v>
      </c>
      <c r="AF76" s="54">
        <f t="shared" si="61"/>
        <v>28816.68</v>
      </c>
      <c r="AG76" s="54">
        <f t="shared" si="75"/>
        <v>180483.43</v>
      </c>
      <c r="AH76" s="54">
        <f t="shared" si="76"/>
        <v>180483.43</v>
      </c>
      <c r="AI76" s="13"/>
      <c r="AJ76" s="54">
        <f t="shared" si="77"/>
        <v>158340.09</v>
      </c>
      <c r="AK76" s="54">
        <f t="shared" si="62"/>
        <v>30084.62</v>
      </c>
      <c r="AL76" s="54">
        <f t="shared" si="78"/>
        <v>188424.71</v>
      </c>
      <c r="AM76" s="54">
        <f t="shared" si="79"/>
        <v>188424.71</v>
      </c>
      <c r="AO76" s="54">
        <f t="shared" si="80"/>
        <v>163090.29</v>
      </c>
      <c r="AP76" s="54">
        <f t="shared" si="64"/>
        <v>30987.16</v>
      </c>
      <c r="AQ76" s="54">
        <f t="shared" si="81"/>
        <v>194077.45</v>
      </c>
      <c r="AR76" s="54">
        <f t="shared" si="82"/>
        <v>194077.45</v>
      </c>
      <c r="AT76" s="51">
        <f t="shared" si="83"/>
        <v>562985.59</v>
      </c>
    </row>
    <row r="77" spans="1:46" s="5" customFormat="1" ht="21" customHeight="1" thickBot="1" x14ac:dyDescent="0.3">
      <c r="A77" s="9"/>
      <c r="B77" s="19">
        <v>18</v>
      </c>
      <c r="C77" s="164" t="s">
        <v>77</v>
      </c>
      <c r="D77" s="165"/>
      <c r="E77" s="165"/>
      <c r="F77" s="165"/>
      <c r="G77" s="165"/>
      <c r="H77" s="165"/>
      <c r="I77" s="166"/>
      <c r="J77" s="164" t="s">
        <v>85</v>
      </c>
      <c r="K77" s="166"/>
      <c r="L77" s="32">
        <v>1</v>
      </c>
      <c r="M77" s="43"/>
      <c r="N77" s="54">
        <v>130000</v>
      </c>
      <c r="O77" s="54">
        <f t="shared" si="54"/>
        <v>24700</v>
      </c>
      <c r="P77" s="54">
        <f t="shared" si="66"/>
        <v>154700</v>
      </c>
      <c r="Q77" s="54">
        <f t="shared" si="67"/>
        <v>154700</v>
      </c>
      <c r="R77" s="43"/>
      <c r="S77" s="43"/>
      <c r="T77" s="54">
        <v>233333</v>
      </c>
      <c r="U77" s="54">
        <f t="shared" si="55"/>
        <v>44333.27</v>
      </c>
      <c r="V77" s="54">
        <f t="shared" si="68"/>
        <v>277666.27</v>
      </c>
      <c r="W77" s="54">
        <f t="shared" si="69"/>
        <v>277666.27</v>
      </c>
      <c r="X77" s="43"/>
      <c r="Y77" s="96">
        <f t="shared" si="70"/>
        <v>130000</v>
      </c>
      <c r="Z77" s="96">
        <f t="shared" si="71"/>
        <v>233333</v>
      </c>
      <c r="AA77" s="97">
        <f t="shared" si="72"/>
        <v>181666.5</v>
      </c>
      <c r="AB77" s="97">
        <f t="shared" si="73"/>
        <v>155833.25</v>
      </c>
      <c r="AC77" s="103">
        <f t="shared" si="74"/>
        <v>0.39743461538461533</v>
      </c>
      <c r="AD77" s="43"/>
      <c r="AE77" s="57">
        <f t="shared" si="86"/>
        <v>155833.25</v>
      </c>
      <c r="AF77" s="54">
        <f t="shared" si="61"/>
        <v>29608.32</v>
      </c>
      <c r="AG77" s="54">
        <f t="shared" si="75"/>
        <v>185441.57</v>
      </c>
      <c r="AH77" s="54">
        <f t="shared" si="76"/>
        <v>185441.57</v>
      </c>
      <c r="AI77" s="13"/>
      <c r="AJ77" s="54">
        <f t="shared" si="77"/>
        <v>162689.91</v>
      </c>
      <c r="AK77" s="54">
        <f t="shared" si="62"/>
        <v>30911.08</v>
      </c>
      <c r="AL77" s="54">
        <f t="shared" si="78"/>
        <v>193600.99</v>
      </c>
      <c r="AM77" s="54">
        <f t="shared" si="79"/>
        <v>193600.99</v>
      </c>
      <c r="AO77" s="54">
        <f t="shared" si="80"/>
        <v>167570.60999999999</v>
      </c>
      <c r="AP77" s="54">
        <f t="shared" si="64"/>
        <v>31838.42</v>
      </c>
      <c r="AQ77" s="54">
        <f t="shared" si="81"/>
        <v>199409.03</v>
      </c>
      <c r="AR77" s="54">
        <f t="shared" si="82"/>
        <v>199409.03</v>
      </c>
      <c r="AT77" s="51">
        <f t="shared" si="83"/>
        <v>578451.59</v>
      </c>
    </row>
    <row r="78" spans="1:46" s="5" customFormat="1" ht="21" customHeight="1" thickBot="1" x14ac:dyDescent="0.3">
      <c r="A78" s="9"/>
      <c r="B78" s="18">
        <v>19</v>
      </c>
      <c r="C78" s="164" t="s">
        <v>78</v>
      </c>
      <c r="D78" s="165"/>
      <c r="E78" s="165"/>
      <c r="F78" s="165"/>
      <c r="G78" s="165"/>
      <c r="H78" s="165"/>
      <c r="I78" s="166"/>
      <c r="J78" s="164" t="s">
        <v>85</v>
      </c>
      <c r="K78" s="166"/>
      <c r="L78" s="32">
        <v>1</v>
      </c>
      <c r="M78" s="43"/>
      <c r="N78" s="54">
        <v>80000</v>
      </c>
      <c r="O78" s="54">
        <f t="shared" si="54"/>
        <v>15200</v>
      </c>
      <c r="P78" s="54">
        <f t="shared" si="66"/>
        <v>95200</v>
      </c>
      <c r="Q78" s="54">
        <f t="shared" si="67"/>
        <v>95200</v>
      </c>
      <c r="R78" s="43"/>
      <c r="S78" s="43"/>
      <c r="T78" s="54">
        <v>86667</v>
      </c>
      <c r="U78" s="54">
        <f t="shared" si="55"/>
        <v>16466.73</v>
      </c>
      <c r="V78" s="54">
        <f t="shared" si="68"/>
        <v>103133.73</v>
      </c>
      <c r="W78" s="54">
        <f t="shared" si="69"/>
        <v>103133.73</v>
      </c>
      <c r="X78" s="43"/>
      <c r="Y78" s="96">
        <f t="shared" si="70"/>
        <v>80000</v>
      </c>
      <c r="Z78" s="96">
        <f t="shared" si="71"/>
        <v>86667</v>
      </c>
      <c r="AA78" s="97">
        <f t="shared" si="72"/>
        <v>83333.5</v>
      </c>
      <c r="AB78" s="97">
        <f t="shared" si="73"/>
        <v>81666.75</v>
      </c>
      <c r="AC78" s="104">
        <f t="shared" si="74"/>
        <v>4.1668749999999921E-2</v>
      </c>
      <c r="AD78" s="43"/>
      <c r="AE78" s="57">
        <f t="shared" ref="AE78:AE80" si="88">AA78</f>
        <v>83333.5</v>
      </c>
      <c r="AF78" s="54">
        <f t="shared" si="61"/>
        <v>15833.37</v>
      </c>
      <c r="AG78" s="54">
        <f t="shared" si="75"/>
        <v>99166.87</v>
      </c>
      <c r="AH78" s="54">
        <f t="shared" si="76"/>
        <v>99166.87</v>
      </c>
      <c r="AI78" s="13"/>
      <c r="AJ78" s="54">
        <f t="shared" si="77"/>
        <v>87000.17</v>
      </c>
      <c r="AK78" s="54">
        <f t="shared" si="62"/>
        <v>16530.03</v>
      </c>
      <c r="AL78" s="54">
        <f t="shared" si="78"/>
        <v>103530.2</v>
      </c>
      <c r="AM78" s="54">
        <f t="shared" si="79"/>
        <v>103530.2</v>
      </c>
      <c r="AO78" s="54">
        <f t="shared" si="80"/>
        <v>89610.18</v>
      </c>
      <c r="AP78" s="54">
        <f t="shared" si="64"/>
        <v>17025.93</v>
      </c>
      <c r="AQ78" s="54">
        <f t="shared" si="81"/>
        <v>106636.11</v>
      </c>
      <c r="AR78" s="54">
        <f t="shared" si="82"/>
        <v>106636.11</v>
      </c>
      <c r="AT78" s="51">
        <f t="shared" si="83"/>
        <v>309333.18</v>
      </c>
    </row>
    <row r="79" spans="1:46" s="5" customFormat="1" ht="21" customHeight="1" thickBot="1" x14ac:dyDescent="0.3">
      <c r="A79" s="9"/>
      <c r="B79" s="19">
        <v>20</v>
      </c>
      <c r="C79" s="164" t="s">
        <v>79</v>
      </c>
      <c r="D79" s="165"/>
      <c r="E79" s="165"/>
      <c r="F79" s="165"/>
      <c r="G79" s="165"/>
      <c r="H79" s="165"/>
      <c r="I79" s="166"/>
      <c r="J79" s="164" t="s">
        <v>85</v>
      </c>
      <c r="K79" s="166"/>
      <c r="L79" s="32">
        <v>1</v>
      </c>
      <c r="M79" s="43"/>
      <c r="N79" s="54">
        <v>60000</v>
      </c>
      <c r="O79" s="54">
        <f t="shared" si="54"/>
        <v>11400</v>
      </c>
      <c r="P79" s="54">
        <f t="shared" si="66"/>
        <v>71400</v>
      </c>
      <c r="Q79" s="54">
        <f>ROUND(P79*$L79,2)</f>
        <v>71400</v>
      </c>
      <c r="R79" s="43"/>
      <c r="S79" s="43"/>
      <c r="T79" s="54">
        <v>58333</v>
      </c>
      <c r="U79" s="54">
        <f t="shared" si="55"/>
        <v>11083.27</v>
      </c>
      <c r="V79" s="54">
        <f t="shared" si="68"/>
        <v>69416.27</v>
      </c>
      <c r="W79" s="54">
        <f>ROUND(V79*$L79,2)</f>
        <v>69416.27</v>
      </c>
      <c r="X79" s="43"/>
      <c r="Y79" s="96">
        <f t="shared" si="70"/>
        <v>58333</v>
      </c>
      <c r="Z79" s="96">
        <f t="shared" si="71"/>
        <v>60000</v>
      </c>
      <c r="AA79" s="97">
        <f t="shared" si="72"/>
        <v>59166.5</v>
      </c>
      <c r="AB79" s="97">
        <f t="shared" si="73"/>
        <v>58749.75</v>
      </c>
      <c r="AC79" s="104">
        <f t="shared" si="74"/>
        <v>1.4288653078017521E-2</v>
      </c>
      <c r="AD79" s="43"/>
      <c r="AE79" s="57">
        <f t="shared" si="88"/>
        <v>59166.5</v>
      </c>
      <c r="AF79" s="54">
        <f t="shared" si="61"/>
        <v>11241.64</v>
      </c>
      <c r="AG79" s="54">
        <f t="shared" si="75"/>
        <v>70408.14</v>
      </c>
      <c r="AH79" s="54">
        <f>ROUND(AG79*$L79,2)</f>
        <v>70408.14</v>
      </c>
      <c r="AI79" s="13"/>
      <c r="AJ79" s="54">
        <f t="shared" si="77"/>
        <v>61769.83</v>
      </c>
      <c r="AK79" s="54">
        <f t="shared" si="62"/>
        <v>11736.27</v>
      </c>
      <c r="AL79" s="54">
        <f t="shared" si="78"/>
        <v>73506.100000000006</v>
      </c>
      <c r="AM79" s="54">
        <f t="shared" si="79"/>
        <v>73506.100000000006</v>
      </c>
      <c r="AO79" s="54">
        <f t="shared" si="80"/>
        <v>63622.92</v>
      </c>
      <c r="AP79" s="54">
        <f t="shared" si="64"/>
        <v>12088.35</v>
      </c>
      <c r="AQ79" s="54">
        <f t="shared" si="81"/>
        <v>75711.27</v>
      </c>
      <c r="AR79" s="54">
        <f t="shared" si="82"/>
        <v>75711.27</v>
      </c>
      <c r="AT79" s="51">
        <f t="shared" si="83"/>
        <v>219625.51</v>
      </c>
    </row>
    <row r="80" spans="1:46" s="5" customFormat="1" ht="21" customHeight="1" thickBot="1" x14ac:dyDescent="0.3">
      <c r="A80" s="9"/>
      <c r="B80" s="18">
        <v>21</v>
      </c>
      <c r="C80" s="164" t="s">
        <v>80</v>
      </c>
      <c r="D80" s="165"/>
      <c r="E80" s="165"/>
      <c r="F80" s="165"/>
      <c r="G80" s="165"/>
      <c r="H80" s="165"/>
      <c r="I80" s="166"/>
      <c r="J80" s="164" t="s">
        <v>85</v>
      </c>
      <c r="K80" s="166"/>
      <c r="L80" s="32">
        <v>1</v>
      </c>
      <c r="M80" s="43"/>
      <c r="N80" s="54">
        <v>60000</v>
      </c>
      <c r="O80" s="54">
        <f t="shared" si="54"/>
        <v>11400</v>
      </c>
      <c r="P80" s="54">
        <f t="shared" si="66"/>
        <v>71400</v>
      </c>
      <c r="Q80" s="54">
        <f>ROUND(P80*$L80,2)</f>
        <v>71400</v>
      </c>
      <c r="R80" s="43"/>
      <c r="S80" s="43"/>
      <c r="T80" s="54">
        <v>60000</v>
      </c>
      <c r="U80" s="54">
        <f t="shared" si="55"/>
        <v>11400</v>
      </c>
      <c r="V80" s="54">
        <f t="shared" si="68"/>
        <v>71400</v>
      </c>
      <c r="W80" s="54">
        <f>ROUND(V80*$L80,2)</f>
        <v>71400</v>
      </c>
      <c r="X80" s="43"/>
      <c r="Y80" s="96">
        <f t="shared" si="70"/>
        <v>60000</v>
      </c>
      <c r="Z80" s="96">
        <f t="shared" si="71"/>
        <v>60000</v>
      </c>
      <c r="AA80" s="97">
        <f t="shared" si="72"/>
        <v>60000</v>
      </c>
      <c r="AB80" s="97">
        <f t="shared" si="73"/>
        <v>60000</v>
      </c>
      <c r="AC80" s="104">
        <f t="shared" si="74"/>
        <v>0</v>
      </c>
      <c r="AD80" s="43"/>
      <c r="AE80" s="57">
        <f t="shared" si="88"/>
        <v>60000</v>
      </c>
      <c r="AF80" s="54">
        <f t="shared" si="61"/>
        <v>11400</v>
      </c>
      <c r="AG80" s="54">
        <f t="shared" si="75"/>
        <v>71400</v>
      </c>
      <c r="AH80" s="54">
        <f>ROUND(AG80*$L80,2)</f>
        <v>71400</v>
      </c>
      <c r="AI80" s="13"/>
      <c r="AJ80" s="54">
        <f t="shared" si="77"/>
        <v>62640</v>
      </c>
      <c r="AK80" s="54">
        <f t="shared" si="62"/>
        <v>11901.6</v>
      </c>
      <c r="AL80" s="54">
        <f t="shared" si="78"/>
        <v>74541.600000000006</v>
      </c>
      <c r="AM80" s="54">
        <f t="shared" si="79"/>
        <v>74541.600000000006</v>
      </c>
      <c r="AO80" s="54">
        <f t="shared" si="80"/>
        <v>64519.199999999997</v>
      </c>
      <c r="AP80" s="54">
        <f t="shared" si="64"/>
        <v>12258.65</v>
      </c>
      <c r="AQ80" s="54">
        <f t="shared" si="81"/>
        <v>76777.850000000006</v>
      </c>
      <c r="AR80" s="54">
        <f t="shared" si="82"/>
        <v>76777.850000000006</v>
      </c>
      <c r="AT80" s="51">
        <f t="shared" si="83"/>
        <v>222719.45</v>
      </c>
    </row>
    <row r="81" spans="1:59" s="5" customFormat="1" ht="105" customHeight="1" thickBot="1" x14ac:dyDescent="0.3">
      <c r="A81" s="9"/>
      <c r="B81" s="167" t="s">
        <v>81</v>
      </c>
      <c r="C81" s="168"/>
      <c r="D81" s="168"/>
      <c r="E81" s="168"/>
      <c r="F81" s="168"/>
      <c r="G81" s="168"/>
      <c r="H81" s="168"/>
      <c r="I81" s="168"/>
      <c r="J81" s="168"/>
      <c r="K81" s="168"/>
      <c r="L81" s="169"/>
      <c r="M81" s="43"/>
      <c r="N81" s="46"/>
      <c r="O81" s="47"/>
      <c r="P81" s="47"/>
      <c r="Q81" s="61">
        <f>ROUND(SUM(Q60:Q80),2)</f>
        <v>8288350</v>
      </c>
      <c r="R81" s="43"/>
      <c r="S81" s="43"/>
      <c r="T81" s="46"/>
      <c r="U81" s="47"/>
      <c r="V81" s="47"/>
      <c r="W81" s="61">
        <f>ROUND(SUM(W60:W80),2)</f>
        <v>6989266.2699999996</v>
      </c>
      <c r="X81" s="43"/>
      <c r="Y81" s="43"/>
      <c r="Z81" s="43"/>
      <c r="AA81" s="43"/>
      <c r="AB81" s="43"/>
      <c r="AC81" s="43"/>
      <c r="AD81" s="43"/>
      <c r="AE81" s="46"/>
      <c r="AF81" s="47"/>
      <c r="AG81" s="47"/>
      <c r="AH81" s="61">
        <f>ROUND(SUM(AH60:AH80),2)</f>
        <v>6923816.2999999998</v>
      </c>
      <c r="AI81" s="13"/>
      <c r="AJ81" s="46"/>
      <c r="AK81" s="47"/>
      <c r="AL81" s="47"/>
      <c r="AM81" s="61">
        <f>ROUND(SUM(AM60:AM80),2)</f>
        <v>7228464.2000000002</v>
      </c>
      <c r="AO81" s="170"/>
      <c r="AP81" s="171"/>
      <c r="AQ81" s="172"/>
      <c r="AR81" s="61">
        <f>ROUND(SUM(AR60:AR80),2)</f>
        <v>7445318.0999999996</v>
      </c>
      <c r="AS81" s="8"/>
      <c r="AT81" s="60">
        <f>ROUND(SUM(AT60:AT80),2)</f>
        <v>21597598.600000001</v>
      </c>
    </row>
    <row r="82" spans="1:59" s="5" customFormat="1" ht="33" customHeight="1" thickBot="1" x14ac:dyDescent="0.3">
      <c r="A82" s="9"/>
      <c r="B82" s="34"/>
      <c r="C82" s="34"/>
      <c r="D82" s="34"/>
      <c r="E82" s="34"/>
      <c r="F82" s="34"/>
      <c r="G82" s="34"/>
      <c r="H82" s="34"/>
      <c r="I82" s="34"/>
      <c r="J82" s="34"/>
      <c r="K82" s="34"/>
      <c r="L82" s="34"/>
      <c r="M82" s="35"/>
      <c r="N82" s="13"/>
      <c r="O82" s="13"/>
      <c r="P82" s="13"/>
      <c r="Q82" s="37"/>
      <c r="R82" s="35"/>
      <c r="S82" s="35"/>
      <c r="T82" s="13"/>
      <c r="U82" s="13"/>
      <c r="V82" s="13"/>
      <c r="W82" s="37"/>
      <c r="X82" s="35"/>
      <c r="Y82" s="35"/>
      <c r="Z82" s="35"/>
      <c r="AA82" s="35"/>
      <c r="AB82" s="35"/>
      <c r="AC82" s="35"/>
      <c r="AD82" s="35"/>
      <c r="AE82" s="13"/>
      <c r="AF82" s="13"/>
      <c r="AG82" s="13"/>
      <c r="AH82" s="37"/>
      <c r="AI82" s="33"/>
      <c r="AJ82" s="13"/>
      <c r="AK82" s="13"/>
      <c r="AL82" s="13"/>
      <c r="AM82" s="37"/>
      <c r="AO82" s="36"/>
      <c r="AP82" s="36"/>
      <c r="AQ82" s="36"/>
      <c r="AR82" s="37"/>
      <c r="AS82" s="8"/>
      <c r="AT82" s="37"/>
    </row>
    <row r="83" spans="1:59" s="5" customFormat="1" ht="56.25" customHeight="1" thickBot="1" x14ac:dyDescent="0.3">
      <c r="A83" s="9"/>
      <c r="B83" s="173" t="s">
        <v>82</v>
      </c>
      <c r="C83" s="174"/>
      <c r="D83" s="174"/>
      <c r="E83" s="174"/>
      <c r="F83" s="174"/>
      <c r="G83" s="174"/>
      <c r="H83" s="174"/>
      <c r="I83" s="174"/>
      <c r="J83" s="174"/>
      <c r="K83" s="174"/>
      <c r="L83" s="175"/>
      <c r="M83" s="43"/>
      <c r="N83" s="13"/>
      <c r="O83" s="13"/>
      <c r="P83" s="13"/>
      <c r="Q83" s="100">
        <f>ROUND(SUM(Q81+Q56),2)</f>
        <v>26959450</v>
      </c>
      <c r="R83" s="43"/>
      <c r="S83" s="43"/>
      <c r="T83" s="13"/>
      <c r="U83" s="13"/>
      <c r="V83" s="13"/>
      <c r="W83" s="100">
        <f>ROUND(SUM(W81+W56),2)</f>
        <v>113801676.59</v>
      </c>
      <c r="X83" s="43"/>
      <c r="Y83" s="43"/>
      <c r="Z83" s="43"/>
      <c r="AA83" s="43"/>
      <c r="AB83" s="43"/>
      <c r="AC83" s="43"/>
      <c r="AD83" s="43"/>
      <c r="AE83" s="13"/>
      <c r="AF83" s="13"/>
      <c r="AG83" s="13"/>
      <c r="AH83" s="60">
        <f>ROUND(SUM(AH81+AH56),2)</f>
        <v>34511487.810000002</v>
      </c>
      <c r="AI83" s="13"/>
      <c r="AJ83" s="13"/>
      <c r="AK83" s="13"/>
      <c r="AL83" s="13"/>
      <c r="AM83" s="60">
        <f>ROUND(SUM(AM81+AM56),2)</f>
        <v>352846813.63999999</v>
      </c>
      <c r="AO83" s="176"/>
      <c r="AP83" s="176"/>
      <c r="AQ83" s="176"/>
      <c r="AR83" s="60">
        <f>ROUND(SUM(AR81+AR56),2)</f>
        <v>333766643.20999998</v>
      </c>
      <c r="AT83" s="65">
        <f>ROUND(SUM(AT56+AT81),2)</f>
        <v>721124944.65999997</v>
      </c>
    </row>
    <row r="84" spans="1:59" s="50" customFormat="1" x14ac:dyDescent="0.25">
      <c r="B84" s="234"/>
      <c r="C84" s="234"/>
      <c r="D84" s="234"/>
      <c r="E84" s="234"/>
      <c r="F84" s="234"/>
      <c r="G84" s="234"/>
      <c r="H84" s="234"/>
      <c r="I84" s="234"/>
      <c r="J84" s="234"/>
      <c r="K84" s="234"/>
      <c r="L84" s="234"/>
    </row>
    <row r="85" spans="1:59" s="118" customFormat="1" ht="54" customHeight="1" x14ac:dyDescent="0.25">
      <c r="A85" s="9"/>
      <c r="B85" s="160" t="s">
        <v>99</v>
      </c>
      <c r="C85" s="161"/>
      <c r="D85" s="112"/>
      <c r="E85" s="112"/>
      <c r="F85" s="112"/>
      <c r="G85" s="112"/>
      <c r="H85" s="112"/>
      <c r="I85" s="113"/>
      <c r="J85" s="114"/>
      <c r="K85" s="114"/>
      <c r="L85" s="114"/>
      <c r="M85" s="115"/>
      <c r="N85" s="114"/>
      <c r="O85" s="114"/>
      <c r="P85" s="114"/>
      <c r="Q85" s="114"/>
      <c r="R85" s="115"/>
      <c r="S85" s="115"/>
      <c r="T85" s="114"/>
      <c r="U85" s="114"/>
      <c r="V85" s="114"/>
      <c r="W85" s="114"/>
      <c r="X85" s="115"/>
      <c r="Y85" s="115"/>
      <c r="Z85" s="115"/>
      <c r="AA85" s="115"/>
      <c r="AB85" s="115"/>
      <c r="AC85" s="115"/>
      <c r="AD85" s="115"/>
      <c r="AE85" s="114"/>
      <c r="AF85" s="114"/>
      <c r="AG85" s="114"/>
      <c r="AH85" s="114"/>
      <c r="AI85" s="115"/>
      <c r="AJ85" s="9"/>
      <c r="AK85" s="116"/>
      <c r="AL85" s="116"/>
      <c r="AM85" s="116"/>
      <c r="AN85" s="115"/>
      <c r="AO85" s="9"/>
      <c r="AP85" s="117"/>
      <c r="AR85" s="114"/>
      <c r="AS85" s="114"/>
      <c r="AT85" s="114"/>
      <c r="AU85" s="115"/>
      <c r="AV85" s="114"/>
      <c r="AW85" s="114"/>
      <c r="AX85" s="114"/>
      <c r="AY85" s="114"/>
      <c r="AZ85" s="115"/>
      <c r="BA85" s="9"/>
      <c r="BB85" s="116"/>
      <c r="BC85" s="116"/>
      <c r="BD85" s="116"/>
      <c r="BE85" s="115"/>
      <c r="BF85" s="9"/>
      <c r="BG85" s="117"/>
    </row>
    <row r="86" spans="1:59" s="73" customFormat="1" ht="27" customHeight="1" x14ac:dyDescent="0.3">
      <c r="B86" s="230" t="s">
        <v>141</v>
      </c>
      <c r="C86" s="230"/>
      <c r="D86" s="230"/>
      <c r="E86" s="230"/>
      <c r="F86" s="230"/>
      <c r="G86" s="230"/>
      <c r="H86" s="230"/>
      <c r="I86" s="230"/>
      <c r="J86" s="230"/>
      <c r="K86" s="230"/>
      <c r="L86" s="230"/>
      <c r="M86" s="120"/>
      <c r="N86" s="120"/>
      <c r="R86" s="120"/>
      <c r="S86" s="120"/>
      <c r="T86" s="120"/>
      <c r="X86" s="120"/>
      <c r="Y86" s="120"/>
      <c r="Z86" s="120"/>
      <c r="AA86" s="120"/>
      <c r="AB86" s="120"/>
      <c r="AC86" s="120"/>
      <c r="AD86" s="120"/>
      <c r="AE86" s="120"/>
      <c r="AO86" s="120"/>
    </row>
    <row r="87" spans="1:59" s="73" customFormat="1" ht="40.5" customHeight="1" x14ac:dyDescent="0.3">
      <c r="B87" s="230" t="s">
        <v>142</v>
      </c>
      <c r="C87" s="231"/>
      <c r="D87" s="231"/>
      <c r="E87" s="231"/>
      <c r="F87" s="231"/>
      <c r="G87" s="231"/>
      <c r="H87" s="231"/>
      <c r="I87" s="231"/>
      <c r="J87" s="231"/>
      <c r="K87" s="231"/>
      <c r="L87" s="231"/>
      <c r="M87" s="120"/>
      <c r="N87" s="120"/>
      <c r="R87" s="120"/>
      <c r="S87" s="120"/>
      <c r="T87" s="120"/>
      <c r="X87" s="120"/>
      <c r="Y87" s="120"/>
      <c r="Z87" s="120"/>
      <c r="AA87" s="120"/>
      <c r="AB87" s="120"/>
      <c r="AC87" s="120"/>
      <c r="AD87" s="120"/>
      <c r="AE87" s="120"/>
      <c r="AO87" s="120"/>
    </row>
    <row r="88" spans="1:59" s="73" customFormat="1" ht="81.75" customHeight="1" x14ac:dyDescent="0.3">
      <c r="B88" s="230" t="s">
        <v>143</v>
      </c>
      <c r="C88" s="230"/>
      <c r="D88" s="230"/>
      <c r="E88" s="230"/>
      <c r="F88" s="230"/>
      <c r="G88" s="230"/>
      <c r="H88" s="230"/>
      <c r="I88" s="232"/>
      <c r="J88" s="232"/>
      <c r="K88" s="232"/>
      <c r="L88" s="232"/>
      <c r="M88" s="120"/>
      <c r="N88" s="120"/>
      <c r="R88" s="120"/>
      <c r="S88" s="120"/>
      <c r="T88" s="120"/>
      <c r="X88" s="120"/>
      <c r="Y88" s="120"/>
      <c r="Z88" s="120"/>
      <c r="AA88" s="120"/>
      <c r="AB88" s="120"/>
      <c r="AC88" s="120"/>
      <c r="AD88" s="120"/>
      <c r="AE88" s="120"/>
      <c r="AO88" s="120"/>
    </row>
    <row r="89" spans="1:59" s="73" customFormat="1" ht="78" customHeight="1" x14ac:dyDescent="0.3">
      <c r="B89" s="230" t="s">
        <v>144</v>
      </c>
      <c r="C89" s="230"/>
      <c r="D89" s="230"/>
      <c r="E89" s="230"/>
      <c r="F89" s="230"/>
      <c r="G89" s="230"/>
      <c r="H89" s="230"/>
      <c r="I89" s="232"/>
      <c r="J89" s="232"/>
      <c r="K89" s="232"/>
      <c r="L89" s="232"/>
      <c r="M89" s="120"/>
      <c r="N89" s="120"/>
      <c r="R89" s="120"/>
      <c r="S89" s="120"/>
      <c r="T89" s="120"/>
      <c r="X89" s="120"/>
      <c r="Y89" s="120"/>
      <c r="Z89" s="120"/>
      <c r="AA89" s="120"/>
      <c r="AB89" s="120"/>
      <c r="AC89" s="120"/>
      <c r="AD89" s="120"/>
      <c r="AE89" s="120"/>
      <c r="AO89" s="120"/>
    </row>
    <row r="90" spans="1:59" s="119" customFormat="1" ht="53.25" customHeight="1" x14ac:dyDescent="0.2">
      <c r="B90" s="230" t="s">
        <v>145</v>
      </c>
      <c r="C90" s="230"/>
      <c r="D90" s="230"/>
      <c r="E90" s="230"/>
      <c r="F90" s="230"/>
      <c r="G90" s="230"/>
      <c r="H90" s="230"/>
      <c r="I90" s="230"/>
      <c r="J90" s="230"/>
      <c r="K90" s="230"/>
      <c r="L90" s="230"/>
    </row>
    <row r="91" spans="1:59" s="73" customFormat="1" ht="63" customHeight="1" x14ac:dyDescent="0.3">
      <c r="B91" s="230" t="s">
        <v>146</v>
      </c>
      <c r="C91" s="230"/>
      <c r="D91" s="230"/>
      <c r="E91" s="230"/>
      <c r="F91" s="230"/>
      <c r="G91" s="230"/>
      <c r="H91" s="230"/>
      <c r="I91" s="230"/>
      <c r="J91" s="230"/>
      <c r="K91" s="230"/>
      <c r="L91" s="230"/>
      <c r="M91" s="120"/>
      <c r="N91" s="120"/>
      <c r="R91" s="120"/>
      <c r="S91" s="120"/>
      <c r="T91" s="120"/>
      <c r="X91" s="120"/>
      <c r="Y91" s="120"/>
      <c r="Z91" s="120"/>
      <c r="AA91" s="120"/>
      <c r="AB91" s="120"/>
      <c r="AC91" s="120"/>
      <c r="AD91" s="120"/>
      <c r="AE91" s="120"/>
      <c r="AO91" s="120"/>
    </row>
    <row r="92" spans="1:59" s="119" customFormat="1" x14ac:dyDescent="0.25">
      <c r="B92" s="121"/>
      <c r="C92" s="121"/>
      <c r="D92" s="121"/>
      <c r="E92" s="121"/>
      <c r="F92" s="121"/>
      <c r="G92" s="121"/>
      <c r="H92" s="121"/>
      <c r="I92" s="122"/>
    </row>
    <row r="93" spans="1:59" s="67" customFormat="1" ht="17.25" customHeight="1" x14ac:dyDescent="0.3">
      <c r="B93" s="69" t="s">
        <v>101</v>
      </c>
      <c r="C93" s="69"/>
      <c r="F93" s="70"/>
      <c r="G93" s="71"/>
      <c r="H93" s="70"/>
      <c r="I93" s="71"/>
      <c r="J93" s="72"/>
      <c r="K93" s="71"/>
      <c r="L93" s="68"/>
      <c r="M93" s="68"/>
      <c r="N93" s="68"/>
      <c r="R93" s="68"/>
      <c r="S93" s="68"/>
      <c r="T93" s="68"/>
      <c r="X93" s="68"/>
      <c r="Y93" s="68"/>
      <c r="Z93" s="68"/>
      <c r="AA93" s="68"/>
      <c r="AB93" s="68"/>
      <c r="AC93" s="68"/>
      <c r="AD93" s="68"/>
      <c r="AE93" s="68"/>
      <c r="AJ93" s="73"/>
      <c r="AO93" s="68"/>
    </row>
    <row r="94" spans="1:59" s="67" customFormat="1" ht="16.5" x14ac:dyDescent="0.3">
      <c r="B94" s="74" t="s">
        <v>102</v>
      </c>
      <c r="C94" s="69"/>
      <c r="D94" s="75"/>
      <c r="G94" s="72"/>
      <c r="I94" s="72"/>
      <c r="J94" s="72"/>
      <c r="K94" s="72"/>
      <c r="L94" s="68"/>
      <c r="M94" s="68"/>
      <c r="N94" s="68"/>
      <c r="R94" s="68"/>
      <c r="S94" s="68"/>
      <c r="T94" s="68"/>
      <c r="X94" s="68"/>
      <c r="Y94" s="68"/>
      <c r="Z94" s="68"/>
      <c r="AA94" s="68"/>
      <c r="AB94" s="68"/>
      <c r="AC94" s="68"/>
      <c r="AD94" s="68"/>
      <c r="AE94" s="68"/>
      <c r="AJ94" s="73"/>
      <c r="AO94" s="68"/>
    </row>
    <row r="95" spans="1:59" ht="16.5" x14ac:dyDescent="0.3">
      <c r="B95" s="74" t="s">
        <v>147</v>
      </c>
      <c r="I95" s="66"/>
      <c r="J95" s="1"/>
      <c r="K95" s="1"/>
      <c r="L95" s="1"/>
      <c r="M95" s="1"/>
      <c r="R95" s="1"/>
      <c r="S95" s="1"/>
      <c r="X95" s="1"/>
      <c r="Y95" s="1"/>
      <c r="Z95" s="1"/>
      <c r="AA95" s="1"/>
      <c r="AB95" s="1"/>
      <c r="AC95" s="1"/>
      <c r="AD95" s="1"/>
    </row>
    <row r="96" spans="1:59" ht="16.5" x14ac:dyDescent="0.3">
      <c r="B96" s="74" t="s">
        <v>151</v>
      </c>
      <c r="I96" s="66"/>
      <c r="J96" s="1"/>
      <c r="K96" s="1"/>
      <c r="L96" s="1"/>
      <c r="M96" s="1"/>
      <c r="R96" s="1"/>
      <c r="S96" s="1"/>
      <c r="X96" s="1"/>
      <c r="Y96" s="1"/>
      <c r="Z96" s="1"/>
      <c r="AA96" s="1"/>
      <c r="AB96" s="1"/>
      <c r="AC96" s="1"/>
      <c r="AD96" s="1"/>
    </row>
    <row r="97" spans="9:30" x14ac:dyDescent="0.25">
      <c r="I97" s="66"/>
      <c r="J97" s="1"/>
      <c r="K97" s="1"/>
      <c r="L97" s="1"/>
      <c r="M97" s="1"/>
      <c r="R97" s="1"/>
      <c r="S97" s="1"/>
      <c r="X97" s="1"/>
      <c r="Y97" s="1"/>
      <c r="Z97" s="1"/>
      <c r="AA97" s="1"/>
      <c r="AB97" s="1"/>
      <c r="AC97" s="1"/>
      <c r="AD97" s="1"/>
    </row>
    <row r="98" spans="9:30" x14ac:dyDescent="0.25">
      <c r="I98" s="66"/>
      <c r="J98" s="1"/>
      <c r="K98" s="1"/>
      <c r="L98" s="1"/>
      <c r="M98" s="1"/>
      <c r="R98" s="1"/>
      <c r="S98" s="1"/>
      <c r="X98" s="1"/>
      <c r="Y98" s="1"/>
      <c r="Z98" s="1"/>
      <c r="AA98" s="1"/>
      <c r="AB98" s="1"/>
      <c r="AC98" s="1"/>
      <c r="AD98" s="1"/>
    </row>
    <row r="99" spans="9:30" x14ac:dyDescent="0.25">
      <c r="I99" s="66"/>
      <c r="J99" s="1"/>
      <c r="K99" s="1"/>
      <c r="L99" s="1"/>
      <c r="M99" s="1"/>
      <c r="R99" s="1"/>
      <c r="S99" s="1"/>
      <c r="X99" s="1"/>
      <c r="Y99" s="1"/>
      <c r="Z99" s="1"/>
      <c r="AA99" s="1"/>
      <c r="AB99" s="1"/>
      <c r="AC99" s="1"/>
      <c r="AD99" s="1"/>
    </row>
    <row r="100" spans="9:30" x14ac:dyDescent="0.25">
      <c r="I100" s="66"/>
      <c r="J100" s="1"/>
      <c r="K100" s="1"/>
      <c r="L100" s="1"/>
      <c r="M100" s="1"/>
      <c r="R100" s="1"/>
      <c r="S100" s="1"/>
      <c r="X100" s="1"/>
      <c r="Y100" s="1"/>
      <c r="Z100" s="1"/>
      <c r="AA100" s="1"/>
      <c r="AB100" s="1"/>
      <c r="AC100" s="1"/>
      <c r="AD100" s="1"/>
    </row>
    <row r="101" spans="9:30" x14ac:dyDescent="0.25">
      <c r="I101" s="66"/>
      <c r="J101" s="1"/>
      <c r="K101" s="1"/>
      <c r="L101" s="1"/>
      <c r="M101" s="1"/>
      <c r="R101" s="1"/>
      <c r="S101" s="1"/>
      <c r="X101" s="1"/>
      <c r="Y101" s="1"/>
      <c r="Z101" s="1"/>
      <c r="AA101" s="1"/>
      <c r="AB101" s="1"/>
      <c r="AC101" s="1"/>
      <c r="AD101" s="1"/>
    </row>
    <row r="102" spans="9:30" x14ac:dyDescent="0.25">
      <c r="I102" s="66"/>
      <c r="J102" s="1"/>
      <c r="K102" s="1"/>
      <c r="L102" s="1"/>
      <c r="M102" s="1"/>
      <c r="R102" s="1"/>
      <c r="S102" s="1"/>
      <c r="X102" s="1"/>
      <c r="Y102" s="1"/>
      <c r="Z102" s="1"/>
      <c r="AA102" s="1"/>
      <c r="AB102" s="1"/>
      <c r="AC102" s="1"/>
      <c r="AD102" s="1"/>
    </row>
    <row r="103" spans="9:30" x14ac:dyDescent="0.25">
      <c r="I103" s="66"/>
      <c r="J103" s="1"/>
      <c r="K103" s="1"/>
      <c r="L103" s="1"/>
      <c r="M103" s="1"/>
      <c r="R103" s="1"/>
      <c r="S103" s="1"/>
      <c r="X103" s="1"/>
      <c r="Y103" s="1"/>
      <c r="Z103" s="1"/>
      <c r="AA103" s="1"/>
      <c r="AB103" s="1"/>
      <c r="AC103" s="1"/>
      <c r="AD103" s="1"/>
    </row>
    <row r="104" spans="9:30" x14ac:dyDescent="0.25">
      <c r="I104" s="66"/>
      <c r="J104" s="1"/>
      <c r="K104" s="1"/>
      <c r="L104" s="1"/>
      <c r="M104" s="1"/>
      <c r="R104" s="1"/>
      <c r="S104" s="1"/>
      <c r="X104" s="1"/>
      <c r="Y104" s="1"/>
      <c r="Z104" s="1"/>
      <c r="AA104" s="1"/>
      <c r="AB104" s="1"/>
      <c r="AC104" s="1"/>
      <c r="AD104" s="1"/>
    </row>
    <row r="105" spans="9:30" x14ac:dyDescent="0.25">
      <c r="I105" s="66"/>
      <c r="J105" s="1"/>
      <c r="K105" s="1"/>
      <c r="L105" s="1"/>
      <c r="M105" s="1"/>
      <c r="R105" s="1"/>
      <c r="S105" s="1"/>
      <c r="X105" s="1"/>
      <c r="Y105" s="1"/>
      <c r="Z105" s="1"/>
      <c r="AA105" s="1"/>
      <c r="AB105" s="1"/>
      <c r="AC105" s="1"/>
      <c r="AD105" s="1"/>
    </row>
    <row r="106" spans="9:30" x14ac:dyDescent="0.25">
      <c r="I106" s="66"/>
      <c r="J106" s="1"/>
      <c r="K106" s="1"/>
      <c r="L106" s="1"/>
      <c r="M106" s="1"/>
      <c r="R106" s="1"/>
      <c r="S106" s="1"/>
      <c r="X106" s="1"/>
      <c r="Y106" s="1"/>
      <c r="Z106" s="1"/>
      <c r="AA106" s="1"/>
      <c r="AB106" s="1"/>
      <c r="AC106" s="1"/>
      <c r="AD106" s="1"/>
    </row>
  </sheetData>
  <mergeCells count="91">
    <mergeCell ref="C77:I77"/>
    <mergeCell ref="B84:L84"/>
    <mergeCell ref="J76:K76"/>
    <mergeCell ref="J77:K77"/>
    <mergeCell ref="J78:K78"/>
    <mergeCell ref="C78:I78"/>
    <mergeCell ref="C68:I68"/>
    <mergeCell ref="C69:I69"/>
    <mergeCell ref="C70:I70"/>
    <mergeCell ref="C71:I71"/>
    <mergeCell ref="C72:I72"/>
    <mergeCell ref="J70:K70"/>
    <mergeCell ref="B83:L83"/>
    <mergeCell ref="B81:L81"/>
    <mergeCell ref="J79:K79"/>
    <mergeCell ref="J80:K80"/>
    <mergeCell ref="C79:I79"/>
    <mergeCell ref="C80:I80"/>
    <mergeCell ref="J74:K74"/>
    <mergeCell ref="J75:K75"/>
    <mergeCell ref="J71:K71"/>
    <mergeCell ref="J72:K72"/>
    <mergeCell ref="J73:K73"/>
    <mergeCell ref="C73:I73"/>
    <mergeCell ref="C74:I74"/>
    <mergeCell ref="C75:I75"/>
    <mergeCell ref="C76:I76"/>
    <mergeCell ref="AO81:AQ81"/>
    <mergeCell ref="AO83:AQ83"/>
    <mergeCell ref="AT8:AT10"/>
    <mergeCell ref="AJ58:AL59"/>
    <mergeCell ref="AO58:AQ59"/>
    <mergeCell ref="B2:AT2"/>
    <mergeCell ref="AO56:AQ56"/>
    <mergeCell ref="AE56:AG56"/>
    <mergeCell ref="AJ56:AL56"/>
    <mergeCell ref="C59:I59"/>
    <mergeCell ref="M3:AT3"/>
    <mergeCell ref="AE8:AH9"/>
    <mergeCell ref="AJ8:AL9"/>
    <mergeCell ref="AO8:AQ9"/>
    <mergeCell ref="AE58:AH59"/>
    <mergeCell ref="AT58:AT59"/>
    <mergeCell ref="N8:Q9"/>
    <mergeCell ref="N56:P56"/>
    <mergeCell ref="N58:Q59"/>
    <mergeCell ref="T8:W9"/>
    <mergeCell ref="T56:V56"/>
    <mergeCell ref="C60:I60"/>
    <mergeCell ref="B3:L3"/>
    <mergeCell ref="B8:L8"/>
    <mergeCell ref="B58:L58"/>
    <mergeCell ref="I9:L9"/>
    <mergeCell ref="J59:K59"/>
    <mergeCell ref="J60:K60"/>
    <mergeCell ref="B56:G56"/>
    <mergeCell ref="C61:I61"/>
    <mergeCell ref="C62:I62"/>
    <mergeCell ref="C63:I63"/>
    <mergeCell ref="J68:K68"/>
    <mergeCell ref="J69:K69"/>
    <mergeCell ref="C65:I65"/>
    <mergeCell ref="C66:I66"/>
    <mergeCell ref="C67:I67"/>
    <mergeCell ref="J65:K65"/>
    <mergeCell ref="J66:K66"/>
    <mergeCell ref="J67:K67"/>
    <mergeCell ref="C64:I64"/>
    <mergeCell ref="J61:K61"/>
    <mergeCell ref="J62:K62"/>
    <mergeCell ref="J63:K63"/>
    <mergeCell ref="J64:K64"/>
    <mergeCell ref="B90:L90"/>
    <mergeCell ref="B91:L91"/>
    <mergeCell ref="B85:C85"/>
    <mergeCell ref="B86:L86"/>
    <mergeCell ref="B87:L87"/>
    <mergeCell ref="B88:L88"/>
    <mergeCell ref="B89:L89"/>
    <mergeCell ref="T58:W59"/>
    <mergeCell ref="N6:Q6"/>
    <mergeCell ref="T6:W6"/>
    <mergeCell ref="N5:Q5"/>
    <mergeCell ref="T5:W5"/>
    <mergeCell ref="Y6:AC6"/>
    <mergeCell ref="Y7:AC7"/>
    <mergeCell ref="Y8:Y9"/>
    <mergeCell ref="Z8:Z9"/>
    <mergeCell ref="AA8:AA9"/>
    <mergeCell ref="AB8:AB9"/>
    <mergeCell ref="AC8:AC9"/>
  </mergeCells>
  <phoneticPr fontId="31" type="noConversion"/>
  <conditionalFormatting sqref="AC11:AC55">
    <cfRule type="expression" dxfId="3" priority="3">
      <formula>#REF!&gt;=25%</formula>
    </cfRule>
    <cfRule type="expression" dxfId="2" priority="4">
      <formula>#REF!&lt;24.99%</formula>
    </cfRule>
  </conditionalFormatting>
  <conditionalFormatting sqref="AC60:AC80">
    <cfRule type="expression" dxfId="1" priority="1">
      <formula>#REF!&gt;=25%</formula>
    </cfRule>
    <cfRule type="expression" dxfId="0" priority="2">
      <formula>#REF!&lt;24.99%</formula>
    </cfRule>
  </conditionalFormatting>
  <pageMargins left="0.7" right="0.7" top="0.75" bottom="0.75" header="0.3" footer="0.3"/>
  <pageSetup paperSize="5" scale="54" orientation="landscape" horizontalDpi="4294967293" verticalDpi="300" r:id="rId1"/>
  <ignoredErrors>
    <ignoredError sqref="AE69:AE70 AE75 Y19:AA19 Y37:AA37 Y53:AB53 AE53 Y14:AA14 AE19"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97"/>
  <sheetViews>
    <sheetView showGridLines="0" topLeftCell="A57" zoomScale="60" zoomScaleNormal="60" workbookViewId="0">
      <selection activeCell="B87" sqref="B87"/>
    </sheetView>
  </sheetViews>
  <sheetFormatPr baseColWidth="10" defaultColWidth="11.42578125" defaultRowHeight="15.75" x14ac:dyDescent="0.25"/>
  <cols>
    <col min="1" max="1" width="2.7109375" style="1" customWidth="1"/>
    <col min="2" max="2" width="5.85546875" style="3" bestFit="1" customWidth="1"/>
    <col min="3" max="3" width="24.5703125" style="3" customWidth="1"/>
    <col min="4" max="4" width="18.28515625" style="3" bestFit="1" customWidth="1"/>
    <col min="5" max="5" width="14.5703125" style="3" bestFit="1" customWidth="1"/>
    <col min="6" max="6" width="13.140625" style="3" bestFit="1" customWidth="1"/>
    <col min="7" max="7" width="15.85546875" style="3" bestFit="1" customWidth="1"/>
    <col min="8" max="8" width="15.7109375" style="3" customWidth="1"/>
    <col min="9" max="11" width="12.140625" style="3" customWidth="1"/>
    <col min="12" max="12" width="18.5703125" style="3" customWidth="1"/>
    <col min="13" max="13" width="4" style="2" customWidth="1"/>
    <col min="14" max="14" width="25.42578125" style="1" customWidth="1"/>
    <col min="15" max="15" width="23.140625" style="1" customWidth="1"/>
    <col min="16" max="16" width="26" style="1" customWidth="1"/>
    <col min="17" max="17" width="6.5703125" style="1" customWidth="1"/>
    <col min="18" max="18" width="23.140625" style="1" customWidth="1"/>
    <col min="19" max="19" width="24.140625" style="1" customWidth="1"/>
    <col min="20" max="20" width="6" style="1" customWidth="1"/>
    <col min="21" max="21" width="21.7109375" style="1" customWidth="1"/>
    <col min="22" max="22" width="20" style="1" customWidth="1"/>
    <col min="23" max="23" width="30.140625" style="1" customWidth="1"/>
    <col min="24" max="16384" width="11.42578125" style="1"/>
  </cols>
  <sheetData>
    <row r="1" spans="1:23" ht="21" thickBot="1" x14ac:dyDescent="0.35">
      <c r="A1" s="6"/>
      <c r="B1" s="7"/>
      <c r="C1" s="7"/>
      <c r="D1" s="7"/>
      <c r="E1" s="7"/>
      <c r="F1" s="7"/>
      <c r="G1" s="7"/>
      <c r="H1" s="7"/>
      <c r="I1" s="7"/>
      <c r="J1" s="7"/>
      <c r="K1" s="7"/>
      <c r="L1" s="7"/>
      <c r="M1" s="40"/>
      <c r="N1" s="6"/>
      <c r="O1" s="6"/>
      <c r="P1" s="6"/>
      <c r="Q1" s="6"/>
    </row>
    <row r="2" spans="1:23" s="23" customFormat="1" ht="40.5" customHeight="1" thickBot="1" x14ac:dyDescent="0.3">
      <c r="A2" s="22"/>
      <c r="B2" s="197" t="s">
        <v>103</v>
      </c>
      <c r="C2" s="198"/>
      <c r="D2" s="198"/>
      <c r="E2" s="198"/>
      <c r="F2" s="198"/>
      <c r="G2" s="198"/>
      <c r="H2" s="198"/>
      <c r="I2" s="198"/>
      <c r="J2" s="198"/>
      <c r="K2" s="198"/>
      <c r="L2" s="198"/>
      <c r="M2" s="198"/>
      <c r="N2" s="198"/>
      <c r="O2" s="198"/>
      <c r="P2" s="198"/>
      <c r="Q2" s="198"/>
      <c r="R2" s="198"/>
      <c r="S2" s="198"/>
      <c r="T2" s="198"/>
      <c r="U2" s="198"/>
      <c r="V2" s="198"/>
      <c r="W2" s="199"/>
    </row>
    <row r="3" spans="1:23" s="23" customFormat="1" ht="100.5" customHeight="1" thickBot="1" x14ac:dyDescent="0.3">
      <c r="A3" s="22"/>
      <c r="B3" s="200"/>
      <c r="C3" s="201"/>
      <c r="D3" s="201"/>
      <c r="E3" s="201"/>
      <c r="F3" s="201"/>
      <c r="G3" s="201"/>
      <c r="H3" s="201"/>
      <c r="I3" s="201"/>
      <c r="J3" s="201"/>
      <c r="K3" s="201"/>
      <c r="L3" s="202"/>
      <c r="M3" s="140" t="s">
        <v>84</v>
      </c>
      <c r="N3" s="141"/>
      <c r="O3" s="141"/>
      <c r="P3" s="141"/>
      <c r="Q3" s="141"/>
      <c r="R3" s="141"/>
      <c r="S3" s="141"/>
      <c r="T3" s="141"/>
      <c r="U3" s="141"/>
      <c r="V3" s="141"/>
      <c r="W3" s="142"/>
    </row>
    <row r="4" spans="1:23" s="23" customFormat="1" ht="42" customHeight="1" thickBot="1" x14ac:dyDescent="0.3">
      <c r="A4" s="22"/>
      <c r="B4" s="30"/>
      <c r="C4" s="30"/>
      <c r="D4" s="30"/>
      <c r="E4" s="30"/>
      <c r="F4" s="30"/>
      <c r="G4" s="30"/>
      <c r="H4" s="30"/>
      <c r="I4" s="30"/>
      <c r="J4" s="30"/>
      <c r="K4" s="30"/>
      <c r="L4" s="30"/>
      <c r="M4" s="29"/>
      <c r="N4" s="29"/>
      <c r="O4" s="29"/>
      <c r="P4" s="29"/>
      <c r="Q4" s="29"/>
      <c r="R4" s="29"/>
      <c r="S4" s="29"/>
      <c r="T4" s="29"/>
      <c r="U4" s="29"/>
      <c r="V4" s="56"/>
      <c r="W4" s="29"/>
    </row>
    <row r="5" spans="1:23" s="24" customFormat="1" ht="77.25" customHeight="1" thickBot="1" x14ac:dyDescent="0.3">
      <c r="A5" s="22"/>
      <c r="B5" s="182" t="s">
        <v>87</v>
      </c>
      <c r="C5" s="183"/>
      <c r="D5" s="183"/>
      <c r="E5" s="183"/>
      <c r="F5" s="183"/>
      <c r="G5" s="183"/>
      <c r="H5" s="183"/>
      <c r="I5" s="183"/>
      <c r="J5" s="183"/>
      <c r="K5" s="183"/>
      <c r="L5" s="184"/>
      <c r="M5" s="41"/>
      <c r="N5" s="191" t="s">
        <v>104</v>
      </c>
      <c r="O5" s="192"/>
      <c r="P5" s="193"/>
      <c r="Q5" s="26"/>
      <c r="R5" s="252" t="s">
        <v>105</v>
      </c>
      <c r="S5" s="252" t="s">
        <v>126</v>
      </c>
      <c r="T5" s="4"/>
      <c r="U5" s="243" t="s">
        <v>106</v>
      </c>
      <c r="V5" s="244"/>
      <c r="W5" s="245"/>
    </row>
    <row r="6" spans="1:23" s="24" customFormat="1" ht="48.75" customHeight="1" thickBot="1" x14ac:dyDescent="0.3">
      <c r="A6" s="22"/>
      <c r="B6" s="52"/>
      <c r="C6" s="53"/>
      <c r="D6" s="53"/>
      <c r="E6" s="53"/>
      <c r="F6" s="53"/>
      <c r="G6" s="53"/>
      <c r="H6" s="53"/>
      <c r="I6" s="249" t="s">
        <v>111</v>
      </c>
      <c r="J6" s="250"/>
      <c r="K6" s="250"/>
      <c r="L6" s="251"/>
      <c r="M6" s="41"/>
      <c r="N6" s="194"/>
      <c r="O6" s="195"/>
      <c r="P6" s="196"/>
      <c r="Q6" s="26"/>
      <c r="R6" s="253"/>
      <c r="S6" s="253"/>
      <c r="T6" s="4"/>
      <c r="U6" s="246"/>
      <c r="V6" s="247"/>
      <c r="W6" s="248"/>
    </row>
    <row r="7" spans="1:23" s="21" customFormat="1" ht="87" customHeight="1" thickBot="1" x14ac:dyDescent="0.3">
      <c r="A7" s="20"/>
      <c r="B7" s="25" t="s">
        <v>0</v>
      </c>
      <c r="C7" s="25" t="s">
        <v>7</v>
      </c>
      <c r="D7" s="25" t="s">
        <v>8</v>
      </c>
      <c r="E7" s="25" t="s">
        <v>9</v>
      </c>
      <c r="F7" s="25" t="s">
        <v>83</v>
      </c>
      <c r="G7" s="25" t="s">
        <v>10</v>
      </c>
      <c r="H7" s="25" t="s">
        <v>11</v>
      </c>
      <c r="I7" s="80">
        <v>2024</v>
      </c>
      <c r="J7" s="80">
        <v>2025</v>
      </c>
      <c r="K7" s="81">
        <v>2026</v>
      </c>
      <c r="L7" s="80" t="s">
        <v>58</v>
      </c>
      <c r="M7" s="42"/>
      <c r="N7" s="27" t="s">
        <v>1</v>
      </c>
      <c r="O7" s="27" t="s">
        <v>4</v>
      </c>
      <c r="P7" s="27" t="s">
        <v>95</v>
      </c>
      <c r="Q7" s="28"/>
      <c r="R7" s="76">
        <v>1.4488000000000001</v>
      </c>
      <c r="S7" s="76">
        <v>1.5979000000000001</v>
      </c>
      <c r="T7" s="5"/>
      <c r="U7" s="27" t="s">
        <v>1</v>
      </c>
      <c r="V7" s="27" t="s">
        <v>4</v>
      </c>
      <c r="W7" s="27" t="s">
        <v>5</v>
      </c>
    </row>
    <row r="8" spans="1:23" s="5" customFormat="1" ht="105" customHeight="1" thickBot="1" x14ac:dyDescent="0.3">
      <c r="A8" s="9"/>
      <c r="B8" s="10">
        <v>1</v>
      </c>
      <c r="C8" s="11" t="s">
        <v>12</v>
      </c>
      <c r="D8" s="11" t="s">
        <v>13</v>
      </c>
      <c r="E8" s="11" t="s">
        <v>14</v>
      </c>
      <c r="F8" s="11" t="s">
        <v>15</v>
      </c>
      <c r="G8" s="11" t="s">
        <v>16</v>
      </c>
      <c r="H8" s="10">
        <v>12</v>
      </c>
      <c r="I8" s="12">
        <v>1</v>
      </c>
      <c r="J8" s="12">
        <v>12</v>
      </c>
      <c r="K8" s="44">
        <v>7</v>
      </c>
      <c r="L8" s="45">
        <f>(I8+J8+K8)*H8</f>
        <v>240</v>
      </c>
      <c r="M8" s="43"/>
      <c r="N8" s="54">
        <v>10912.74</v>
      </c>
      <c r="O8" s="54">
        <f>ROUND(N8*19%,2)</f>
        <v>2073.42</v>
      </c>
      <c r="P8" s="54">
        <f>ROUND(N8+O8,2)</f>
        <v>12986.16</v>
      </c>
      <c r="Q8" s="13"/>
      <c r="R8" s="235">
        <f>($S$7/$R$7)*$N8</f>
        <v>12035.800142186637</v>
      </c>
      <c r="S8" s="236"/>
      <c r="U8" s="57">
        <f>R8</f>
        <v>12035.800142186637</v>
      </c>
      <c r="V8" s="54">
        <f>ROUND(U8*19%,2)</f>
        <v>2286.8000000000002</v>
      </c>
      <c r="W8" s="54">
        <f>ROUND(U8+V8,2)</f>
        <v>14322.6</v>
      </c>
    </row>
    <row r="9" spans="1:23" s="5" customFormat="1" ht="105" customHeight="1" thickBot="1" x14ac:dyDescent="0.3">
      <c r="A9" s="9"/>
      <c r="B9" s="14">
        <v>2</v>
      </c>
      <c r="C9" s="15" t="s">
        <v>12</v>
      </c>
      <c r="D9" s="15" t="s">
        <v>17</v>
      </c>
      <c r="E9" s="15" t="s">
        <v>18</v>
      </c>
      <c r="F9" s="11" t="s">
        <v>15</v>
      </c>
      <c r="G9" s="11" t="s">
        <v>16</v>
      </c>
      <c r="H9" s="14">
        <v>1</v>
      </c>
      <c r="I9" s="12">
        <f>(1*$H9)</f>
        <v>1</v>
      </c>
      <c r="J9" s="12">
        <f t="shared" ref="J9:J52" si="0">12*H9</f>
        <v>12</v>
      </c>
      <c r="K9" s="44">
        <v>7</v>
      </c>
      <c r="L9" s="45">
        <f t="shared" ref="L9:L11" si="1">(I9+J9+K9)*H9</f>
        <v>20</v>
      </c>
      <c r="M9" s="43"/>
      <c r="N9" s="54">
        <v>10912.74</v>
      </c>
      <c r="O9" s="54">
        <f t="shared" ref="O9:O52" si="2">ROUND(N9*19%,2)</f>
        <v>2073.42</v>
      </c>
      <c r="P9" s="54">
        <f t="shared" ref="P9:P52" si="3">ROUND(N9+O9,2)</f>
        <v>12986.16</v>
      </c>
      <c r="Q9" s="13"/>
      <c r="R9" s="235">
        <f t="shared" ref="R9:R52" si="4">($S$7/$R$7)*$N9</f>
        <v>12035.800142186637</v>
      </c>
      <c r="S9" s="236"/>
      <c r="U9" s="57">
        <f t="shared" ref="U9:U52" si="5">R9</f>
        <v>12035.800142186637</v>
      </c>
      <c r="V9" s="54">
        <f t="shared" ref="V9:V52" si="6">ROUND(U9*19%,2)</f>
        <v>2286.8000000000002</v>
      </c>
      <c r="W9" s="54">
        <f t="shared" ref="W9:W52" si="7">ROUND(U9+V9,2)</f>
        <v>14322.6</v>
      </c>
    </row>
    <row r="10" spans="1:23" s="5" customFormat="1" ht="105" customHeight="1" thickBot="1" x14ac:dyDescent="0.3">
      <c r="A10" s="9"/>
      <c r="B10" s="10">
        <v>3</v>
      </c>
      <c r="C10" s="15" t="s">
        <v>12</v>
      </c>
      <c r="D10" s="15" t="s">
        <v>17</v>
      </c>
      <c r="E10" s="15" t="s">
        <v>19</v>
      </c>
      <c r="F10" s="11" t="s">
        <v>15</v>
      </c>
      <c r="G10" s="11" t="s">
        <v>16</v>
      </c>
      <c r="H10" s="14">
        <v>1</v>
      </c>
      <c r="I10" s="12">
        <f t="shared" ref="I10:I52" si="8">(1*$H10)</f>
        <v>1</v>
      </c>
      <c r="J10" s="12">
        <f t="shared" si="0"/>
        <v>12</v>
      </c>
      <c r="K10" s="44">
        <v>7</v>
      </c>
      <c r="L10" s="45">
        <f t="shared" si="1"/>
        <v>20</v>
      </c>
      <c r="M10" s="43"/>
      <c r="N10" s="54">
        <v>10912.74</v>
      </c>
      <c r="O10" s="54">
        <f t="shared" si="2"/>
        <v>2073.42</v>
      </c>
      <c r="P10" s="54">
        <f t="shared" si="3"/>
        <v>12986.16</v>
      </c>
      <c r="Q10" s="13"/>
      <c r="R10" s="235">
        <f t="shared" si="4"/>
        <v>12035.800142186637</v>
      </c>
      <c r="S10" s="236"/>
      <c r="U10" s="57">
        <f t="shared" si="5"/>
        <v>12035.800142186637</v>
      </c>
      <c r="V10" s="54">
        <f t="shared" si="6"/>
        <v>2286.8000000000002</v>
      </c>
      <c r="W10" s="54">
        <f t="shared" si="7"/>
        <v>14322.6</v>
      </c>
    </row>
    <row r="11" spans="1:23" s="5" customFormat="1" ht="105" customHeight="1" thickBot="1" x14ac:dyDescent="0.3">
      <c r="A11" s="9"/>
      <c r="B11" s="14">
        <v>4</v>
      </c>
      <c r="C11" s="15" t="s">
        <v>12</v>
      </c>
      <c r="D11" s="15" t="s">
        <v>17</v>
      </c>
      <c r="E11" s="15" t="s">
        <v>20</v>
      </c>
      <c r="F11" s="11" t="s">
        <v>15</v>
      </c>
      <c r="G11" s="11" t="s">
        <v>16</v>
      </c>
      <c r="H11" s="14">
        <v>2</v>
      </c>
      <c r="I11" s="12">
        <f t="shared" si="8"/>
        <v>2</v>
      </c>
      <c r="J11" s="12">
        <f t="shared" si="0"/>
        <v>24</v>
      </c>
      <c r="K11" s="44">
        <v>7</v>
      </c>
      <c r="L11" s="45">
        <f t="shared" si="1"/>
        <v>66</v>
      </c>
      <c r="M11" s="43"/>
      <c r="N11" s="54">
        <v>10912.74</v>
      </c>
      <c r="O11" s="54">
        <f t="shared" si="2"/>
        <v>2073.42</v>
      </c>
      <c r="P11" s="54">
        <f t="shared" si="3"/>
        <v>12986.16</v>
      </c>
      <c r="Q11" s="13"/>
      <c r="R11" s="235">
        <f t="shared" si="4"/>
        <v>12035.800142186637</v>
      </c>
      <c r="S11" s="236"/>
      <c r="U11" s="57">
        <f t="shared" si="5"/>
        <v>12035.800142186637</v>
      </c>
      <c r="V11" s="54">
        <f t="shared" si="6"/>
        <v>2286.8000000000002</v>
      </c>
      <c r="W11" s="54">
        <f t="shared" si="7"/>
        <v>14322.6</v>
      </c>
    </row>
    <row r="12" spans="1:23" s="5" customFormat="1" ht="105" customHeight="1" thickBot="1" x14ac:dyDescent="0.3">
      <c r="A12" s="9"/>
      <c r="B12" s="10">
        <v>5</v>
      </c>
      <c r="C12" s="15" t="s">
        <v>21</v>
      </c>
      <c r="D12" s="15" t="s">
        <v>22</v>
      </c>
      <c r="E12" s="15" t="s">
        <v>23</v>
      </c>
      <c r="F12" s="11" t="s">
        <v>15</v>
      </c>
      <c r="G12" s="11" t="s">
        <v>16</v>
      </c>
      <c r="H12" s="14">
        <v>6</v>
      </c>
      <c r="I12" s="12">
        <f t="shared" si="8"/>
        <v>6</v>
      </c>
      <c r="J12" s="12">
        <f t="shared" si="0"/>
        <v>72</v>
      </c>
      <c r="K12" s="44">
        <v>7</v>
      </c>
      <c r="L12" s="45">
        <f t="shared" ref="L12:L52" si="9">(I12+J12+K12)*H12</f>
        <v>510</v>
      </c>
      <c r="M12" s="43"/>
      <c r="N12" s="54">
        <v>10912.74</v>
      </c>
      <c r="O12" s="54">
        <f t="shared" si="2"/>
        <v>2073.42</v>
      </c>
      <c r="P12" s="54">
        <f t="shared" si="3"/>
        <v>12986.16</v>
      </c>
      <c r="Q12" s="13"/>
      <c r="R12" s="235">
        <f t="shared" si="4"/>
        <v>12035.800142186637</v>
      </c>
      <c r="S12" s="236"/>
      <c r="U12" s="57">
        <f t="shared" si="5"/>
        <v>12035.800142186637</v>
      </c>
      <c r="V12" s="54">
        <f t="shared" si="6"/>
        <v>2286.8000000000002</v>
      </c>
      <c r="W12" s="54">
        <f t="shared" si="7"/>
        <v>14322.6</v>
      </c>
    </row>
    <row r="13" spans="1:23" s="5" customFormat="1" ht="105" customHeight="1" thickBot="1" x14ac:dyDescent="0.3">
      <c r="A13" s="9"/>
      <c r="B13" s="14">
        <v>6</v>
      </c>
      <c r="C13" s="15" t="s">
        <v>21</v>
      </c>
      <c r="D13" s="15" t="s">
        <v>22</v>
      </c>
      <c r="E13" s="15" t="s">
        <v>24</v>
      </c>
      <c r="F13" s="11" t="s">
        <v>15</v>
      </c>
      <c r="G13" s="11" t="s">
        <v>16</v>
      </c>
      <c r="H13" s="14">
        <v>6</v>
      </c>
      <c r="I13" s="12">
        <f t="shared" si="8"/>
        <v>6</v>
      </c>
      <c r="J13" s="12">
        <f t="shared" si="0"/>
        <v>72</v>
      </c>
      <c r="K13" s="44">
        <v>7</v>
      </c>
      <c r="L13" s="45">
        <f t="shared" si="9"/>
        <v>510</v>
      </c>
      <c r="M13" s="43"/>
      <c r="N13" s="54">
        <v>10912.74</v>
      </c>
      <c r="O13" s="54">
        <f t="shared" si="2"/>
        <v>2073.42</v>
      </c>
      <c r="P13" s="54">
        <f t="shared" si="3"/>
        <v>12986.16</v>
      </c>
      <c r="Q13" s="13"/>
      <c r="R13" s="235">
        <f t="shared" si="4"/>
        <v>12035.800142186637</v>
      </c>
      <c r="S13" s="236"/>
      <c r="U13" s="57">
        <f t="shared" si="5"/>
        <v>12035.800142186637</v>
      </c>
      <c r="V13" s="54">
        <f t="shared" si="6"/>
        <v>2286.8000000000002</v>
      </c>
      <c r="W13" s="54">
        <f t="shared" si="7"/>
        <v>14322.6</v>
      </c>
    </row>
    <row r="14" spans="1:23" s="5" customFormat="1" ht="105" customHeight="1" thickBot="1" x14ac:dyDescent="0.3">
      <c r="A14" s="9"/>
      <c r="B14" s="10">
        <v>7</v>
      </c>
      <c r="C14" s="15" t="s">
        <v>21</v>
      </c>
      <c r="D14" s="15" t="s">
        <v>22</v>
      </c>
      <c r="E14" s="15" t="s">
        <v>25</v>
      </c>
      <c r="F14" s="11" t="s">
        <v>15</v>
      </c>
      <c r="G14" s="11" t="s">
        <v>16</v>
      </c>
      <c r="H14" s="14">
        <v>2</v>
      </c>
      <c r="I14" s="12">
        <f t="shared" si="8"/>
        <v>2</v>
      </c>
      <c r="J14" s="12">
        <f t="shared" si="0"/>
        <v>24</v>
      </c>
      <c r="K14" s="44">
        <v>7</v>
      </c>
      <c r="L14" s="45">
        <f t="shared" si="9"/>
        <v>66</v>
      </c>
      <c r="M14" s="43"/>
      <c r="N14" s="54">
        <v>10912.74</v>
      </c>
      <c r="O14" s="54">
        <f t="shared" si="2"/>
        <v>2073.42</v>
      </c>
      <c r="P14" s="54">
        <f t="shared" si="3"/>
        <v>12986.16</v>
      </c>
      <c r="Q14" s="13"/>
      <c r="R14" s="235">
        <f t="shared" si="4"/>
        <v>12035.800142186637</v>
      </c>
      <c r="S14" s="236"/>
      <c r="U14" s="57">
        <f t="shared" si="5"/>
        <v>12035.800142186637</v>
      </c>
      <c r="V14" s="54">
        <f t="shared" si="6"/>
        <v>2286.8000000000002</v>
      </c>
      <c r="W14" s="54">
        <f t="shared" si="7"/>
        <v>14322.6</v>
      </c>
    </row>
    <row r="15" spans="1:23" s="5" customFormat="1" ht="105" customHeight="1" thickBot="1" x14ac:dyDescent="0.3">
      <c r="A15" s="9"/>
      <c r="B15" s="14">
        <v>8</v>
      </c>
      <c r="C15" s="15" t="s">
        <v>26</v>
      </c>
      <c r="D15" s="15" t="s">
        <v>27</v>
      </c>
      <c r="E15" s="15" t="s">
        <v>28</v>
      </c>
      <c r="F15" s="11" t="s">
        <v>15</v>
      </c>
      <c r="G15" s="11" t="s">
        <v>16</v>
      </c>
      <c r="H15" s="14">
        <v>1</v>
      </c>
      <c r="I15" s="12">
        <f t="shared" si="8"/>
        <v>1</v>
      </c>
      <c r="J15" s="12">
        <f t="shared" si="0"/>
        <v>12</v>
      </c>
      <c r="K15" s="44">
        <v>7</v>
      </c>
      <c r="L15" s="45">
        <f t="shared" si="9"/>
        <v>20</v>
      </c>
      <c r="M15" s="43"/>
      <c r="N15" s="54">
        <v>10912.74</v>
      </c>
      <c r="O15" s="54">
        <f t="shared" si="2"/>
        <v>2073.42</v>
      </c>
      <c r="P15" s="54">
        <f t="shared" si="3"/>
        <v>12986.16</v>
      </c>
      <c r="Q15" s="13"/>
      <c r="R15" s="235">
        <f t="shared" si="4"/>
        <v>12035.800142186637</v>
      </c>
      <c r="S15" s="236"/>
      <c r="U15" s="57">
        <f t="shared" si="5"/>
        <v>12035.800142186637</v>
      </c>
      <c r="V15" s="54">
        <f t="shared" si="6"/>
        <v>2286.8000000000002</v>
      </c>
      <c r="W15" s="54">
        <f t="shared" si="7"/>
        <v>14322.6</v>
      </c>
    </row>
    <row r="16" spans="1:23" s="5" customFormat="1" ht="105" customHeight="1" thickBot="1" x14ac:dyDescent="0.3">
      <c r="A16" s="9"/>
      <c r="B16" s="10">
        <v>9</v>
      </c>
      <c r="C16" s="15" t="s">
        <v>26</v>
      </c>
      <c r="D16" s="15" t="s">
        <v>29</v>
      </c>
      <c r="E16" s="15" t="s">
        <v>30</v>
      </c>
      <c r="F16" s="11" t="s">
        <v>15</v>
      </c>
      <c r="G16" s="11" t="s">
        <v>16</v>
      </c>
      <c r="H16" s="14">
        <v>1</v>
      </c>
      <c r="I16" s="12">
        <f t="shared" si="8"/>
        <v>1</v>
      </c>
      <c r="J16" s="12">
        <f t="shared" si="0"/>
        <v>12</v>
      </c>
      <c r="K16" s="44">
        <v>7</v>
      </c>
      <c r="L16" s="45">
        <f t="shared" si="9"/>
        <v>20</v>
      </c>
      <c r="M16" s="43"/>
      <c r="N16" s="54">
        <v>10912.74</v>
      </c>
      <c r="O16" s="54">
        <f t="shared" si="2"/>
        <v>2073.42</v>
      </c>
      <c r="P16" s="54">
        <f t="shared" si="3"/>
        <v>12986.16</v>
      </c>
      <c r="Q16" s="13"/>
      <c r="R16" s="235">
        <f t="shared" si="4"/>
        <v>12035.800142186637</v>
      </c>
      <c r="S16" s="236"/>
      <c r="U16" s="57">
        <f t="shared" si="5"/>
        <v>12035.800142186637</v>
      </c>
      <c r="V16" s="54">
        <f t="shared" si="6"/>
        <v>2286.8000000000002</v>
      </c>
      <c r="W16" s="54">
        <f t="shared" si="7"/>
        <v>14322.6</v>
      </c>
    </row>
    <row r="17" spans="1:23" s="5" customFormat="1" ht="105" customHeight="1" thickBot="1" x14ac:dyDescent="0.3">
      <c r="A17" s="9"/>
      <c r="B17" s="14">
        <v>10</v>
      </c>
      <c r="C17" s="15" t="s">
        <v>26</v>
      </c>
      <c r="D17" s="15" t="s">
        <v>31</v>
      </c>
      <c r="E17" s="15" t="s">
        <v>32</v>
      </c>
      <c r="F17" s="11" t="s">
        <v>15</v>
      </c>
      <c r="G17" s="11" t="s">
        <v>16</v>
      </c>
      <c r="H17" s="14">
        <v>2</v>
      </c>
      <c r="I17" s="12">
        <f t="shared" si="8"/>
        <v>2</v>
      </c>
      <c r="J17" s="12">
        <f t="shared" si="0"/>
        <v>24</v>
      </c>
      <c r="K17" s="44">
        <v>7</v>
      </c>
      <c r="L17" s="45">
        <f t="shared" si="9"/>
        <v>66</v>
      </c>
      <c r="M17" s="43"/>
      <c r="N17" s="54">
        <v>10912.74</v>
      </c>
      <c r="O17" s="54">
        <f t="shared" si="2"/>
        <v>2073.42</v>
      </c>
      <c r="P17" s="54">
        <f t="shared" si="3"/>
        <v>12986.16</v>
      </c>
      <c r="Q17" s="13"/>
      <c r="R17" s="235">
        <f t="shared" si="4"/>
        <v>12035.800142186637</v>
      </c>
      <c r="S17" s="236"/>
      <c r="U17" s="57">
        <f t="shared" si="5"/>
        <v>12035.800142186637</v>
      </c>
      <c r="V17" s="54">
        <f t="shared" si="6"/>
        <v>2286.8000000000002</v>
      </c>
      <c r="W17" s="54">
        <f t="shared" si="7"/>
        <v>14322.6</v>
      </c>
    </row>
    <row r="18" spans="1:23" s="5" customFormat="1" ht="105" customHeight="1" thickBot="1" x14ac:dyDescent="0.3">
      <c r="A18" s="9"/>
      <c r="B18" s="10">
        <v>11</v>
      </c>
      <c r="C18" s="15" t="s">
        <v>26</v>
      </c>
      <c r="D18" s="15" t="s">
        <v>33</v>
      </c>
      <c r="E18" s="15" t="s">
        <v>32</v>
      </c>
      <c r="F18" s="11" t="s">
        <v>15</v>
      </c>
      <c r="G18" s="11" t="s">
        <v>16</v>
      </c>
      <c r="H18" s="14">
        <v>3</v>
      </c>
      <c r="I18" s="12">
        <f t="shared" si="8"/>
        <v>3</v>
      </c>
      <c r="J18" s="12">
        <f t="shared" si="0"/>
        <v>36</v>
      </c>
      <c r="K18" s="44">
        <v>7</v>
      </c>
      <c r="L18" s="45">
        <f t="shared" si="9"/>
        <v>138</v>
      </c>
      <c r="M18" s="43"/>
      <c r="N18" s="54">
        <v>10912.74</v>
      </c>
      <c r="O18" s="54">
        <f t="shared" si="2"/>
        <v>2073.42</v>
      </c>
      <c r="P18" s="54">
        <f t="shared" si="3"/>
        <v>12986.16</v>
      </c>
      <c r="Q18" s="13"/>
      <c r="R18" s="235">
        <f t="shared" si="4"/>
        <v>12035.800142186637</v>
      </c>
      <c r="S18" s="236"/>
      <c r="U18" s="57">
        <f t="shared" si="5"/>
        <v>12035.800142186637</v>
      </c>
      <c r="V18" s="54">
        <f t="shared" si="6"/>
        <v>2286.8000000000002</v>
      </c>
      <c r="W18" s="54">
        <f t="shared" si="7"/>
        <v>14322.6</v>
      </c>
    </row>
    <row r="19" spans="1:23" s="5" customFormat="1" ht="105" customHeight="1" thickBot="1" x14ac:dyDescent="0.3">
      <c r="A19" s="9"/>
      <c r="B19" s="14">
        <v>12</v>
      </c>
      <c r="C19" s="15" t="s">
        <v>26</v>
      </c>
      <c r="D19" s="15" t="s">
        <v>31</v>
      </c>
      <c r="E19" s="15" t="s">
        <v>32</v>
      </c>
      <c r="F19" s="11" t="s">
        <v>15</v>
      </c>
      <c r="G19" s="11" t="s">
        <v>16</v>
      </c>
      <c r="H19" s="14">
        <v>2</v>
      </c>
      <c r="I19" s="12">
        <f t="shared" si="8"/>
        <v>2</v>
      </c>
      <c r="J19" s="12">
        <f t="shared" si="0"/>
        <v>24</v>
      </c>
      <c r="K19" s="44">
        <v>7</v>
      </c>
      <c r="L19" s="45">
        <f t="shared" si="9"/>
        <v>66</v>
      </c>
      <c r="M19" s="43"/>
      <c r="N19" s="54">
        <v>10912.74</v>
      </c>
      <c r="O19" s="54">
        <f t="shared" si="2"/>
        <v>2073.42</v>
      </c>
      <c r="P19" s="54">
        <f t="shared" si="3"/>
        <v>12986.16</v>
      </c>
      <c r="Q19" s="13"/>
      <c r="R19" s="235">
        <f t="shared" si="4"/>
        <v>12035.800142186637</v>
      </c>
      <c r="S19" s="236"/>
      <c r="U19" s="57">
        <f t="shared" si="5"/>
        <v>12035.800142186637</v>
      </c>
      <c r="V19" s="54">
        <f t="shared" si="6"/>
        <v>2286.8000000000002</v>
      </c>
      <c r="W19" s="54">
        <f t="shared" si="7"/>
        <v>14322.6</v>
      </c>
    </row>
    <row r="20" spans="1:23" s="5" customFormat="1" ht="105" customHeight="1" thickBot="1" x14ac:dyDescent="0.3">
      <c r="A20" s="9"/>
      <c r="B20" s="10">
        <v>13</v>
      </c>
      <c r="C20" s="15" t="s">
        <v>26</v>
      </c>
      <c r="D20" s="15" t="s">
        <v>34</v>
      </c>
      <c r="E20" s="15" t="s">
        <v>35</v>
      </c>
      <c r="F20" s="11" t="s">
        <v>15</v>
      </c>
      <c r="G20" s="11" t="s">
        <v>16</v>
      </c>
      <c r="H20" s="14">
        <v>1</v>
      </c>
      <c r="I20" s="12">
        <f t="shared" si="8"/>
        <v>1</v>
      </c>
      <c r="J20" s="12">
        <f t="shared" si="0"/>
        <v>12</v>
      </c>
      <c r="K20" s="44">
        <v>7</v>
      </c>
      <c r="L20" s="45">
        <f t="shared" si="9"/>
        <v>20</v>
      </c>
      <c r="M20" s="43"/>
      <c r="N20" s="54">
        <v>50949.93</v>
      </c>
      <c r="O20" s="54">
        <f t="shared" si="2"/>
        <v>9680.49</v>
      </c>
      <c r="P20" s="54">
        <f t="shared" si="3"/>
        <v>60630.42</v>
      </c>
      <c r="Q20" s="13"/>
      <c r="R20" s="235">
        <f t="shared" si="4"/>
        <v>56193.327682909992</v>
      </c>
      <c r="S20" s="236"/>
      <c r="U20" s="57">
        <f t="shared" si="5"/>
        <v>56193.327682909992</v>
      </c>
      <c r="V20" s="54">
        <f t="shared" si="6"/>
        <v>10676.73</v>
      </c>
      <c r="W20" s="54">
        <f t="shared" si="7"/>
        <v>66870.06</v>
      </c>
    </row>
    <row r="21" spans="1:23" s="5" customFormat="1" ht="105" customHeight="1" thickBot="1" x14ac:dyDescent="0.3">
      <c r="A21" s="9"/>
      <c r="B21" s="14">
        <v>14</v>
      </c>
      <c r="C21" s="15" t="s">
        <v>26</v>
      </c>
      <c r="D21" s="15" t="s">
        <v>36</v>
      </c>
      <c r="E21" s="15" t="s">
        <v>37</v>
      </c>
      <c r="F21" s="11" t="s">
        <v>15</v>
      </c>
      <c r="G21" s="11" t="s">
        <v>16</v>
      </c>
      <c r="H21" s="10">
        <v>2</v>
      </c>
      <c r="I21" s="12">
        <f t="shared" si="8"/>
        <v>2</v>
      </c>
      <c r="J21" s="12">
        <f t="shared" si="0"/>
        <v>24</v>
      </c>
      <c r="K21" s="44">
        <v>7</v>
      </c>
      <c r="L21" s="45">
        <f t="shared" si="9"/>
        <v>66</v>
      </c>
      <c r="M21" s="43"/>
      <c r="N21" s="54">
        <v>15646.37</v>
      </c>
      <c r="O21" s="54">
        <f t="shared" si="2"/>
        <v>2972.81</v>
      </c>
      <c r="P21" s="54">
        <f t="shared" si="3"/>
        <v>18619.18</v>
      </c>
      <c r="Q21" s="13"/>
      <c r="R21" s="235">
        <f t="shared" si="4"/>
        <v>17256.581048453892</v>
      </c>
      <c r="S21" s="236"/>
      <c r="U21" s="57">
        <f t="shared" si="5"/>
        <v>17256.581048453892</v>
      </c>
      <c r="V21" s="54">
        <f t="shared" si="6"/>
        <v>3278.75</v>
      </c>
      <c r="W21" s="54">
        <f t="shared" si="7"/>
        <v>20535.330000000002</v>
      </c>
    </row>
    <row r="22" spans="1:23" s="5" customFormat="1" ht="105" customHeight="1" thickBot="1" x14ac:dyDescent="0.3">
      <c r="A22" s="9"/>
      <c r="B22" s="10">
        <v>15</v>
      </c>
      <c r="C22" s="11" t="s">
        <v>26</v>
      </c>
      <c r="D22" s="11" t="s">
        <v>29</v>
      </c>
      <c r="E22" s="11" t="s">
        <v>38</v>
      </c>
      <c r="F22" s="11" t="s">
        <v>15</v>
      </c>
      <c r="G22" s="11" t="s">
        <v>16</v>
      </c>
      <c r="H22" s="14">
        <v>1</v>
      </c>
      <c r="I22" s="12">
        <f t="shared" si="8"/>
        <v>1</v>
      </c>
      <c r="J22" s="12">
        <f t="shared" si="0"/>
        <v>12</v>
      </c>
      <c r="K22" s="44">
        <v>7</v>
      </c>
      <c r="L22" s="45">
        <f t="shared" si="9"/>
        <v>20</v>
      </c>
      <c r="M22" s="43"/>
      <c r="N22" s="54">
        <v>15646.37</v>
      </c>
      <c r="O22" s="54">
        <f t="shared" si="2"/>
        <v>2972.81</v>
      </c>
      <c r="P22" s="54">
        <f t="shared" si="3"/>
        <v>18619.18</v>
      </c>
      <c r="Q22" s="13"/>
      <c r="R22" s="235">
        <f t="shared" si="4"/>
        <v>17256.581048453892</v>
      </c>
      <c r="S22" s="236"/>
      <c r="U22" s="57">
        <f t="shared" si="5"/>
        <v>17256.581048453892</v>
      </c>
      <c r="V22" s="54">
        <f t="shared" si="6"/>
        <v>3278.75</v>
      </c>
      <c r="W22" s="54">
        <f t="shared" si="7"/>
        <v>20535.330000000002</v>
      </c>
    </row>
    <row r="23" spans="1:23" s="5" customFormat="1" ht="105" customHeight="1" thickBot="1" x14ac:dyDescent="0.3">
      <c r="A23" s="9"/>
      <c r="B23" s="14">
        <v>16</v>
      </c>
      <c r="C23" s="15" t="s">
        <v>26</v>
      </c>
      <c r="D23" s="15" t="s">
        <v>29</v>
      </c>
      <c r="E23" s="15" t="s">
        <v>39</v>
      </c>
      <c r="F23" s="11" t="s">
        <v>15</v>
      </c>
      <c r="G23" s="11" t="s">
        <v>16</v>
      </c>
      <c r="H23" s="14">
        <v>1</v>
      </c>
      <c r="I23" s="12">
        <f t="shared" si="8"/>
        <v>1</v>
      </c>
      <c r="J23" s="12">
        <f t="shared" si="0"/>
        <v>12</v>
      </c>
      <c r="K23" s="44">
        <v>7</v>
      </c>
      <c r="L23" s="45">
        <f t="shared" si="9"/>
        <v>20</v>
      </c>
      <c r="M23" s="43"/>
      <c r="N23" s="54">
        <v>15646.37</v>
      </c>
      <c r="O23" s="54">
        <f t="shared" si="2"/>
        <v>2972.81</v>
      </c>
      <c r="P23" s="54">
        <f t="shared" si="3"/>
        <v>18619.18</v>
      </c>
      <c r="Q23" s="13"/>
      <c r="R23" s="235">
        <f t="shared" si="4"/>
        <v>17256.581048453892</v>
      </c>
      <c r="S23" s="236"/>
      <c r="U23" s="57">
        <f t="shared" si="5"/>
        <v>17256.581048453892</v>
      </c>
      <c r="V23" s="54">
        <f t="shared" si="6"/>
        <v>3278.75</v>
      </c>
      <c r="W23" s="54">
        <f t="shared" si="7"/>
        <v>20535.330000000002</v>
      </c>
    </row>
    <row r="24" spans="1:23" s="5" customFormat="1" ht="105" customHeight="1" thickBot="1" x14ac:dyDescent="0.3">
      <c r="A24" s="9"/>
      <c r="B24" s="10">
        <v>17</v>
      </c>
      <c r="C24" s="15" t="s">
        <v>26</v>
      </c>
      <c r="D24" s="15" t="s">
        <v>36</v>
      </c>
      <c r="E24" s="15" t="s">
        <v>40</v>
      </c>
      <c r="F24" s="11" t="s">
        <v>15</v>
      </c>
      <c r="G24" s="11" t="s">
        <v>16</v>
      </c>
      <c r="H24" s="14">
        <v>2</v>
      </c>
      <c r="I24" s="12">
        <f t="shared" si="8"/>
        <v>2</v>
      </c>
      <c r="J24" s="12">
        <f t="shared" si="0"/>
        <v>24</v>
      </c>
      <c r="K24" s="44">
        <v>7</v>
      </c>
      <c r="L24" s="45">
        <f t="shared" si="9"/>
        <v>66</v>
      </c>
      <c r="M24" s="43"/>
      <c r="N24" s="54">
        <v>15646.37</v>
      </c>
      <c r="O24" s="54">
        <f t="shared" si="2"/>
        <v>2972.81</v>
      </c>
      <c r="P24" s="54">
        <f t="shared" si="3"/>
        <v>18619.18</v>
      </c>
      <c r="Q24" s="13"/>
      <c r="R24" s="235">
        <f t="shared" si="4"/>
        <v>17256.581048453892</v>
      </c>
      <c r="S24" s="236"/>
      <c r="U24" s="57">
        <f t="shared" si="5"/>
        <v>17256.581048453892</v>
      </c>
      <c r="V24" s="54">
        <f t="shared" si="6"/>
        <v>3278.75</v>
      </c>
      <c r="W24" s="54">
        <f t="shared" si="7"/>
        <v>20535.330000000002</v>
      </c>
    </row>
    <row r="25" spans="1:23" s="5" customFormat="1" ht="105" customHeight="1" thickBot="1" x14ac:dyDescent="0.3">
      <c r="A25" s="9"/>
      <c r="B25" s="14">
        <v>18</v>
      </c>
      <c r="C25" s="15" t="s">
        <v>26</v>
      </c>
      <c r="D25" s="15" t="s">
        <v>31</v>
      </c>
      <c r="E25" s="15" t="s">
        <v>41</v>
      </c>
      <c r="F25" s="11" t="s">
        <v>15</v>
      </c>
      <c r="G25" s="11" t="s">
        <v>16</v>
      </c>
      <c r="H25" s="14">
        <v>2</v>
      </c>
      <c r="I25" s="12">
        <f t="shared" si="8"/>
        <v>2</v>
      </c>
      <c r="J25" s="12">
        <f t="shared" si="0"/>
        <v>24</v>
      </c>
      <c r="K25" s="44">
        <v>7</v>
      </c>
      <c r="L25" s="45">
        <f t="shared" si="9"/>
        <v>66</v>
      </c>
      <c r="M25" s="43"/>
      <c r="N25" s="54">
        <v>10912.74</v>
      </c>
      <c r="O25" s="54">
        <f t="shared" si="2"/>
        <v>2073.42</v>
      </c>
      <c r="P25" s="54">
        <f t="shared" si="3"/>
        <v>12986.16</v>
      </c>
      <c r="Q25" s="13"/>
      <c r="R25" s="235">
        <f t="shared" si="4"/>
        <v>12035.800142186637</v>
      </c>
      <c r="S25" s="236"/>
      <c r="U25" s="57">
        <f t="shared" si="5"/>
        <v>12035.800142186637</v>
      </c>
      <c r="V25" s="54">
        <f t="shared" si="6"/>
        <v>2286.8000000000002</v>
      </c>
      <c r="W25" s="54">
        <f t="shared" si="7"/>
        <v>14322.6</v>
      </c>
    </row>
    <row r="26" spans="1:23" s="5" customFormat="1" ht="105" customHeight="1" thickBot="1" x14ac:dyDescent="0.3">
      <c r="A26" s="9"/>
      <c r="B26" s="10">
        <v>19</v>
      </c>
      <c r="C26" s="15" t="s">
        <v>26</v>
      </c>
      <c r="D26" s="15" t="s">
        <v>42</v>
      </c>
      <c r="E26" s="15" t="s">
        <v>41</v>
      </c>
      <c r="F26" s="11" t="s">
        <v>15</v>
      </c>
      <c r="G26" s="11" t="s">
        <v>16</v>
      </c>
      <c r="H26" s="14">
        <v>4</v>
      </c>
      <c r="I26" s="12">
        <f t="shared" si="8"/>
        <v>4</v>
      </c>
      <c r="J26" s="12">
        <f t="shared" si="0"/>
        <v>48</v>
      </c>
      <c r="K26" s="44">
        <v>7</v>
      </c>
      <c r="L26" s="45">
        <f t="shared" si="9"/>
        <v>236</v>
      </c>
      <c r="M26" s="43"/>
      <c r="N26" s="54">
        <v>10912.74</v>
      </c>
      <c r="O26" s="54">
        <f t="shared" si="2"/>
        <v>2073.42</v>
      </c>
      <c r="P26" s="54">
        <f t="shared" si="3"/>
        <v>12986.16</v>
      </c>
      <c r="Q26" s="13"/>
      <c r="R26" s="235">
        <f t="shared" si="4"/>
        <v>12035.800142186637</v>
      </c>
      <c r="S26" s="236"/>
      <c r="U26" s="57">
        <f t="shared" si="5"/>
        <v>12035.800142186637</v>
      </c>
      <c r="V26" s="54">
        <f t="shared" si="6"/>
        <v>2286.8000000000002</v>
      </c>
      <c r="W26" s="54">
        <f t="shared" si="7"/>
        <v>14322.6</v>
      </c>
    </row>
    <row r="27" spans="1:23" s="5" customFormat="1" ht="105" customHeight="1" thickBot="1" x14ac:dyDescent="0.3">
      <c r="A27" s="9"/>
      <c r="B27" s="14">
        <v>20</v>
      </c>
      <c r="C27" s="15" t="s">
        <v>26</v>
      </c>
      <c r="D27" s="15" t="s">
        <v>43</v>
      </c>
      <c r="E27" s="15" t="s">
        <v>41</v>
      </c>
      <c r="F27" s="11" t="s">
        <v>15</v>
      </c>
      <c r="G27" s="11" t="s">
        <v>16</v>
      </c>
      <c r="H27" s="14">
        <v>2</v>
      </c>
      <c r="I27" s="12">
        <f t="shared" si="8"/>
        <v>2</v>
      </c>
      <c r="J27" s="12">
        <f t="shared" si="0"/>
        <v>24</v>
      </c>
      <c r="K27" s="44">
        <v>7</v>
      </c>
      <c r="L27" s="45">
        <f t="shared" si="9"/>
        <v>66</v>
      </c>
      <c r="M27" s="43"/>
      <c r="N27" s="54">
        <v>10912.74</v>
      </c>
      <c r="O27" s="54">
        <f t="shared" si="2"/>
        <v>2073.42</v>
      </c>
      <c r="P27" s="54">
        <f t="shared" si="3"/>
        <v>12986.16</v>
      </c>
      <c r="Q27" s="13"/>
      <c r="R27" s="235">
        <f t="shared" si="4"/>
        <v>12035.800142186637</v>
      </c>
      <c r="S27" s="236"/>
      <c r="U27" s="57">
        <f t="shared" si="5"/>
        <v>12035.800142186637</v>
      </c>
      <c r="V27" s="54">
        <f t="shared" si="6"/>
        <v>2286.8000000000002</v>
      </c>
      <c r="W27" s="54">
        <f t="shared" si="7"/>
        <v>14322.6</v>
      </c>
    </row>
    <row r="28" spans="1:23" s="5" customFormat="1" ht="105" customHeight="1" thickBot="1" x14ac:dyDescent="0.3">
      <c r="A28" s="9"/>
      <c r="B28" s="10">
        <v>21</v>
      </c>
      <c r="C28" s="15" t="s">
        <v>26</v>
      </c>
      <c r="D28" s="15" t="s">
        <v>44</v>
      </c>
      <c r="E28" s="15" t="s">
        <v>41</v>
      </c>
      <c r="F28" s="11" t="s">
        <v>15</v>
      </c>
      <c r="G28" s="11" t="s">
        <v>16</v>
      </c>
      <c r="H28" s="14">
        <v>1</v>
      </c>
      <c r="I28" s="12">
        <f t="shared" si="8"/>
        <v>1</v>
      </c>
      <c r="J28" s="12">
        <f t="shared" si="0"/>
        <v>12</v>
      </c>
      <c r="K28" s="44">
        <v>7</v>
      </c>
      <c r="L28" s="45">
        <f t="shared" si="9"/>
        <v>20</v>
      </c>
      <c r="M28" s="43"/>
      <c r="N28" s="54">
        <v>10912.74</v>
      </c>
      <c r="O28" s="54">
        <f t="shared" si="2"/>
        <v>2073.42</v>
      </c>
      <c r="P28" s="54">
        <f t="shared" si="3"/>
        <v>12986.16</v>
      </c>
      <c r="Q28" s="13"/>
      <c r="R28" s="235">
        <f t="shared" si="4"/>
        <v>12035.800142186637</v>
      </c>
      <c r="S28" s="236"/>
      <c r="U28" s="57">
        <f t="shared" si="5"/>
        <v>12035.800142186637</v>
      </c>
      <c r="V28" s="54">
        <f t="shared" si="6"/>
        <v>2286.8000000000002</v>
      </c>
      <c r="W28" s="54">
        <f t="shared" si="7"/>
        <v>14322.6</v>
      </c>
    </row>
    <row r="29" spans="1:23" s="5" customFormat="1" ht="105" customHeight="1" thickBot="1" x14ac:dyDescent="0.3">
      <c r="A29" s="9"/>
      <c r="B29" s="14">
        <v>22</v>
      </c>
      <c r="C29" s="15" t="s">
        <v>26</v>
      </c>
      <c r="D29" s="15" t="s">
        <v>27</v>
      </c>
      <c r="E29" s="15" t="s">
        <v>41</v>
      </c>
      <c r="F29" s="11" t="s">
        <v>15</v>
      </c>
      <c r="G29" s="11" t="s">
        <v>16</v>
      </c>
      <c r="H29" s="14">
        <v>6</v>
      </c>
      <c r="I29" s="12">
        <f t="shared" si="8"/>
        <v>6</v>
      </c>
      <c r="J29" s="12">
        <f t="shared" si="0"/>
        <v>72</v>
      </c>
      <c r="K29" s="44">
        <v>7</v>
      </c>
      <c r="L29" s="45">
        <f t="shared" si="9"/>
        <v>510</v>
      </c>
      <c r="M29" s="43"/>
      <c r="N29" s="54">
        <v>10912.74</v>
      </c>
      <c r="O29" s="54">
        <f t="shared" si="2"/>
        <v>2073.42</v>
      </c>
      <c r="P29" s="54">
        <f t="shared" si="3"/>
        <v>12986.16</v>
      </c>
      <c r="Q29" s="13"/>
      <c r="R29" s="235">
        <f t="shared" si="4"/>
        <v>12035.800142186637</v>
      </c>
      <c r="S29" s="236"/>
      <c r="U29" s="57">
        <f t="shared" si="5"/>
        <v>12035.800142186637</v>
      </c>
      <c r="V29" s="54">
        <f t="shared" si="6"/>
        <v>2286.8000000000002</v>
      </c>
      <c r="W29" s="54">
        <f t="shared" si="7"/>
        <v>14322.6</v>
      </c>
    </row>
    <row r="30" spans="1:23" s="5" customFormat="1" ht="105" customHeight="1" thickBot="1" x14ac:dyDescent="0.3">
      <c r="A30" s="9"/>
      <c r="B30" s="10">
        <v>23</v>
      </c>
      <c r="C30" s="11" t="s">
        <v>26</v>
      </c>
      <c r="D30" s="11" t="s">
        <v>31</v>
      </c>
      <c r="E30" s="11" t="s">
        <v>41</v>
      </c>
      <c r="F30" s="11" t="s">
        <v>15</v>
      </c>
      <c r="G30" s="11" t="s">
        <v>16</v>
      </c>
      <c r="H30" s="10">
        <v>1</v>
      </c>
      <c r="I30" s="12">
        <f t="shared" si="8"/>
        <v>1</v>
      </c>
      <c r="J30" s="12">
        <f t="shared" si="0"/>
        <v>12</v>
      </c>
      <c r="K30" s="44">
        <v>7</v>
      </c>
      <c r="L30" s="45">
        <f t="shared" si="9"/>
        <v>20</v>
      </c>
      <c r="M30" s="43"/>
      <c r="N30" s="54">
        <v>10912.74</v>
      </c>
      <c r="O30" s="54">
        <f t="shared" si="2"/>
        <v>2073.42</v>
      </c>
      <c r="P30" s="54">
        <f t="shared" si="3"/>
        <v>12986.16</v>
      </c>
      <c r="Q30" s="13"/>
      <c r="R30" s="235">
        <f t="shared" si="4"/>
        <v>12035.800142186637</v>
      </c>
      <c r="S30" s="236"/>
      <c r="U30" s="57">
        <f t="shared" si="5"/>
        <v>12035.800142186637</v>
      </c>
      <c r="V30" s="54">
        <f t="shared" si="6"/>
        <v>2286.8000000000002</v>
      </c>
      <c r="W30" s="54">
        <f t="shared" si="7"/>
        <v>14322.6</v>
      </c>
    </row>
    <row r="31" spans="1:23" s="5" customFormat="1" ht="105" customHeight="1" thickBot="1" x14ac:dyDescent="0.3">
      <c r="A31" s="9"/>
      <c r="B31" s="14">
        <v>24</v>
      </c>
      <c r="C31" s="15" t="s">
        <v>26</v>
      </c>
      <c r="D31" s="16" t="s">
        <v>31</v>
      </c>
      <c r="E31" s="15" t="s">
        <v>41</v>
      </c>
      <c r="F31" s="11" t="s">
        <v>15</v>
      </c>
      <c r="G31" s="11" t="s">
        <v>16</v>
      </c>
      <c r="H31" s="14">
        <v>1</v>
      </c>
      <c r="I31" s="12">
        <f t="shared" si="8"/>
        <v>1</v>
      </c>
      <c r="J31" s="12">
        <f t="shared" si="0"/>
        <v>12</v>
      </c>
      <c r="K31" s="44">
        <v>7</v>
      </c>
      <c r="L31" s="45">
        <f t="shared" si="9"/>
        <v>20</v>
      </c>
      <c r="M31" s="43"/>
      <c r="N31" s="54">
        <v>10912.74</v>
      </c>
      <c r="O31" s="54">
        <f t="shared" si="2"/>
        <v>2073.42</v>
      </c>
      <c r="P31" s="54">
        <f t="shared" si="3"/>
        <v>12986.16</v>
      </c>
      <c r="Q31" s="13"/>
      <c r="R31" s="235">
        <f t="shared" si="4"/>
        <v>12035.800142186637</v>
      </c>
      <c r="S31" s="236"/>
      <c r="U31" s="57">
        <f t="shared" si="5"/>
        <v>12035.800142186637</v>
      </c>
      <c r="V31" s="54">
        <f t="shared" si="6"/>
        <v>2286.8000000000002</v>
      </c>
      <c r="W31" s="54">
        <f t="shared" si="7"/>
        <v>14322.6</v>
      </c>
    </row>
    <row r="32" spans="1:23" s="5" customFormat="1" ht="105" customHeight="1" thickBot="1" x14ac:dyDescent="0.3">
      <c r="A32" s="9"/>
      <c r="B32" s="10">
        <v>25</v>
      </c>
      <c r="C32" s="15" t="s">
        <v>26</v>
      </c>
      <c r="D32" s="15" t="s">
        <v>31</v>
      </c>
      <c r="E32" s="15" t="s">
        <v>41</v>
      </c>
      <c r="F32" s="11" t="s">
        <v>15</v>
      </c>
      <c r="G32" s="11" t="s">
        <v>16</v>
      </c>
      <c r="H32" s="14">
        <v>2</v>
      </c>
      <c r="I32" s="12">
        <f t="shared" si="8"/>
        <v>2</v>
      </c>
      <c r="J32" s="12">
        <f t="shared" si="0"/>
        <v>24</v>
      </c>
      <c r="K32" s="44">
        <v>7</v>
      </c>
      <c r="L32" s="45">
        <f t="shared" si="9"/>
        <v>66</v>
      </c>
      <c r="M32" s="43"/>
      <c r="N32" s="54">
        <v>10912.74</v>
      </c>
      <c r="O32" s="54">
        <f t="shared" si="2"/>
        <v>2073.42</v>
      </c>
      <c r="P32" s="54">
        <f t="shared" si="3"/>
        <v>12986.16</v>
      </c>
      <c r="Q32" s="13"/>
      <c r="R32" s="235">
        <f t="shared" si="4"/>
        <v>12035.800142186637</v>
      </c>
      <c r="S32" s="236"/>
      <c r="U32" s="57">
        <f t="shared" si="5"/>
        <v>12035.800142186637</v>
      </c>
      <c r="V32" s="54">
        <f t="shared" si="6"/>
        <v>2286.8000000000002</v>
      </c>
      <c r="W32" s="54">
        <f t="shared" si="7"/>
        <v>14322.6</v>
      </c>
    </row>
    <row r="33" spans="1:23" s="5" customFormat="1" ht="105" customHeight="1" thickBot="1" x14ac:dyDescent="0.3">
      <c r="A33" s="9"/>
      <c r="B33" s="14">
        <v>26</v>
      </c>
      <c r="C33" s="15" t="s">
        <v>26</v>
      </c>
      <c r="D33" s="15" t="s">
        <v>31</v>
      </c>
      <c r="E33" s="15" t="s">
        <v>41</v>
      </c>
      <c r="F33" s="11" t="s">
        <v>15</v>
      </c>
      <c r="G33" s="11" t="s">
        <v>16</v>
      </c>
      <c r="H33" s="14">
        <v>1</v>
      </c>
      <c r="I33" s="12">
        <f t="shared" si="8"/>
        <v>1</v>
      </c>
      <c r="J33" s="12">
        <f t="shared" si="0"/>
        <v>12</v>
      </c>
      <c r="K33" s="44">
        <v>7</v>
      </c>
      <c r="L33" s="45">
        <f t="shared" si="9"/>
        <v>20</v>
      </c>
      <c r="M33" s="43"/>
      <c r="N33" s="54">
        <v>10912.74</v>
      </c>
      <c r="O33" s="54">
        <f t="shared" si="2"/>
        <v>2073.42</v>
      </c>
      <c r="P33" s="54">
        <f t="shared" si="3"/>
        <v>12986.16</v>
      </c>
      <c r="Q33" s="13"/>
      <c r="R33" s="235">
        <f t="shared" si="4"/>
        <v>12035.800142186637</v>
      </c>
      <c r="S33" s="236"/>
      <c r="U33" s="57">
        <f t="shared" si="5"/>
        <v>12035.800142186637</v>
      </c>
      <c r="V33" s="54">
        <f t="shared" si="6"/>
        <v>2286.8000000000002</v>
      </c>
      <c r="W33" s="54">
        <f t="shared" si="7"/>
        <v>14322.6</v>
      </c>
    </row>
    <row r="34" spans="1:23" s="5" customFormat="1" ht="105" customHeight="1" thickBot="1" x14ac:dyDescent="0.3">
      <c r="A34" s="9"/>
      <c r="B34" s="10">
        <v>27</v>
      </c>
      <c r="C34" s="15" t="s">
        <v>26</v>
      </c>
      <c r="D34" s="15" t="s">
        <v>29</v>
      </c>
      <c r="E34" s="15" t="s">
        <v>45</v>
      </c>
      <c r="F34" s="11" t="s">
        <v>15</v>
      </c>
      <c r="G34" s="11" t="s">
        <v>16</v>
      </c>
      <c r="H34" s="14">
        <v>1</v>
      </c>
      <c r="I34" s="12">
        <f t="shared" si="8"/>
        <v>1</v>
      </c>
      <c r="J34" s="12">
        <f t="shared" si="0"/>
        <v>12</v>
      </c>
      <c r="K34" s="44">
        <v>7</v>
      </c>
      <c r="L34" s="45">
        <f t="shared" si="9"/>
        <v>20</v>
      </c>
      <c r="M34" s="43"/>
      <c r="N34" s="54">
        <v>25113.57</v>
      </c>
      <c r="O34" s="54">
        <f t="shared" si="2"/>
        <v>4771.58</v>
      </c>
      <c r="P34" s="54">
        <f t="shared" si="3"/>
        <v>29885.15</v>
      </c>
      <c r="Q34" s="13"/>
      <c r="R34" s="235">
        <f t="shared" si="4"/>
        <v>27698.076686223081</v>
      </c>
      <c r="S34" s="236"/>
      <c r="U34" s="57">
        <f t="shared" si="5"/>
        <v>27698.076686223081</v>
      </c>
      <c r="V34" s="54">
        <f t="shared" si="6"/>
        <v>5262.63</v>
      </c>
      <c r="W34" s="54">
        <f t="shared" si="7"/>
        <v>32960.71</v>
      </c>
    </row>
    <row r="35" spans="1:23" s="5" customFormat="1" ht="105" customHeight="1" thickBot="1" x14ac:dyDescent="0.3">
      <c r="A35" s="9"/>
      <c r="B35" s="14">
        <v>28</v>
      </c>
      <c r="C35" s="15" t="s">
        <v>26</v>
      </c>
      <c r="D35" s="15" t="s">
        <v>43</v>
      </c>
      <c r="E35" s="15" t="s">
        <v>46</v>
      </c>
      <c r="F35" s="11" t="s">
        <v>15</v>
      </c>
      <c r="G35" s="11" t="s">
        <v>16</v>
      </c>
      <c r="H35" s="14">
        <v>1</v>
      </c>
      <c r="I35" s="12">
        <f t="shared" si="8"/>
        <v>1</v>
      </c>
      <c r="J35" s="12">
        <f t="shared" si="0"/>
        <v>12</v>
      </c>
      <c r="K35" s="44">
        <v>7</v>
      </c>
      <c r="L35" s="45">
        <f t="shared" si="9"/>
        <v>20</v>
      </c>
      <c r="M35" s="43"/>
      <c r="N35" s="54">
        <v>10912.74</v>
      </c>
      <c r="O35" s="54">
        <f t="shared" si="2"/>
        <v>2073.42</v>
      </c>
      <c r="P35" s="54">
        <f t="shared" si="3"/>
        <v>12986.16</v>
      </c>
      <c r="Q35" s="13"/>
      <c r="R35" s="235">
        <f t="shared" si="4"/>
        <v>12035.800142186637</v>
      </c>
      <c r="S35" s="236"/>
      <c r="U35" s="57">
        <f t="shared" si="5"/>
        <v>12035.800142186637</v>
      </c>
      <c r="V35" s="54">
        <f t="shared" si="6"/>
        <v>2286.8000000000002</v>
      </c>
      <c r="W35" s="54">
        <f t="shared" si="7"/>
        <v>14322.6</v>
      </c>
    </row>
    <row r="36" spans="1:23" s="5" customFormat="1" ht="105" customHeight="1" thickBot="1" x14ac:dyDescent="0.3">
      <c r="A36" s="9"/>
      <c r="B36" s="10">
        <v>29</v>
      </c>
      <c r="C36" s="15" t="s">
        <v>26</v>
      </c>
      <c r="D36" s="15" t="s">
        <v>43</v>
      </c>
      <c r="E36" s="15" t="s">
        <v>46</v>
      </c>
      <c r="F36" s="11" t="s">
        <v>15</v>
      </c>
      <c r="G36" s="11" t="s">
        <v>16</v>
      </c>
      <c r="H36" s="14">
        <v>3</v>
      </c>
      <c r="I36" s="12">
        <f t="shared" si="8"/>
        <v>3</v>
      </c>
      <c r="J36" s="12">
        <f t="shared" si="0"/>
        <v>36</v>
      </c>
      <c r="K36" s="44">
        <v>7</v>
      </c>
      <c r="L36" s="45">
        <f t="shared" si="9"/>
        <v>138</v>
      </c>
      <c r="M36" s="43"/>
      <c r="N36" s="54">
        <v>10912.74</v>
      </c>
      <c r="O36" s="54">
        <f t="shared" si="2"/>
        <v>2073.42</v>
      </c>
      <c r="P36" s="54">
        <f t="shared" si="3"/>
        <v>12986.16</v>
      </c>
      <c r="Q36" s="13"/>
      <c r="R36" s="235">
        <f t="shared" si="4"/>
        <v>12035.800142186637</v>
      </c>
      <c r="S36" s="236"/>
      <c r="U36" s="57">
        <f t="shared" si="5"/>
        <v>12035.800142186637</v>
      </c>
      <c r="V36" s="54">
        <f t="shared" si="6"/>
        <v>2286.8000000000002</v>
      </c>
      <c r="W36" s="54">
        <f t="shared" si="7"/>
        <v>14322.6</v>
      </c>
    </row>
    <row r="37" spans="1:23" s="5" customFormat="1" ht="105" customHeight="1" thickBot="1" x14ac:dyDescent="0.3">
      <c r="A37" s="9"/>
      <c r="B37" s="14">
        <v>30</v>
      </c>
      <c r="C37" s="15" t="s">
        <v>26</v>
      </c>
      <c r="D37" s="15" t="s">
        <v>31</v>
      </c>
      <c r="E37" s="15" t="s">
        <v>46</v>
      </c>
      <c r="F37" s="11" t="s">
        <v>15</v>
      </c>
      <c r="G37" s="11" t="s">
        <v>16</v>
      </c>
      <c r="H37" s="14">
        <v>2</v>
      </c>
      <c r="I37" s="12">
        <f t="shared" si="8"/>
        <v>2</v>
      </c>
      <c r="J37" s="12">
        <f t="shared" si="0"/>
        <v>24</v>
      </c>
      <c r="K37" s="44">
        <v>7</v>
      </c>
      <c r="L37" s="45">
        <f t="shared" si="9"/>
        <v>66</v>
      </c>
      <c r="M37" s="43"/>
      <c r="N37" s="54">
        <v>10912.74</v>
      </c>
      <c r="O37" s="54">
        <f t="shared" si="2"/>
        <v>2073.42</v>
      </c>
      <c r="P37" s="54">
        <f t="shared" si="3"/>
        <v>12986.16</v>
      </c>
      <c r="Q37" s="13"/>
      <c r="R37" s="235">
        <f t="shared" si="4"/>
        <v>12035.800142186637</v>
      </c>
      <c r="S37" s="236"/>
      <c r="U37" s="57">
        <f t="shared" si="5"/>
        <v>12035.800142186637</v>
      </c>
      <c r="V37" s="54">
        <f t="shared" si="6"/>
        <v>2286.8000000000002</v>
      </c>
      <c r="W37" s="54">
        <f t="shared" si="7"/>
        <v>14322.6</v>
      </c>
    </row>
    <row r="38" spans="1:23" s="5" customFormat="1" ht="105" customHeight="1" thickBot="1" x14ac:dyDescent="0.3">
      <c r="A38" s="9"/>
      <c r="B38" s="10">
        <v>31</v>
      </c>
      <c r="C38" s="15" t="s">
        <v>26</v>
      </c>
      <c r="D38" s="15" t="s">
        <v>31</v>
      </c>
      <c r="E38" s="15" t="s">
        <v>46</v>
      </c>
      <c r="F38" s="11" t="s">
        <v>15</v>
      </c>
      <c r="G38" s="11" t="s">
        <v>16</v>
      </c>
      <c r="H38" s="14">
        <v>4</v>
      </c>
      <c r="I38" s="12">
        <f t="shared" si="8"/>
        <v>4</v>
      </c>
      <c r="J38" s="12">
        <f t="shared" si="0"/>
        <v>48</v>
      </c>
      <c r="K38" s="44">
        <v>7</v>
      </c>
      <c r="L38" s="45">
        <f t="shared" si="9"/>
        <v>236</v>
      </c>
      <c r="M38" s="43"/>
      <c r="N38" s="54">
        <v>10912.74</v>
      </c>
      <c r="O38" s="54">
        <f t="shared" si="2"/>
        <v>2073.42</v>
      </c>
      <c r="P38" s="54">
        <f t="shared" si="3"/>
        <v>12986.16</v>
      </c>
      <c r="Q38" s="13"/>
      <c r="R38" s="235">
        <f t="shared" si="4"/>
        <v>12035.800142186637</v>
      </c>
      <c r="S38" s="236"/>
      <c r="U38" s="57">
        <f t="shared" si="5"/>
        <v>12035.800142186637</v>
      </c>
      <c r="V38" s="54">
        <f t="shared" si="6"/>
        <v>2286.8000000000002</v>
      </c>
      <c r="W38" s="54">
        <f t="shared" si="7"/>
        <v>14322.6</v>
      </c>
    </row>
    <row r="39" spans="1:23" s="5" customFormat="1" ht="105" customHeight="1" thickBot="1" x14ac:dyDescent="0.3">
      <c r="A39" s="9"/>
      <c r="B39" s="14">
        <v>32</v>
      </c>
      <c r="C39" s="15" t="s">
        <v>26</v>
      </c>
      <c r="D39" s="15" t="s">
        <v>27</v>
      </c>
      <c r="E39" s="15" t="s">
        <v>46</v>
      </c>
      <c r="F39" s="11" t="s">
        <v>15</v>
      </c>
      <c r="G39" s="11" t="s">
        <v>16</v>
      </c>
      <c r="H39" s="14">
        <v>5</v>
      </c>
      <c r="I39" s="12">
        <f t="shared" si="8"/>
        <v>5</v>
      </c>
      <c r="J39" s="12">
        <f t="shared" si="0"/>
        <v>60</v>
      </c>
      <c r="K39" s="44">
        <v>7</v>
      </c>
      <c r="L39" s="45">
        <f t="shared" si="9"/>
        <v>360</v>
      </c>
      <c r="M39" s="43"/>
      <c r="N39" s="54">
        <v>10912.74</v>
      </c>
      <c r="O39" s="54">
        <f t="shared" si="2"/>
        <v>2073.42</v>
      </c>
      <c r="P39" s="54">
        <f t="shared" si="3"/>
        <v>12986.16</v>
      </c>
      <c r="Q39" s="13"/>
      <c r="R39" s="235">
        <f t="shared" si="4"/>
        <v>12035.800142186637</v>
      </c>
      <c r="S39" s="236"/>
      <c r="U39" s="57">
        <f t="shared" si="5"/>
        <v>12035.800142186637</v>
      </c>
      <c r="V39" s="54">
        <f t="shared" si="6"/>
        <v>2286.8000000000002</v>
      </c>
      <c r="W39" s="54">
        <f t="shared" si="7"/>
        <v>14322.6</v>
      </c>
    </row>
    <row r="40" spans="1:23" s="5" customFormat="1" ht="105" customHeight="1" thickBot="1" x14ac:dyDescent="0.3">
      <c r="A40" s="9"/>
      <c r="B40" s="10">
        <v>33</v>
      </c>
      <c r="C40" s="15" t="s">
        <v>26</v>
      </c>
      <c r="D40" s="15" t="s">
        <v>31</v>
      </c>
      <c r="E40" s="15" t="s">
        <v>46</v>
      </c>
      <c r="F40" s="11" t="s">
        <v>15</v>
      </c>
      <c r="G40" s="11" t="s">
        <v>16</v>
      </c>
      <c r="H40" s="14">
        <v>1</v>
      </c>
      <c r="I40" s="12">
        <f t="shared" si="8"/>
        <v>1</v>
      </c>
      <c r="J40" s="12">
        <f t="shared" si="0"/>
        <v>12</v>
      </c>
      <c r="K40" s="44">
        <v>7</v>
      </c>
      <c r="L40" s="45">
        <f t="shared" si="9"/>
        <v>20</v>
      </c>
      <c r="M40" s="43"/>
      <c r="N40" s="54">
        <v>10912.74</v>
      </c>
      <c r="O40" s="54">
        <f t="shared" si="2"/>
        <v>2073.42</v>
      </c>
      <c r="P40" s="54">
        <f t="shared" si="3"/>
        <v>12986.16</v>
      </c>
      <c r="Q40" s="13"/>
      <c r="R40" s="235">
        <f t="shared" si="4"/>
        <v>12035.800142186637</v>
      </c>
      <c r="S40" s="236"/>
      <c r="U40" s="57">
        <f t="shared" si="5"/>
        <v>12035.800142186637</v>
      </c>
      <c r="V40" s="54">
        <f t="shared" si="6"/>
        <v>2286.8000000000002</v>
      </c>
      <c r="W40" s="54">
        <f t="shared" si="7"/>
        <v>14322.6</v>
      </c>
    </row>
    <row r="41" spans="1:23" s="5" customFormat="1" ht="105" customHeight="1" thickBot="1" x14ac:dyDescent="0.3">
      <c r="A41" s="9"/>
      <c r="B41" s="14">
        <v>34</v>
      </c>
      <c r="C41" s="15" t="s">
        <v>26</v>
      </c>
      <c r="D41" s="15" t="s">
        <v>31</v>
      </c>
      <c r="E41" s="15" t="s">
        <v>47</v>
      </c>
      <c r="F41" s="11" t="s">
        <v>15</v>
      </c>
      <c r="G41" s="11" t="s">
        <v>16</v>
      </c>
      <c r="H41" s="14">
        <v>1</v>
      </c>
      <c r="I41" s="12">
        <f t="shared" si="8"/>
        <v>1</v>
      </c>
      <c r="J41" s="12">
        <f t="shared" si="0"/>
        <v>12</v>
      </c>
      <c r="K41" s="44">
        <v>7</v>
      </c>
      <c r="L41" s="45">
        <f t="shared" si="9"/>
        <v>20</v>
      </c>
      <c r="M41" s="43"/>
      <c r="N41" s="54">
        <v>10912.74</v>
      </c>
      <c r="O41" s="54">
        <f t="shared" si="2"/>
        <v>2073.42</v>
      </c>
      <c r="P41" s="54">
        <f t="shared" si="3"/>
        <v>12986.16</v>
      </c>
      <c r="Q41" s="13"/>
      <c r="R41" s="235">
        <f t="shared" si="4"/>
        <v>12035.800142186637</v>
      </c>
      <c r="S41" s="236"/>
      <c r="U41" s="57">
        <f t="shared" si="5"/>
        <v>12035.800142186637</v>
      </c>
      <c r="V41" s="54">
        <f t="shared" si="6"/>
        <v>2286.8000000000002</v>
      </c>
      <c r="W41" s="54">
        <f t="shared" si="7"/>
        <v>14322.6</v>
      </c>
    </row>
    <row r="42" spans="1:23" s="5" customFormat="1" ht="105" customHeight="1" thickBot="1" x14ac:dyDescent="0.3">
      <c r="A42" s="9"/>
      <c r="B42" s="10">
        <v>35</v>
      </c>
      <c r="C42" s="11" t="s">
        <v>26</v>
      </c>
      <c r="D42" s="11" t="s">
        <v>43</v>
      </c>
      <c r="E42" s="11" t="s">
        <v>48</v>
      </c>
      <c r="F42" s="11" t="s">
        <v>15</v>
      </c>
      <c r="G42" s="11" t="s">
        <v>16</v>
      </c>
      <c r="H42" s="10">
        <v>10</v>
      </c>
      <c r="I42" s="12">
        <f t="shared" si="8"/>
        <v>10</v>
      </c>
      <c r="J42" s="12">
        <f t="shared" si="0"/>
        <v>120</v>
      </c>
      <c r="K42" s="44">
        <v>7</v>
      </c>
      <c r="L42" s="45">
        <f t="shared" si="9"/>
        <v>1370</v>
      </c>
      <c r="M42" s="43"/>
      <c r="N42" s="54">
        <v>10912.74</v>
      </c>
      <c r="O42" s="54">
        <f t="shared" si="2"/>
        <v>2073.42</v>
      </c>
      <c r="P42" s="54">
        <f t="shared" si="3"/>
        <v>12986.16</v>
      </c>
      <c r="Q42" s="13"/>
      <c r="R42" s="235">
        <f t="shared" si="4"/>
        <v>12035.800142186637</v>
      </c>
      <c r="S42" s="236"/>
      <c r="U42" s="57">
        <f t="shared" si="5"/>
        <v>12035.800142186637</v>
      </c>
      <c r="V42" s="54">
        <f t="shared" si="6"/>
        <v>2286.8000000000002</v>
      </c>
      <c r="W42" s="54">
        <f t="shared" si="7"/>
        <v>14322.6</v>
      </c>
    </row>
    <row r="43" spans="1:23" s="5" customFormat="1" ht="105" customHeight="1" thickBot="1" x14ac:dyDescent="0.3">
      <c r="A43" s="9"/>
      <c r="B43" s="14">
        <v>36</v>
      </c>
      <c r="C43" s="15" t="s">
        <v>26</v>
      </c>
      <c r="D43" s="15" t="s">
        <v>49</v>
      </c>
      <c r="E43" s="15" t="s">
        <v>48</v>
      </c>
      <c r="F43" s="11" t="s">
        <v>15</v>
      </c>
      <c r="G43" s="11" t="s">
        <v>16</v>
      </c>
      <c r="H43" s="14">
        <v>2</v>
      </c>
      <c r="I43" s="12">
        <f t="shared" si="8"/>
        <v>2</v>
      </c>
      <c r="J43" s="12">
        <f t="shared" si="0"/>
        <v>24</v>
      </c>
      <c r="K43" s="44">
        <v>7</v>
      </c>
      <c r="L43" s="45">
        <f t="shared" si="9"/>
        <v>66</v>
      </c>
      <c r="M43" s="43"/>
      <c r="N43" s="54">
        <v>10912.74</v>
      </c>
      <c r="O43" s="54">
        <f t="shared" si="2"/>
        <v>2073.42</v>
      </c>
      <c r="P43" s="54">
        <f t="shared" si="3"/>
        <v>12986.16</v>
      </c>
      <c r="Q43" s="13"/>
      <c r="R43" s="235">
        <f t="shared" si="4"/>
        <v>12035.800142186637</v>
      </c>
      <c r="S43" s="236"/>
      <c r="U43" s="57">
        <f t="shared" si="5"/>
        <v>12035.800142186637</v>
      </c>
      <c r="V43" s="54">
        <f t="shared" si="6"/>
        <v>2286.8000000000002</v>
      </c>
      <c r="W43" s="54">
        <f t="shared" si="7"/>
        <v>14322.6</v>
      </c>
    </row>
    <row r="44" spans="1:23" s="5" customFormat="1" ht="105" customHeight="1" thickBot="1" x14ac:dyDescent="0.3">
      <c r="A44" s="9"/>
      <c r="B44" s="10">
        <v>37</v>
      </c>
      <c r="C44" s="15" t="s">
        <v>26</v>
      </c>
      <c r="D44" s="15" t="s">
        <v>49</v>
      </c>
      <c r="E44" s="15" t="s">
        <v>48</v>
      </c>
      <c r="F44" s="11" t="s">
        <v>15</v>
      </c>
      <c r="G44" s="11" t="s">
        <v>16</v>
      </c>
      <c r="H44" s="14">
        <v>2</v>
      </c>
      <c r="I44" s="12">
        <f t="shared" si="8"/>
        <v>2</v>
      </c>
      <c r="J44" s="12">
        <f t="shared" si="0"/>
        <v>24</v>
      </c>
      <c r="K44" s="44">
        <v>7</v>
      </c>
      <c r="L44" s="45">
        <f t="shared" si="9"/>
        <v>66</v>
      </c>
      <c r="M44" s="43"/>
      <c r="N44" s="54">
        <v>10912.74</v>
      </c>
      <c r="O44" s="54">
        <f t="shared" si="2"/>
        <v>2073.42</v>
      </c>
      <c r="P44" s="54">
        <f t="shared" si="3"/>
        <v>12986.16</v>
      </c>
      <c r="Q44" s="13"/>
      <c r="R44" s="235">
        <f t="shared" si="4"/>
        <v>12035.800142186637</v>
      </c>
      <c r="S44" s="236"/>
      <c r="U44" s="57">
        <f t="shared" si="5"/>
        <v>12035.800142186637</v>
      </c>
      <c r="V44" s="54">
        <f t="shared" si="6"/>
        <v>2286.8000000000002</v>
      </c>
      <c r="W44" s="54">
        <f t="shared" si="7"/>
        <v>14322.6</v>
      </c>
    </row>
    <row r="45" spans="1:23" s="5" customFormat="1" ht="105" customHeight="1" thickBot="1" x14ac:dyDescent="0.3">
      <c r="A45" s="9"/>
      <c r="B45" s="14">
        <v>38</v>
      </c>
      <c r="C45" s="15" t="s">
        <v>26</v>
      </c>
      <c r="D45" s="15" t="s">
        <v>43</v>
      </c>
      <c r="E45" s="15" t="s">
        <v>48</v>
      </c>
      <c r="F45" s="11" t="s">
        <v>15</v>
      </c>
      <c r="G45" s="11" t="s">
        <v>16</v>
      </c>
      <c r="H45" s="14">
        <v>3</v>
      </c>
      <c r="I45" s="12">
        <f t="shared" si="8"/>
        <v>3</v>
      </c>
      <c r="J45" s="12">
        <f t="shared" si="0"/>
        <v>36</v>
      </c>
      <c r="K45" s="44">
        <v>7</v>
      </c>
      <c r="L45" s="45">
        <f t="shared" si="9"/>
        <v>138</v>
      </c>
      <c r="M45" s="43"/>
      <c r="N45" s="54">
        <v>10912.74</v>
      </c>
      <c r="O45" s="54">
        <f t="shared" si="2"/>
        <v>2073.42</v>
      </c>
      <c r="P45" s="54">
        <f t="shared" si="3"/>
        <v>12986.16</v>
      </c>
      <c r="Q45" s="13"/>
      <c r="R45" s="235">
        <f t="shared" si="4"/>
        <v>12035.800142186637</v>
      </c>
      <c r="S45" s="236"/>
      <c r="U45" s="57">
        <f t="shared" si="5"/>
        <v>12035.800142186637</v>
      </c>
      <c r="V45" s="54">
        <f t="shared" si="6"/>
        <v>2286.8000000000002</v>
      </c>
      <c r="W45" s="54">
        <f t="shared" si="7"/>
        <v>14322.6</v>
      </c>
    </row>
    <row r="46" spans="1:23" s="5" customFormat="1" ht="105" customHeight="1" thickBot="1" x14ac:dyDescent="0.3">
      <c r="A46" s="9"/>
      <c r="B46" s="10">
        <v>39</v>
      </c>
      <c r="C46" s="15" t="s">
        <v>26</v>
      </c>
      <c r="D46" s="15" t="s">
        <v>31</v>
      </c>
      <c r="E46" s="15" t="s">
        <v>48</v>
      </c>
      <c r="F46" s="11" t="s">
        <v>15</v>
      </c>
      <c r="G46" s="11" t="s">
        <v>16</v>
      </c>
      <c r="H46" s="14">
        <v>1</v>
      </c>
      <c r="I46" s="12">
        <f t="shared" si="8"/>
        <v>1</v>
      </c>
      <c r="J46" s="12">
        <f t="shared" si="0"/>
        <v>12</v>
      </c>
      <c r="K46" s="44">
        <v>7</v>
      </c>
      <c r="L46" s="45">
        <f t="shared" si="9"/>
        <v>20</v>
      </c>
      <c r="M46" s="43"/>
      <c r="N46" s="54">
        <v>10912.74</v>
      </c>
      <c r="O46" s="54">
        <f t="shared" si="2"/>
        <v>2073.42</v>
      </c>
      <c r="P46" s="54">
        <f t="shared" si="3"/>
        <v>12986.16</v>
      </c>
      <c r="Q46" s="13"/>
      <c r="R46" s="235">
        <f t="shared" si="4"/>
        <v>12035.800142186637</v>
      </c>
      <c r="S46" s="236"/>
      <c r="U46" s="57">
        <f t="shared" si="5"/>
        <v>12035.800142186637</v>
      </c>
      <c r="V46" s="54">
        <f t="shared" si="6"/>
        <v>2286.8000000000002</v>
      </c>
      <c r="W46" s="54">
        <f t="shared" si="7"/>
        <v>14322.6</v>
      </c>
    </row>
    <row r="47" spans="1:23" s="5" customFormat="1" ht="105" customHeight="1" thickBot="1" x14ac:dyDescent="0.3">
      <c r="A47" s="9"/>
      <c r="B47" s="14">
        <v>40</v>
      </c>
      <c r="C47" s="15" t="s">
        <v>26</v>
      </c>
      <c r="D47" s="15" t="s">
        <v>43</v>
      </c>
      <c r="E47" s="15" t="s">
        <v>48</v>
      </c>
      <c r="F47" s="11" t="s">
        <v>15</v>
      </c>
      <c r="G47" s="11" t="s">
        <v>16</v>
      </c>
      <c r="H47" s="14">
        <v>3</v>
      </c>
      <c r="I47" s="12">
        <f t="shared" si="8"/>
        <v>3</v>
      </c>
      <c r="J47" s="12">
        <f t="shared" si="0"/>
        <v>36</v>
      </c>
      <c r="K47" s="44">
        <v>7</v>
      </c>
      <c r="L47" s="45">
        <f t="shared" si="9"/>
        <v>138</v>
      </c>
      <c r="M47" s="43"/>
      <c r="N47" s="54">
        <v>10912.74</v>
      </c>
      <c r="O47" s="54">
        <f t="shared" si="2"/>
        <v>2073.42</v>
      </c>
      <c r="P47" s="54">
        <f t="shared" si="3"/>
        <v>12986.16</v>
      </c>
      <c r="Q47" s="13"/>
      <c r="R47" s="235">
        <f t="shared" si="4"/>
        <v>12035.800142186637</v>
      </c>
      <c r="S47" s="236"/>
      <c r="U47" s="57">
        <f t="shared" si="5"/>
        <v>12035.800142186637</v>
      </c>
      <c r="V47" s="54">
        <f t="shared" si="6"/>
        <v>2286.8000000000002</v>
      </c>
      <c r="W47" s="54">
        <f t="shared" si="7"/>
        <v>14322.6</v>
      </c>
    </row>
    <row r="48" spans="1:23" s="5" customFormat="1" ht="105" customHeight="1" thickBot="1" x14ac:dyDescent="0.3">
      <c r="A48" s="9"/>
      <c r="B48" s="10">
        <v>41</v>
      </c>
      <c r="C48" s="15" t="s">
        <v>26</v>
      </c>
      <c r="D48" s="15" t="s">
        <v>43</v>
      </c>
      <c r="E48" s="15" t="s">
        <v>50</v>
      </c>
      <c r="F48" s="11" t="s">
        <v>15</v>
      </c>
      <c r="G48" s="11" t="s">
        <v>16</v>
      </c>
      <c r="H48" s="14">
        <v>2</v>
      </c>
      <c r="I48" s="12">
        <f t="shared" si="8"/>
        <v>2</v>
      </c>
      <c r="J48" s="12">
        <f t="shared" si="0"/>
        <v>24</v>
      </c>
      <c r="K48" s="44">
        <v>7</v>
      </c>
      <c r="L48" s="45">
        <f t="shared" si="9"/>
        <v>66</v>
      </c>
      <c r="M48" s="43"/>
      <c r="N48" s="54">
        <v>10912.74</v>
      </c>
      <c r="O48" s="54">
        <f t="shared" si="2"/>
        <v>2073.42</v>
      </c>
      <c r="P48" s="54">
        <f t="shared" si="3"/>
        <v>12986.16</v>
      </c>
      <c r="Q48" s="13"/>
      <c r="R48" s="235">
        <f t="shared" si="4"/>
        <v>12035.800142186637</v>
      </c>
      <c r="S48" s="236"/>
      <c r="U48" s="57">
        <f t="shared" si="5"/>
        <v>12035.800142186637</v>
      </c>
      <c r="V48" s="54">
        <f t="shared" si="6"/>
        <v>2286.8000000000002</v>
      </c>
      <c r="W48" s="54">
        <f t="shared" si="7"/>
        <v>14322.6</v>
      </c>
    </row>
    <row r="49" spans="1:23" s="5" customFormat="1" ht="105" customHeight="1" thickBot="1" x14ac:dyDescent="0.3">
      <c r="A49" s="9"/>
      <c r="B49" s="14">
        <v>42</v>
      </c>
      <c r="C49" s="15" t="s">
        <v>26</v>
      </c>
      <c r="D49" s="15" t="s">
        <v>43</v>
      </c>
      <c r="E49" s="15" t="s">
        <v>51</v>
      </c>
      <c r="F49" s="11" t="s">
        <v>15</v>
      </c>
      <c r="G49" s="11" t="s">
        <v>16</v>
      </c>
      <c r="H49" s="14">
        <v>6</v>
      </c>
      <c r="I49" s="12">
        <f t="shared" si="8"/>
        <v>6</v>
      </c>
      <c r="J49" s="12">
        <f t="shared" si="0"/>
        <v>72</v>
      </c>
      <c r="K49" s="44">
        <v>7</v>
      </c>
      <c r="L49" s="45">
        <f t="shared" si="9"/>
        <v>510</v>
      </c>
      <c r="M49" s="43"/>
      <c r="N49" s="54">
        <v>10912.74</v>
      </c>
      <c r="O49" s="54">
        <f t="shared" si="2"/>
        <v>2073.42</v>
      </c>
      <c r="P49" s="54">
        <f t="shared" si="3"/>
        <v>12986.16</v>
      </c>
      <c r="Q49" s="13"/>
      <c r="R49" s="235">
        <f t="shared" si="4"/>
        <v>12035.800142186637</v>
      </c>
      <c r="S49" s="236"/>
      <c r="U49" s="57">
        <f t="shared" si="5"/>
        <v>12035.800142186637</v>
      </c>
      <c r="V49" s="54">
        <f t="shared" si="6"/>
        <v>2286.8000000000002</v>
      </c>
      <c r="W49" s="54">
        <f t="shared" si="7"/>
        <v>14322.6</v>
      </c>
    </row>
    <row r="50" spans="1:23" s="5" customFormat="1" ht="105" customHeight="1" thickBot="1" x14ac:dyDescent="0.3">
      <c r="A50" s="9"/>
      <c r="B50" s="10">
        <v>43</v>
      </c>
      <c r="C50" s="15" t="s">
        <v>26</v>
      </c>
      <c r="D50" s="15" t="s">
        <v>52</v>
      </c>
      <c r="E50" s="15" t="s">
        <v>53</v>
      </c>
      <c r="F50" s="11" t="s">
        <v>15</v>
      </c>
      <c r="G50" s="11" t="s">
        <v>16</v>
      </c>
      <c r="H50" s="14">
        <v>2</v>
      </c>
      <c r="I50" s="12">
        <f t="shared" si="8"/>
        <v>2</v>
      </c>
      <c r="J50" s="12">
        <f t="shared" si="0"/>
        <v>24</v>
      </c>
      <c r="K50" s="44">
        <v>7</v>
      </c>
      <c r="L50" s="45">
        <f t="shared" si="9"/>
        <v>66</v>
      </c>
      <c r="M50" s="43"/>
      <c r="N50" s="54">
        <v>15646.37</v>
      </c>
      <c r="O50" s="54">
        <f t="shared" si="2"/>
        <v>2972.81</v>
      </c>
      <c r="P50" s="54">
        <f t="shared" si="3"/>
        <v>18619.18</v>
      </c>
      <c r="Q50" s="13"/>
      <c r="R50" s="235">
        <f t="shared" si="4"/>
        <v>17256.581048453892</v>
      </c>
      <c r="S50" s="236"/>
      <c r="U50" s="57">
        <f t="shared" si="5"/>
        <v>17256.581048453892</v>
      </c>
      <c r="V50" s="54">
        <f t="shared" si="6"/>
        <v>3278.75</v>
      </c>
      <c r="W50" s="54">
        <f t="shared" si="7"/>
        <v>20535.330000000002</v>
      </c>
    </row>
    <row r="51" spans="1:23" s="5" customFormat="1" ht="105" customHeight="1" thickBot="1" x14ac:dyDescent="0.3">
      <c r="A51" s="9"/>
      <c r="B51" s="14">
        <v>44</v>
      </c>
      <c r="C51" s="15" t="s">
        <v>26</v>
      </c>
      <c r="D51" s="15" t="s">
        <v>54</v>
      </c>
      <c r="E51" s="15" t="s">
        <v>55</v>
      </c>
      <c r="F51" s="11" t="s">
        <v>15</v>
      </c>
      <c r="G51" s="11" t="s">
        <v>16</v>
      </c>
      <c r="H51" s="14">
        <v>4</v>
      </c>
      <c r="I51" s="12">
        <f t="shared" si="8"/>
        <v>4</v>
      </c>
      <c r="J51" s="12">
        <f t="shared" si="0"/>
        <v>48</v>
      </c>
      <c r="K51" s="44">
        <v>7</v>
      </c>
      <c r="L51" s="45">
        <f t="shared" si="9"/>
        <v>236</v>
      </c>
      <c r="M51" s="43"/>
      <c r="N51" s="54">
        <v>10912.74</v>
      </c>
      <c r="O51" s="54">
        <f t="shared" si="2"/>
        <v>2073.42</v>
      </c>
      <c r="P51" s="54">
        <f t="shared" si="3"/>
        <v>12986.16</v>
      </c>
      <c r="Q51" s="13"/>
      <c r="R51" s="235">
        <f t="shared" si="4"/>
        <v>12035.800142186637</v>
      </c>
      <c r="S51" s="236"/>
      <c r="U51" s="57">
        <f t="shared" si="5"/>
        <v>12035.800142186637</v>
      </c>
      <c r="V51" s="54">
        <f t="shared" si="6"/>
        <v>2286.8000000000002</v>
      </c>
      <c r="W51" s="54">
        <f t="shared" si="7"/>
        <v>14322.6</v>
      </c>
    </row>
    <row r="52" spans="1:23" s="5" customFormat="1" ht="105" customHeight="1" thickBot="1" x14ac:dyDescent="0.3">
      <c r="A52" s="9"/>
      <c r="B52" s="10">
        <v>45</v>
      </c>
      <c r="C52" s="11" t="s">
        <v>26</v>
      </c>
      <c r="D52" s="11" t="s">
        <v>56</v>
      </c>
      <c r="E52" s="11" t="s">
        <v>57</v>
      </c>
      <c r="F52" s="11" t="s">
        <v>15</v>
      </c>
      <c r="G52" s="11" t="s">
        <v>16</v>
      </c>
      <c r="H52" s="10">
        <v>1</v>
      </c>
      <c r="I52" s="12">
        <f t="shared" si="8"/>
        <v>1</v>
      </c>
      <c r="J52" s="12">
        <f t="shared" si="0"/>
        <v>12</v>
      </c>
      <c r="K52" s="44">
        <v>7</v>
      </c>
      <c r="L52" s="45">
        <f t="shared" si="9"/>
        <v>20</v>
      </c>
      <c r="M52" s="43"/>
      <c r="N52" s="54">
        <v>36947.56</v>
      </c>
      <c r="O52" s="54">
        <f t="shared" si="2"/>
        <v>7020.04</v>
      </c>
      <c r="P52" s="54">
        <f t="shared" si="3"/>
        <v>43967.6</v>
      </c>
      <c r="Q52" s="13"/>
      <c r="R52" s="235">
        <f t="shared" si="4"/>
        <v>40749.93520430701</v>
      </c>
      <c r="S52" s="236"/>
      <c r="U52" s="57">
        <f t="shared" si="5"/>
        <v>40749.93520430701</v>
      </c>
      <c r="V52" s="54">
        <f t="shared" si="6"/>
        <v>7742.49</v>
      </c>
      <c r="W52" s="54">
        <f t="shared" si="7"/>
        <v>48492.43</v>
      </c>
    </row>
    <row r="53" spans="1:23" s="5" customFormat="1" ht="62.25" customHeight="1" thickBot="1" x14ac:dyDescent="0.3">
      <c r="A53" s="9"/>
      <c r="B53" s="34"/>
      <c r="C53" s="34"/>
      <c r="D53" s="34"/>
      <c r="E53" s="34"/>
      <c r="F53" s="34"/>
      <c r="G53" s="34"/>
      <c r="H53" s="34"/>
      <c r="I53" s="34"/>
      <c r="J53" s="34"/>
      <c r="K53" s="34"/>
      <c r="L53" s="34"/>
      <c r="M53" s="35"/>
      <c r="N53" s="48"/>
      <c r="O53" s="48"/>
      <c r="P53" s="48"/>
      <c r="Q53" s="33"/>
      <c r="R53" s="36"/>
      <c r="S53" s="36"/>
      <c r="U53" s="36"/>
      <c r="V53" s="36"/>
      <c r="W53" s="36"/>
    </row>
    <row r="54" spans="1:23" s="5" customFormat="1" ht="65.25" customHeight="1" thickBot="1" x14ac:dyDescent="0.3">
      <c r="A54" s="9"/>
      <c r="B54" s="182" t="s">
        <v>88</v>
      </c>
      <c r="C54" s="183"/>
      <c r="D54" s="183"/>
      <c r="E54" s="183"/>
      <c r="F54" s="183"/>
      <c r="G54" s="183"/>
      <c r="H54" s="183"/>
      <c r="I54" s="183"/>
      <c r="J54" s="183"/>
      <c r="K54" s="183"/>
      <c r="L54" s="184"/>
      <c r="M54" s="43"/>
      <c r="N54" s="240" t="s">
        <v>107</v>
      </c>
      <c r="O54" s="241"/>
      <c r="P54" s="242"/>
      <c r="Q54" s="13"/>
      <c r="R54" s="78"/>
      <c r="S54" s="78"/>
      <c r="U54" s="237" t="s">
        <v>106</v>
      </c>
      <c r="V54" s="238"/>
      <c r="W54" s="239"/>
    </row>
    <row r="55" spans="1:23" s="5" customFormat="1" ht="98.25" customHeight="1" thickBot="1" x14ac:dyDescent="0.3">
      <c r="A55" s="9"/>
      <c r="B55" s="17" t="s">
        <v>2</v>
      </c>
      <c r="C55" s="179" t="s">
        <v>59</v>
      </c>
      <c r="D55" s="180"/>
      <c r="E55" s="180"/>
      <c r="F55" s="180"/>
      <c r="G55" s="180"/>
      <c r="H55" s="180"/>
      <c r="I55" s="181"/>
      <c r="J55" s="179" t="s">
        <v>85</v>
      </c>
      <c r="K55" s="181"/>
      <c r="L55" s="31" t="s">
        <v>3</v>
      </c>
      <c r="M55" s="43"/>
      <c r="N55" s="27" t="s">
        <v>1</v>
      </c>
      <c r="O55" s="27" t="s">
        <v>4</v>
      </c>
      <c r="P55" s="27" t="s">
        <v>95</v>
      </c>
      <c r="Q55" s="28"/>
      <c r="R55" s="79"/>
      <c r="S55" s="79"/>
      <c r="U55" s="27" t="s">
        <v>1</v>
      </c>
      <c r="V55" s="27" t="s">
        <v>4</v>
      </c>
      <c r="W55" s="27" t="s">
        <v>5</v>
      </c>
    </row>
    <row r="56" spans="1:23" s="5" customFormat="1" ht="21" customHeight="1" thickBot="1" x14ac:dyDescent="0.3">
      <c r="A56" s="9"/>
      <c r="B56" s="18">
        <v>1</v>
      </c>
      <c r="C56" s="164" t="s">
        <v>60</v>
      </c>
      <c r="D56" s="165"/>
      <c r="E56" s="165"/>
      <c r="F56" s="165"/>
      <c r="G56" s="165"/>
      <c r="H56" s="165"/>
      <c r="I56" s="166"/>
      <c r="J56" s="164" t="s">
        <v>85</v>
      </c>
      <c r="K56" s="166"/>
      <c r="L56" s="32">
        <v>1</v>
      </c>
      <c r="M56" s="43"/>
      <c r="N56" s="54">
        <v>549219.66</v>
      </c>
      <c r="O56" s="54">
        <f t="shared" ref="O56:O76" si="10">ROUND(N56*19%,2)</f>
        <v>104351.74</v>
      </c>
      <c r="P56" s="54">
        <f>ROUND(N56+O56,2)</f>
        <v>653571.4</v>
      </c>
      <c r="Q56" s="13"/>
      <c r="R56" s="235">
        <f>($S$7/$R$7)*$N56</f>
        <v>605741.36852153507</v>
      </c>
      <c r="S56" s="236"/>
      <c r="U56" s="57">
        <f>R56</f>
        <v>605741.36852153507</v>
      </c>
      <c r="V56" s="54">
        <f t="shared" ref="V56:V76" si="11">ROUND(U56*19%,2)</f>
        <v>115090.86</v>
      </c>
      <c r="W56" s="54">
        <f t="shared" ref="W56:W76" si="12">ROUND(U56+V56,2)</f>
        <v>720832.23</v>
      </c>
    </row>
    <row r="57" spans="1:23" s="5" customFormat="1" ht="21" customHeight="1" thickBot="1" x14ac:dyDescent="0.3">
      <c r="A57" s="9"/>
      <c r="B57" s="19">
        <v>2</v>
      </c>
      <c r="C57" s="164" t="s">
        <v>61</v>
      </c>
      <c r="D57" s="165"/>
      <c r="E57" s="165"/>
      <c r="F57" s="165"/>
      <c r="G57" s="165"/>
      <c r="H57" s="165"/>
      <c r="I57" s="166"/>
      <c r="J57" s="164" t="s">
        <v>85</v>
      </c>
      <c r="K57" s="166"/>
      <c r="L57" s="32">
        <v>1</v>
      </c>
      <c r="M57" s="43"/>
      <c r="N57" s="54">
        <v>1273954.01</v>
      </c>
      <c r="O57" s="54">
        <f t="shared" si="10"/>
        <v>242051.26</v>
      </c>
      <c r="P57" s="54">
        <f t="shared" ref="P57:P76" si="13">ROUND(N57+O57,2)</f>
        <v>1516005.27</v>
      </c>
      <c r="Q57" s="13"/>
      <c r="R57" s="235">
        <f t="shared" ref="R57:R77" si="14">($S$7/$R$7)*$N57</f>
        <v>1405060.1274012977</v>
      </c>
      <c r="S57" s="236"/>
      <c r="U57" s="57">
        <f t="shared" ref="U57:U75" si="15">R57</f>
        <v>1405060.1274012977</v>
      </c>
      <c r="V57" s="54">
        <f t="shared" si="11"/>
        <v>266961.42</v>
      </c>
      <c r="W57" s="54">
        <f t="shared" si="12"/>
        <v>1672021.55</v>
      </c>
    </row>
    <row r="58" spans="1:23" s="5" customFormat="1" ht="21" customHeight="1" thickBot="1" x14ac:dyDescent="0.3">
      <c r="A58" s="9"/>
      <c r="B58" s="18">
        <v>3</v>
      </c>
      <c r="C58" s="164" t="s">
        <v>62</v>
      </c>
      <c r="D58" s="165"/>
      <c r="E58" s="165"/>
      <c r="F58" s="165"/>
      <c r="G58" s="165"/>
      <c r="H58" s="165"/>
      <c r="I58" s="166"/>
      <c r="J58" s="164" t="s">
        <v>85</v>
      </c>
      <c r="K58" s="166"/>
      <c r="L58" s="32">
        <v>1</v>
      </c>
      <c r="M58" s="43"/>
      <c r="N58" s="54">
        <v>71921.490000000005</v>
      </c>
      <c r="O58" s="54">
        <f t="shared" si="10"/>
        <v>13665.08</v>
      </c>
      <c r="P58" s="54">
        <f t="shared" si="13"/>
        <v>85586.57</v>
      </c>
      <c r="Q58" s="13"/>
      <c r="R58" s="235">
        <f t="shared" si="14"/>
        <v>79323.128707205964</v>
      </c>
      <c r="S58" s="236"/>
      <c r="U58" s="57">
        <f t="shared" si="15"/>
        <v>79323.128707205964</v>
      </c>
      <c r="V58" s="54">
        <f t="shared" si="11"/>
        <v>15071.39</v>
      </c>
      <c r="W58" s="54">
        <f t="shared" si="12"/>
        <v>94394.52</v>
      </c>
    </row>
    <row r="59" spans="1:23" s="5" customFormat="1" ht="21" customHeight="1" thickBot="1" x14ac:dyDescent="0.3">
      <c r="A59" s="9"/>
      <c r="B59" s="19">
        <v>4</v>
      </c>
      <c r="C59" s="164" t="s">
        <v>63</v>
      </c>
      <c r="D59" s="165"/>
      <c r="E59" s="165"/>
      <c r="F59" s="165"/>
      <c r="G59" s="165"/>
      <c r="H59" s="165"/>
      <c r="I59" s="166"/>
      <c r="J59" s="164" t="s">
        <v>85</v>
      </c>
      <c r="K59" s="166"/>
      <c r="L59" s="32">
        <v>1</v>
      </c>
      <c r="M59" s="43"/>
      <c r="N59" s="54">
        <v>227467.69</v>
      </c>
      <c r="O59" s="54">
        <f t="shared" si="10"/>
        <v>43218.86</v>
      </c>
      <c r="P59" s="54">
        <f t="shared" si="13"/>
        <v>270686.55</v>
      </c>
      <c r="Q59" s="13"/>
      <c r="R59" s="235">
        <f t="shared" si="14"/>
        <v>250877.01673868028</v>
      </c>
      <c r="S59" s="236"/>
      <c r="U59" s="57">
        <f t="shared" si="15"/>
        <v>250877.01673868028</v>
      </c>
      <c r="V59" s="54">
        <f t="shared" si="11"/>
        <v>47666.63</v>
      </c>
      <c r="W59" s="54">
        <f t="shared" si="12"/>
        <v>298543.65000000002</v>
      </c>
    </row>
    <row r="60" spans="1:23" s="5" customFormat="1" ht="21" customHeight="1" thickBot="1" x14ac:dyDescent="0.3">
      <c r="A60" s="9"/>
      <c r="B60" s="18">
        <v>5</v>
      </c>
      <c r="C60" s="164" t="s">
        <v>64</v>
      </c>
      <c r="D60" s="165"/>
      <c r="E60" s="165"/>
      <c r="F60" s="165"/>
      <c r="G60" s="165"/>
      <c r="H60" s="165"/>
      <c r="I60" s="166"/>
      <c r="J60" s="164" t="s">
        <v>85</v>
      </c>
      <c r="K60" s="166"/>
      <c r="L60" s="32">
        <v>1</v>
      </c>
      <c r="M60" s="43"/>
      <c r="N60" s="54">
        <v>257448.85</v>
      </c>
      <c r="O60" s="54">
        <f t="shared" si="10"/>
        <v>48915.28</v>
      </c>
      <c r="P60" s="54">
        <f t="shared" si="13"/>
        <v>306364.13</v>
      </c>
      <c r="Q60" s="13"/>
      <c r="R60" s="235">
        <f t="shared" si="14"/>
        <v>283943.62052388187</v>
      </c>
      <c r="S60" s="236"/>
      <c r="U60" s="57">
        <f t="shared" si="15"/>
        <v>283943.62052388187</v>
      </c>
      <c r="V60" s="54">
        <f t="shared" si="11"/>
        <v>53949.29</v>
      </c>
      <c r="W60" s="54">
        <f t="shared" si="12"/>
        <v>337892.91</v>
      </c>
    </row>
    <row r="61" spans="1:23" s="5" customFormat="1" ht="21" customHeight="1" thickBot="1" x14ac:dyDescent="0.3">
      <c r="A61" s="9"/>
      <c r="B61" s="19">
        <v>6</v>
      </c>
      <c r="C61" s="164" t="s">
        <v>65</v>
      </c>
      <c r="D61" s="165"/>
      <c r="E61" s="165"/>
      <c r="F61" s="165"/>
      <c r="G61" s="165"/>
      <c r="H61" s="165"/>
      <c r="I61" s="166"/>
      <c r="J61" s="164" t="s">
        <v>85</v>
      </c>
      <c r="K61" s="166"/>
      <c r="L61" s="32">
        <v>1</v>
      </c>
      <c r="M61" s="43"/>
      <c r="N61" s="54">
        <v>276383.24</v>
      </c>
      <c r="O61" s="54">
        <f t="shared" si="10"/>
        <v>52512.82</v>
      </c>
      <c r="P61" s="54">
        <f t="shared" si="13"/>
        <v>328896.06</v>
      </c>
      <c r="Q61" s="13"/>
      <c r="R61" s="235">
        <f t="shared" si="14"/>
        <v>304826.60077029263</v>
      </c>
      <c r="S61" s="236"/>
      <c r="U61" s="57">
        <f t="shared" si="15"/>
        <v>304826.60077029263</v>
      </c>
      <c r="V61" s="54">
        <f t="shared" si="11"/>
        <v>57917.05</v>
      </c>
      <c r="W61" s="54">
        <f t="shared" si="12"/>
        <v>362743.65</v>
      </c>
    </row>
    <row r="62" spans="1:23" s="5" customFormat="1" ht="21" customHeight="1" thickBot="1" x14ac:dyDescent="0.3">
      <c r="A62" s="9"/>
      <c r="B62" s="18">
        <v>7</v>
      </c>
      <c r="C62" s="164" t="s">
        <v>66</v>
      </c>
      <c r="D62" s="165"/>
      <c r="E62" s="165"/>
      <c r="F62" s="165"/>
      <c r="G62" s="165"/>
      <c r="H62" s="165"/>
      <c r="I62" s="166"/>
      <c r="J62" s="164" t="s">
        <v>85</v>
      </c>
      <c r="K62" s="166"/>
      <c r="L62" s="32">
        <v>1</v>
      </c>
      <c r="M62" s="43"/>
      <c r="N62" s="54">
        <v>70656.66</v>
      </c>
      <c r="O62" s="54">
        <f t="shared" si="10"/>
        <v>13424.77</v>
      </c>
      <c r="P62" s="54">
        <f t="shared" si="13"/>
        <v>84081.43</v>
      </c>
      <c r="Q62" s="13"/>
      <c r="R62" s="235">
        <f t="shared" si="14"/>
        <v>77928.131566813914</v>
      </c>
      <c r="S62" s="236"/>
      <c r="U62" s="57">
        <f t="shared" si="15"/>
        <v>77928.131566813914</v>
      </c>
      <c r="V62" s="54">
        <f t="shared" si="11"/>
        <v>14806.34</v>
      </c>
      <c r="W62" s="54">
        <f t="shared" si="12"/>
        <v>92734.47</v>
      </c>
    </row>
    <row r="63" spans="1:23" s="5" customFormat="1" ht="21" customHeight="1" thickBot="1" x14ac:dyDescent="0.3">
      <c r="A63" s="9"/>
      <c r="B63" s="19">
        <v>8</v>
      </c>
      <c r="C63" s="164" t="s">
        <v>67</v>
      </c>
      <c r="D63" s="165"/>
      <c r="E63" s="165"/>
      <c r="F63" s="165"/>
      <c r="G63" s="165"/>
      <c r="H63" s="165"/>
      <c r="I63" s="166"/>
      <c r="J63" s="164" t="s">
        <v>85</v>
      </c>
      <c r="K63" s="166"/>
      <c r="L63" s="32">
        <v>1</v>
      </c>
      <c r="M63" s="43"/>
      <c r="N63" s="54">
        <v>64498.2</v>
      </c>
      <c r="O63" s="54">
        <f t="shared" si="10"/>
        <v>12254.66</v>
      </c>
      <c r="P63" s="54">
        <f t="shared" si="13"/>
        <v>76752.86</v>
      </c>
      <c r="Q63" s="13"/>
      <c r="R63" s="235">
        <f t="shared" si="14"/>
        <v>71135.887479293204</v>
      </c>
      <c r="S63" s="236"/>
      <c r="U63" s="57">
        <f t="shared" si="15"/>
        <v>71135.887479293204</v>
      </c>
      <c r="V63" s="54">
        <f t="shared" si="11"/>
        <v>13515.82</v>
      </c>
      <c r="W63" s="54">
        <f t="shared" si="12"/>
        <v>84651.71</v>
      </c>
    </row>
    <row r="64" spans="1:23" s="5" customFormat="1" ht="21" customHeight="1" thickBot="1" x14ac:dyDescent="0.3">
      <c r="A64" s="9"/>
      <c r="B64" s="18">
        <v>9</v>
      </c>
      <c r="C64" s="164" t="s">
        <v>68</v>
      </c>
      <c r="D64" s="165"/>
      <c r="E64" s="165"/>
      <c r="F64" s="165"/>
      <c r="G64" s="165"/>
      <c r="H64" s="165"/>
      <c r="I64" s="166"/>
      <c r="J64" s="164" t="s">
        <v>85</v>
      </c>
      <c r="K64" s="166"/>
      <c r="L64" s="32">
        <v>1</v>
      </c>
      <c r="M64" s="43"/>
      <c r="N64" s="54">
        <v>53934.78</v>
      </c>
      <c r="O64" s="54">
        <f t="shared" si="10"/>
        <v>10247.61</v>
      </c>
      <c r="P64" s="54">
        <f t="shared" si="13"/>
        <v>64182.39</v>
      </c>
      <c r="Q64" s="13"/>
      <c r="R64" s="235">
        <f t="shared" si="14"/>
        <v>59485.356820817229</v>
      </c>
      <c r="S64" s="236"/>
      <c r="U64" s="57">
        <f t="shared" si="15"/>
        <v>59485.356820817229</v>
      </c>
      <c r="V64" s="54">
        <f t="shared" si="11"/>
        <v>11302.22</v>
      </c>
      <c r="W64" s="54">
        <f t="shared" si="12"/>
        <v>70787.58</v>
      </c>
    </row>
    <row r="65" spans="1:23" s="5" customFormat="1" ht="21" customHeight="1" thickBot="1" x14ac:dyDescent="0.3">
      <c r="A65" s="9"/>
      <c r="B65" s="19">
        <v>10</v>
      </c>
      <c r="C65" s="164" t="s">
        <v>69</v>
      </c>
      <c r="D65" s="165"/>
      <c r="E65" s="165"/>
      <c r="F65" s="165"/>
      <c r="G65" s="165"/>
      <c r="H65" s="165"/>
      <c r="I65" s="166"/>
      <c r="J65" s="164" t="s">
        <v>85</v>
      </c>
      <c r="K65" s="166"/>
      <c r="L65" s="32">
        <v>1</v>
      </c>
      <c r="M65" s="43"/>
      <c r="N65" s="54">
        <v>744478.2</v>
      </c>
      <c r="O65" s="54">
        <f t="shared" si="10"/>
        <v>141450.85999999999</v>
      </c>
      <c r="P65" s="54">
        <f t="shared" si="13"/>
        <v>885929.06</v>
      </c>
      <c r="Q65" s="13"/>
      <c r="R65" s="235">
        <f t="shared" si="14"/>
        <v>821094.5028851463</v>
      </c>
      <c r="S65" s="236"/>
      <c r="U65" s="57">
        <f t="shared" si="15"/>
        <v>821094.5028851463</v>
      </c>
      <c r="V65" s="54">
        <f t="shared" si="11"/>
        <v>156007.96</v>
      </c>
      <c r="W65" s="54">
        <f t="shared" si="12"/>
        <v>977102.46</v>
      </c>
    </row>
    <row r="66" spans="1:23" s="5" customFormat="1" ht="21" customHeight="1" thickBot="1" x14ac:dyDescent="0.3">
      <c r="A66" s="9"/>
      <c r="B66" s="18">
        <v>11</v>
      </c>
      <c r="C66" s="164" t="s">
        <v>70</v>
      </c>
      <c r="D66" s="165"/>
      <c r="E66" s="165"/>
      <c r="F66" s="165"/>
      <c r="G66" s="165"/>
      <c r="H66" s="165"/>
      <c r="I66" s="166"/>
      <c r="J66" s="164" t="s">
        <v>85</v>
      </c>
      <c r="K66" s="166"/>
      <c r="L66" s="32">
        <v>1</v>
      </c>
      <c r="M66" s="43"/>
      <c r="N66" s="54">
        <v>40495.760000000002</v>
      </c>
      <c r="O66" s="54">
        <f t="shared" si="10"/>
        <v>7694.19</v>
      </c>
      <c r="P66" s="54">
        <f t="shared" si="13"/>
        <v>48189.95</v>
      </c>
      <c r="Q66" s="13"/>
      <c r="R66" s="235">
        <f t="shared" si="14"/>
        <v>44663.290242959694</v>
      </c>
      <c r="S66" s="236"/>
      <c r="U66" s="57">
        <f t="shared" si="15"/>
        <v>44663.290242959694</v>
      </c>
      <c r="V66" s="54">
        <f t="shared" si="11"/>
        <v>8486.0300000000007</v>
      </c>
      <c r="W66" s="54">
        <f t="shared" si="12"/>
        <v>53149.32</v>
      </c>
    </row>
    <row r="67" spans="1:23" s="5" customFormat="1" ht="21" customHeight="1" thickBot="1" x14ac:dyDescent="0.3">
      <c r="A67" s="9"/>
      <c r="B67" s="19">
        <v>12</v>
      </c>
      <c r="C67" s="164" t="s">
        <v>71</v>
      </c>
      <c r="D67" s="165"/>
      <c r="E67" s="165"/>
      <c r="F67" s="165"/>
      <c r="G67" s="165"/>
      <c r="H67" s="165"/>
      <c r="I67" s="166"/>
      <c r="J67" s="164" t="s">
        <v>85</v>
      </c>
      <c r="K67" s="166"/>
      <c r="L67" s="32">
        <v>1</v>
      </c>
      <c r="M67" s="43"/>
      <c r="N67" s="54">
        <v>40495.760000000002</v>
      </c>
      <c r="O67" s="54">
        <f t="shared" si="10"/>
        <v>7694.19</v>
      </c>
      <c r="P67" s="54">
        <f t="shared" si="13"/>
        <v>48189.95</v>
      </c>
      <c r="Q67" s="13"/>
      <c r="R67" s="235">
        <f t="shared" si="14"/>
        <v>44663.290242959694</v>
      </c>
      <c r="S67" s="236"/>
      <c r="U67" s="57">
        <f t="shared" si="15"/>
        <v>44663.290242959694</v>
      </c>
      <c r="V67" s="54">
        <f t="shared" si="11"/>
        <v>8486.0300000000007</v>
      </c>
      <c r="W67" s="54">
        <f t="shared" si="12"/>
        <v>53149.32</v>
      </c>
    </row>
    <row r="68" spans="1:23" s="5" customFormat="1" ht="21" customHeight="1" thickBot="1" x14ac:dyDescent="0.3">
      <c r="A68" s="9"/>
      <c r="B68" s="18">
        <v>13</v>
      </c>
      <c r="C68" s="164" t="s">
        <v>72</v>
      </c>
      <c r="D68" s="165"/>
      <c r="E68" s="165"/>
      <c r="F68" s="165"/>
      <c r="G68" s="165"/>
      <c r="H68" s="165"/>
      <c r="I68" s="166"/>
      <c r="J68" s="164" t="s">
        <v>85</v>
      </c>
      <c r="K68" s="166"/>
      <c r="L68" s="32">
        <v>1</v>
      </c>
      <c r="M68" s="43"/>
      <c r="N68" s="54">
        <v>434191.47</v>
      </c>
      <c r="O68" s="54">
        <f t="shared" si="10"/>
        <v>82496.38</v>
      </c>
      <c r="P68" s="54">
        <f t="shared" si="13"/>
        <v>516687.85</v>
      </c>
      <c r="Q68" s="13"/>
      <c r="R68" s="235">
        <f t="shared" si="14"/>
        <v>478875.3105418277</v>
      </c>
      <c r="S68" s="236"/>
      <c r="U68" s="57">
        <f t="shared" si="15"/>
        <v>478875.3105418277</v>
      </c>
      <c r="V68" s="54">
        <f t="shared" si="11"/>
        <v>90986.31</v>
      </c>
      <c r="W68" s="54">
        <f t="shared" si="12"/>
        <v>569861.62</v>
      </c>
    </row>
    <row r="69" spans="1:23" s="5" customFormat="1" ht="21" customHeight="1" thickBot="1" x14ac:dyDescent="0.3">
      <c r="A69" s="9"/>
      <c r="B69" s="19">
        <v>14</v>
      </c>
      <c r="C69" s="164" t="s">
        <v>73</v>
      </c>
      <c r="D69" s="165"/>
      <c r="E69" s="165"/>
      <c r="F69" s="165"/>
      <c r="G69" s="165"/>
      <c r="H69" s="165"/>
      <c r="I69" s="166"/>
      <c r="J69" s="164" t="s">
        <v>86</v>
      </c>
      <c r="K69" s="166"/>
      <c r="L69" s="32">
        <v>1</v>
      </c>
      <c r="M69" s="43"/>
      <c r="N69" s="54">
        <v>123164.82</v>
      </c>
      <c r="O69" s="54">
        <f t="shared" si="10"/>
        <v>23401.32</v>
      </c>
      <c r="P69" s="54">
        <f t="shared" si="13"/>
        <v>146566.14000000001</v>
      </c>
      <c r="Q69" s="13"/>
      <c r="R69" s="235">
        <f t="shared" si="14"/>
        <v>135840.05099254556</v>
      </c>
      <c r="S69" s="236"/>
      <c r="U69" s="57">
        <f t="shared" si="15"/>
        <v>135840.05099254556</v>
      </c>
      <c r="V69" s="54">
        <f t="shared" si="11"/>
        <v>25809.61</v>
      </c>
      <c r="W69" s="54">
        <f t="shared" si="12"/>
        <v>161649.66</v>
      </c>
    </row>
    <row r="70" spans="1:23" s="5" customFormat="1" ht="21" customHeight="1" thickBot="1" x14ac:dyDescent="0.3">
      <c r="A70" s="9"/>
      <c r="B70" s="18">
        <v>15</v>
      </c>
      <c r="C70" s="164" t="s">
        <v>74</v>
      </c>
      <c r="D70" s="165"/>
      <c r="E70" s="165"/>
      <c r="F70" s="165"/>
      <c r="G70" s="165"/>
      <c r="H70" s="165"/>
      <c r="I70" s="166"/>
      <c r="J70" s="164" t="s">
        <v>86</v>
      </c>
      <c r="K70" s="166"/>
      <c r="L70" s="32">
        <v>1</v>
      </c>
      <c r="M70" s="43"/>
      <c r="N70" s="54">
        <v>43841.440000000002</v>
      </c>
      <c r="O70" s="54">
        <f t="shared" si="10"/>
        <v>8329.8700000000008</v>
      </c>
      <c r="P70" s="54">
        <f t="shared" si="13"/>
        <v>52171.31</v>
      </c>
      <c r="Q70" s="13"/>
      <c r="R70" s="235">
        <f t="shared" si="14"/>
        <v>48353.283390392055</v>
      </c>
      <c r="S70" s="236"/>
      <c r="U70" s="57">
        <f t="shared" si="15"/>
        <v>48353.283390392055</v>
      </c>
      <c r="V70" s="54">
        <f t="shared" si="11"/>
        <v>9187.1200000000008</v>
      </c>
      <c r="W70" s="54">
        <f t="shared" si="12"/>
        <v>57540.4</v>
      </c>
    </row>
    <row r="71" spans="1:23" s="5" customFormat="1" ht="21" customHeight="1" thickBot="1" x14ac:dyDescent="0.3">
      <c r="A71" s="9"/>
      <c r="B71" s="19">
        <v>16</v>
      </c>
      <c r="C71" s="164" t="s">
        <v>75</v>
      </c>
      <c r="D71" s="165"/>
      <c r="E71" s="165"/>
      <c r="F71" s="165"/>
      <c r="G71" s="165"/>
      <c r="H71" s="165"/>
      <c r="I71" s="166"/>
      <c r="J71" s="164" t="s">
        <v>85</v>
      </c>
      <c r="K71" s="166"/>
      <c r="L71" s="32">
        <v>1</v>
      </c>
      <c r="M71" s="43"/>
      <c r="N71" s="54">
        <v>218595.38</v>
      </c>
      <c r="O71" s="54">
        <f t="shared" si="10"/>
        <v>41533.120000000003</v>
      </c>
      <c r="P71" s="54">
        <f t="shared" si="13"/>
        <v>260128.5</v>
      </c>
      <c r="Q71" s="13"/>
      <c r="R71" s="235">
        <f t="shared" si="14"/>
        <v>241091.63286996135</v>
      </c>
      <c r="S71" s="236"/>
      <c r="U71" s="57">
        <f t="shared" si="15"/>
        <v>241091.63286996135</v>
      </c>
      <c r="V71" s="54">
        <f t="shared" si="11"/>
        <v>45807.41</v>
      </c>
      <c r="W71" s="54">
        <f t="shared" si="12"/>
        <v>286899.03999999998</v>
      </c>
    </row>
    <row r="72" spans="1:23" s="5" customFormat="1" ht="21" customHeight="1" thickBot="1" x14ac:dyDescent="0.3">
      <c r="A72" s="9"/>
      <c r="B72" s="18">
        <v>17</v>
      </c>
      <c r="C72" s="164" t="s">
        <v>76</v>
      </c>
      <c r="D72" s="165"/>
      <c r="E72" s="165"/>
      <c r="F72" s="165"/>
      <c r="G72" s="165"/>
      <c r="H72" s="165"/>
      <c r="I72" s="166"/>
      <c r="J72" s="164" t="s">
        <v>85</v>
      </c>
      <c r="K72" s="166"/>
      <c r="L72" s="32">
        <v>1</v>
      </c>
      <c r="M72" s="43"/>
      <c r="N72" s="54">
        <v>132795.73000000001</v>
      </c>
      <c r="O72" s="54">
        <f t="shared" si="10"/>
        <v>25231.19</v>
      </c>
      <c r="P72" s="54">
        <f t="shared" si="13"/>
        <v>158026.92000000001</v>
      </c>
      <c r="Q72" s="13"/>
      <c r="R72" s="235">
        <f t="shared" si="14"/>
        <v>146462.10447749862</v>
      </c>
      <c r="S72" s="236"/>
      <c r="U72" s="57">
        <f t="shared" si="15"/>
        <v>146462.10447749862</v>
      </c>
      <c r="V72" s="54">
        <f t="shared" si="11"/>
        <v>27827.8</v>
      </c>
      <c r="W72" s="54">
        <f t="shared" si="12"/>
        <v>174289.9</v>
      </c>
    </row>
    <row r="73" spans="1:23" s="5" customFormat="1" ht="21" customHeight="1" thickBot="1" x14ac:dyDescent="0.3">
      <c r="A73" s="9"/>
      <c r="B73" s="19">
        <v>18</v>
      </c>
      <c r="C73" s="164" t="s">
        <v>77</v>
      </c>
      <c r="D73" s="165"/>
      <c r="E73" s="165"/>
      <c r="F73" s="165"/>
      <c r="G73" s="165"/>
      <c r="H73" s="165"/>
      <c r="I73" s="166"/>
      <c r="J73" s="164" t="s">
        <v>85</v>
      </c>
      <c r="K73" s="166"/>
      <c r="L73" s="32">
        <v>1</v>
      </c>
      <c r="M73" s="43"/>
      <c r="N73" s="54">
        <v>148576.1</v>
      </c>
      <c r="O73" s="54">
        <f t="shared" si="10"/>
        <v>28229.46</v>
      </c>
      <c r="P73" s="54">
        <f t="shared" si="13"/>
        <v>176805.56</v>
      </c>
      <c r="Q73" s="13"/>
      <c r="R73" s="235">
        <f t="shared" si="14"/>
        <v>163866.47583517394</v>
      </c>
      <c r="S73" s="236"/>
      <c r="U73" s="57">
        <f t="shared" si="15"/>
        <v>163866.47583517394</v>
      </c>
      <c r="V73" s="54">
        <f t="shared" si="11"/>
        <v>31134.63</v>
      </c>
      <c r="W73" s="54">
        <f t="shared" si="12"/>
        <v>195001.11</v>
      </c>
    </row>
    <row r="74" spans="1:23" s="5" customFormat="1" ht="21" customHeight="1" thickBot="1" x14ac:dyDescent="0.3">
      <c r="A74" s="9"/>
      <c r="B74" s="18">
        <v>19</v>
      </c>
      <c r="C74" s="164" t="s">
        <v>78</v>
      </c>
      <c r="D74" s="165"/>
      <c r="E74" s="165"/>
      <c r="F74" s="165"/>
      <c r="G74" s="165"/>
      <c r="H74" s="165"/>
      <c r="I74" s="166"/>
      <c r="J74" s="164" t="s">
        <v>85</v>
      </c>
      <c r="K74" s="166"/>
      <c r="L74" s="32">
        <v>1</v>
      </c>
      <c r="M74" s="43"/>
      <c r="N74" s="54">
        <v>76091.460000000006</v>
      </c>
      <c r="O74" s="54">
        <f t="shared" si="10"/>
        <v>14457.38</v>
      </c>
      <c r="P74" s="54">
        <f t="shared" si="13"/>
        <v>90548.84</v>
      </c>
      <c r="Q74" s="13"/>
      <c r="R74" s="235">
        <f t="shared" si="14"/>
        <v>83922.241809773608</v>
      </c>
      <c r="S74" s="236"/>
      <c r="U74" s="57">
        <f t="shared" si="15"/>
        <v>83922.241809773608</v>
      </c>
      <c r="V74" s="54">
        <f t="shared" si="11"/>
        <v>15945.23</v>
      </c>
      <c r="W74" s="54">
        <f t="shared" si="12"/>
        <v>99867.47</v>
      </c>
    </row>
    <row r="75" spans="1:23" s="5" customFormat="1" ht="21" customHeight="1" thickBot="1" x14ac:dyDescent="0.3">
      <c r="A75" s="9"/>
      <c r="B75" s="19">
        <v>20</v>
      </c>
      <c r="C75" s="164" t="s">
        <v>79</v>
      </c>
      <c r="D75" s="165"/>
      <c r="E75" s="165"/>
      <c r="F75" s="165"/>
      <c r="G75" s="165"/>
      <c r="H75" s="165"/>
      <c r="I75" s="166"/>
      <c r="J75" s="164" t="s">
        <v>85</v>
      </c>
      <c r="K75" s="166"/>
      <c r="L75" s="32">
        <v>1</v>
      </c>
      <c r="M75" s="43"/>
      <c r="N75" s="54">
        <v>59589.79</v>
      </c>
      <c r="O75" s="54">
        <f t="shared" si="10"/>
        <v>11322.06</v>
      </c>
      <c r="P75" s="54">
        <f t="shared" si="13"/>
        <v>70911.850000000006</v>
      </c>
      <c r="Q75" s="13"/>
      <c r="R75" s="235">
        <f t="shared" si="14"/>
        <v>65722.339481639981</v>
      </c>
      <c r="S75" s="236"/>
      <c r="U75" s="57">
        <f t="shared" si="15"/>
        <v>65722.339481639981</v>
      </c>
      <c r="V75" s="54">
        <f t="shared" si="11"/>
        <v>12487.24</v>
      </c>
      <c r="W75" s="54">
        <f t="shared" si="12"/>
        <v>78209.58</v>
      </c>
    </row>
    <row r="76" spans="1:23" s="5" customFormat="1" ht="21" customHeight="1" thickBot="1" x14ac:dyDescent="0.3">
      <c r="A76" s="9"/>
      <c r="B76" s="18">
        <v>21</v>
      </c>
      <c r="C76" s="164" t="s">
        <v>80</v>
      </c>
      <c r="D76" s="165"/>
      <c r="E76" s="165"/>
      <c r="F76" s="165"/>
      <c r="G76" s="165"/>
      <c r="H76" s="165"/>
      <c r="I76" s="166"/>
      <c r="J76" s="164" t="s">
        <v>85</v>
      </c>
      <c r="K76" s="166"/>
      <c r="L76" s="32">
        <v>1</v>
      </c>
      <c r="M76" s="43"/>
      <c r="N76" s="54">
        <v>49957.760000000002</v>
      </c>
      <c r="O76" s="54">
        <f t="shared" si="10"/>
        <v>9491.9699999999993</v>
      </c>
      <c r="P76" s="54">
        <f t="shared" si="13"/>
        <v>59449.73</v>
      </c>
      <c r="Q76" s="13"/>
      <c r="R76" s="235">
        <f t="shared" si="14"/>
        <v>55099.050734400887</v>
      </c>
      <c r="S76" s="236"/>
      <c r="U76" s="57">
        <f>R76</f>
        <v>55099.050734400887</v>
      </c>
      <c r="V76" s="54">
        <f t="shared" si="11"/>
        <v>10468.82</v>
      </c>
      <c r="W76" s="54">
        <f t="shared" si="12"/>
        <v>65567.87</v>
      </c>
    </row>
    <row r="77" spans="1:23" s="5" customFormat="1" ht="21" customHeight="1" thickBot="1" x14ac:dyDescent="0.3">
      <c r="A77" s="9"/>
      <c r="B77" s="18">
        <v>22</v>
      </c>
      <c r="C77" s="164" t="s">
        <v>112</v>
      </c>
      <c r="D77" s="165"/>
      <c r="E77" s="165"/>
      <c r="F77" s="165"/>
      <c r="G77" s="165"/>
      <c r="H77" s="165"/>
      <c r="I77" s="166"/>
      <c r="J77" s="164" t="s">
        <v>85</v>
      </c>
      <c r="K77" s="166"/>
      <c r="L77" s="32">
        <v>1</v>
      </c>
      <c r="M77" s="43"/>
      <c r="N77" s="54">
        <v>547308.87</v>
      </c>
      <c r="O77" s="54">
        <f t="shared" ref="O77" si="16">ROUND(N77*19%,2)</f>
        <v>103988.69</v>
      </c>
      <c r="P77" s="54">
        <f t="shared" ref="P77" si="17">ROUND(N77+O77,2)</f>
        <v>651297.56000000006</v>
      </c>
      <c r="Q77" s="13"/>
      <c r="R77" s="235">
        <f t="shared" si="14"/>
        <v>603633.93385767529</v>
      </c>
      <c r="S77" s="236"/>
      <c r="U77" s="57">
        <f>R77</f>
        <v>603633.93385767529</v>
      </c>
      <c r="V77" s="54">
        <f t="shared" ref="V77" si="18">ROUND(U77*19%,2)</f>
        <v>114690.45</v>
      </c>
      <c r="W77" s="54">
        <f t="shared" ref="W77" si="19">ROUND(U77+V77,2)</f>
        <v>718324.38</v>
      </c>
    </row>
    <row r="78" spans="1:23" s="5" customFormat="1" ht="21" customHeight="1" x14ac:dyDescent="0.25">
      <c r="A78" s="9"/>
      <c r="B78" s="82"/>
      <c r="C78" s="83"/>
      <c r="D78" s="83"/>
      <c r="E78" s="83"/>
      <c r="F78" s="83"/>
      <c r="G78" s="83"/>
      <c r="H78" s="83"/>
      <c r="I78" s="83"/>
      <c r="J78" s="83"/>
      <c r="K78" s="83"/>
      <c r="L78" s="34"/>
      <c r="M78" s="43"/>
      <c r="N78" s="77"/>
      <c r="O78" s="77"/>
      <c r="P78" s="77"/>
      <c r="Q78" s="13"/>
      <c r="R78" s="84"/>
      <c r="S78" s="85"/>
      <c r="U78" s="48"/>
      <c r="V78" s="77"/>
      <c r="W78" s="77"/>
    </row>
    <row r="79" spans="1:23" s="126" customFormat="1" x14ac:dyDescent="0.25">
      <c r="B79" s="127" t="s">
        <v>108</v>
      </c>
      <c r="C79" s="127"/>
      <c r="D79" s="127"/>
      <c r="E79" s="128"/>
      <c r="F79" s="129"/>
      <c r="G79" s="129"/>
      <c r="I79" s="130"/>
    </row>
    <row r="80" spans="1:23" s="126" customFormat="1" ht="45.75" customHeight="1" x14ac:dyDescent="0.25">
      <c r="B80" s="230" t="s">
        <v>109</v>
      </c>
      <c r="C80" s="230"/>
      <c r="D80" s="230"/>
      <c r="E80" s="230"/>
      <c r="F80" s="230"/>
      <c r="G80" s="230"/>
      <c r="H80" s="230"/>
      <c r="I80" s="230"/>
      <c r="J80" s="230"/>
      <c r="K80" s="230"/>
      <c r="L80" s="230"/>
    </row>
    <row r="81" spans="2:21" s="126" customFormat="1" ht="56.25" customHeight="1" x14ac:dyDescent="0.25">
      <c r="B81" s="230" t="s">
        <v>110</v>
      </c>
      <c r="C81" s="230"/>
      <c r="D81" s="230"/>
      <c r="E81" s="230"/>
      <c r="F81" s="230"/>
      <c r="G81" s="230"/>
      <c r="H81" s="230"/>
      <c r="I81" s="230"/>
      <c r="J81" s="230"/>
      <c r="K81" s="230"/>
      <c r="L81" s="230"/>
    </row>
    <row r="82" spans="2:21" s="126" customFormat="1" ht="63" customHeight="1" x14ac:dyDescent="0.25">
      <c r="B82" s="230" t="s">
        <v>127</v>
      </c>
      <c r="C82" s="230"/>
      <c r="D82" s="230"/>
      <c r="E82" s="230"/>
      <c r="F82" s="230"/>
      <c r="G82" s="230"/>
      <c r="H82" s="230"/>
      <c r="I82" s="230"/>
      <c r="J82" s="230"/>
      <c r="K82" s="230"/>
      <c r="L82" s="230"/>
    </row>
    <row r="83" spans="2:21" x14ac:dyDescent="0.25">
      <c r="I83" s="66"/>
      <c r="J83" s="1"/>
      <c r="K83" s="1"/>
      <c r="L83" s="1"/>
      <c r="M83" s="1"/>
    </row>
    <row r="84" spans="2:21" s="67" customFormat="1" ht="17.25" customHeight="1" x14ac:dyDescent="0.3">
      <c r="B84" s="69" t="s">
        <v>101</v>
      </c>
      <c r="C84" s="69"/>
      <c r="F84" s="70"/>
      <c r="G84" s="71"/>
      <c r="H84" s="70"/>
      <c r="I84" s="71"/>
      <c r="J84" s="72"/>
      <c r="K84" s="71"/>
      <c r="L84" s="68"/>
      <c r="M84" s="68"/>
      <c r="N84" s="68"/>
      <c r="R84" s="73"/>
      <c r="U84" s="68"/>
    </row>
    <row r="85" spans="2:21" s="67" customFormat="1" ht="16.5" x14ac:dyDescent="0.3">
      <c r="B85" s="74" t="s">
        <v>102</v>
      </c>
      <c r="C85" s="69"/>
      <c r="D85" s="75"/>
      <c r="G85" s="72"/>
      <c r="I85" s="72"/>
      <c r="J85" s="72"/>
      <c r="K85" s="72"/>
      <c r="L85" s="68"/>
      <c r="M85" s="68"/>
      <c r="N85" s="68"/>
      <c r="R85" s="73"/>
      <c r="U85" s="68"/>
    </row>
    <row r="86" spans="2:21" ht="16.5" x14ac:dyDescent="0.3">
      <c r="B86" s="74" t="s">
        <v>147</v>
      </c>
      <c r="I86" s="66"/>
      <c r="J86" s="1"/>
      <c r="K86" s="1"/>
      <c r="L86" s="1"/>
      <c r="M86" s="1"/>
    </row>
    <row r="87" spans="2:21" ht="16.5" x14ac:dyDescent="0.3">
      <c r="B87" s="74" t="s">
        <v>151</v>
      </c>
      <c r="I87" s="66"/>
      <c r="J87" s="1"/>
      <c r="K87" s="1"/>
      <c r="L87" s="1"/>
      <c r="M87" s="1"/>
    </row>
    <row r="88" spans="2:21" x14ac:dyDescent="0.25">
      <c r="I88" s="66"/>
      <c r="J88" s="1"/>
      <c r="K88" s="1"/>
      <c r="L88" s="1"/>
      <c r="M88" s="1"/>
    </row>
    <row r="89" spans="2:21" x14ac:dyDescent="0.25">
      <c r="I89" s="66"/>
      <c r="J89" s="1"/>
      <c r="K89" s="1"/>
      <c r="L89" s="1"/>
      <c r="M89" s="1"/>
    </row>
    <row r="90" spans="2:21" x14ac:dyDescent="0.25">
      <c r="I90" s="66"/>
      <c r="J90" s="1"/>
      <c r="K90" s="1"/>
      <c r="L90" s="1"/>
      <c r="M90" s="1"/>
    </row>
    <row r="91" spans="2:21" x14ac:dyDescent="0.25">
      <c r="I91" s="66"/>
      <c r="J91" s="1"/>
      <c r="K91" s="1"/>
      <c r="L91" s="1"/>
      <c r="M91" s="1"/>
    </row>
    <row r="92" spans="2:21" x14ac:dyDescent="0.25">
      <c r="I92" s="66"/>
      <c r="J92" s="1"/>
      <c r="K92" s="1"/>
      <c r="L92" s="1"/>
      <c r="M92" s="1"/>
    </row>
    <row r="93" spans="2:21" x14ac:dyDescent="0.25">
      <c r="I93" s="66"/>
      <c r="J93" s="1"/>
      <c r="K93" s="1"/>
      <c r="L93" s="1"/>
      <c r="M93" s="1"/>
    </row>
    <row r="94" spans="2:21" x14ac:dyDescent="0.25">
      <c r="I94" s="66"/>
      <c r="J94" s="1"/>
      <c r="K94" s="1"/>
      <c r="L94" s="1"/>
      <c r="M94" s="1"/>
    </row>
    <row r="95" spans="2:21" x14ac:dyDescent="0.25">
      <c r="I95" s="66"/>
      <c r="J95" s="1"/>
      <c r="K95" s="1"/>
      <c r="L95" s="1"/>
      <c r="M95" s="1"/>
    </row>
    <row r="96" spans="2:21" x14ac:dyDescent="0.25">
      <c r="I96" s="66"/>
      <c r="J96" s="1"/>
      <c r="K96" s="1"/>
      <c r="L96" s="1"/>
      <c r="M96" s="1"/>
    </row>
    <row r="97" spans="9:13" x14ac:dyDescent="0.25">
      <c r="I97" s="66"/>
      <c r="J97" s="1"/>
      <c r="K97" s="1"/>
      <c r="L97" s="1"/>
      <c r="M97" s="1"/>
    </row>
  </sheetData>
  <mergeCells count="128">
    <mergeCell ref="B2:W2"/>
    <mergeCell ref="B3:L3"/>
    <mergeCell ref="M3:W3"/>
    <mergeCell ref="B5:L5"/>
    <mergeCell ref="N5:P6"/>
    <mergeCell ref="U5:W6"/>
    <mergeCell ref="I6:L6"/>
    <mergeCell ref="C55:I55"/>
    <mergeCell ref="J55:K55"/>
    <mergeCell ref="S5:S6"/>
    <mergeCell ref="R5:R6"/>
    <mergeCell ref="R8:S8"/>
    <mergeCell ref="R9:S9"/>
    <mergeCell ref="R10:S10"/>
    <mergeCell ref="R11:S11"/>
    <mergeCell ref="R12:S12"/>
    <mergeCell ref="R13:S13"/>
    <mergeCell ref="R14:S14"/>
    <mergeCell ref="R34:S34"/>
    <mergeCell ref="R35:S35"/>
    <mergeCell ref="R36:S36"/>
    <mergeCell ref="R37:S37"/>
    <mergeCell ref="R23:S23"/>
    <mergeCell ref="R32:S32"/>
    <mergeCell ref="C56:I56"/>
    <mergeCell ref="J56:K56"/>
    <mergeCell ref="C57:I57"/>
    <mergeCell ref="J57:K57"/>
    <mergeCell ref="U54:W54"/>
    <mergeCell ref="R56:S56"/>
    <mergeCell ref="R57:S57"/>
    <mergeCell ref="B54:L54"/>
    <mergeCell ref="C61:I61"/>
    <mergeCell ref="J61:K61"/>
    <mergeCell ref="N54:P54"/>
    <mergeCell ref="R58:S58"/>
    <mergeCell ref="R59:S59"/>
    <mergeCell ref="R60:S60"/>
    <mergeCell ref="R61:S61"/>
    <mergeCell ref="C62:I62"/>
    <mergeCell ref="J62:K62"/>
    <mergeCell ref="C63:I63"/>
    <mergeCell ref="J63:K63"/>
    <mergeCell ref="C58:I58"/>
    <mergeCell ref="J58:K58"/>
    <mergeCell ref="C59:I59"/>
    <mergeCell ref="J59:K59"/>
    <mergeCell ref="C60:I60"/>
    <mergeCell ref="J60:K60"/>
    <mergeCell ref="B82:L82"/>
    <mergeCell ref="B80:L80"/>
    <mergeCell ref="B81:L81"/>
    <mergeCell ref="C76:I76"/>
    <mergeCell ref="J76:K76"/>
    <mergeCell ref="R76:S76"/>
    <mergeCell ref="C73:I73"/>
    <mergeCell ref="J73:K73"/>
    <mergeCell ref="C74:I74"/>
    <mergeCell ref="J74:K74"/>
    <mergeCell ref="C75:I75"/>
    <mergeCell ref="J75:K75"/>
    <mergeCell ref="C77:I77"/>
    <mergeCell ref="J77:K77"/>
    <mergeCell ref="R77:S77"/>
    <mergeCell ref="R74:S74"/>
    <mergeCell ref="R75:S75"/>
    <mergeCell ref="C67:I67"/>
    <mergeCell ref="J67:K67"/>
    <mergeCell ref="C68:I68"/>
    <mergeCell ref="J68:K68"/>
    <mergeCell ref="C69:I69"/>
    <mergeCell ref="J69:K69"/>
    <mergeCell ref="C64:I64"/>
    <mergeCell ref="J64:K64"/>
    <mergeCell ref="C70:I70"/>
    <mergeCell ref="J70:K70"/>
    <mergeCell ref="C65:I65"/>
    <mergeCell ref="J65:K65"/>
    <mergeCell ref="C66:I66"/>
    <mergeCell ref="J66:K66"/>
    <mergeCell ref="C71:I71"/>
    <mergeCell ref="J71:K71"/>
    <mergeCell ref="C72:I72"/>
    <mergeCell ref="J72:K72"/>
    <mergeCell ref="R15:S15"/>
    <mergeCell ref="R16:S16"/>
    <mergeCell ref="R17:S17"/>
    <mergeCell ref="R18:S18"/>
    <mergeCell ref="R19:S19"/>
    <mergeCell ref="R24:S24"/>
    <mergeCell ref="R25:S25"/>
    <mergeCell ref="R26:S26"/>
    <mergeCell ref="R27:S27"/>
    <mergeCell ref="R28:S28"/>
    <mergeCell ref="R29:S29"/>
    <mergeCell ref="R20:S20"/>
    <mergeCell ref="R21:S21"/>
    <mergeCell ref="R22:S22"/>
    <mergeCell ref="R40:S40"/>
    <mergeCell ref="R41:S41"/>
    <mergeCell ref="R38:S38"/>
    <mergeCell ref="R39:S39"/>
    <mergeCell ref="R30:S30"/>
    <mergeCell ref="R31:S31"/>
    <mergeCell ref="R33:S33"/>
    <mergeCell ref="R47:S47"/>
    <mergeCell ref="R48:S48"/>
    <mergeCell ref="R49:S49"/>
    <mergeCell ref="R42:S42"/>
    <mergeCell ref="R43:S43"/>
    <mergeCell ref="R44:S44"/>
    <mergeCell ref="R45:S45"/>
    <mergeCell ref="R46:S46"/>
    <mergeCell ref="R62:S62"/>
    <mergeCell ref="R63:S63"/>
    <mergeCell ref="R50:S50"/>
    <mergeCell ref="R51:S51"/>
    <mergeCell ref="R52:S52"/>
    <mergeCell ref="R70:S70"/>
    <mergeCell ref="R71:S71"/>
    <mergeCell ref="R72:S72"/>
    <mergeCell ref="R73:S73"/>
    <mergeCell ref="R64:S64"/>
    <mergeCell ref="R65:S65"/>
    <mergeCell ref="R66:S66"/>
    <mergeCell ref="R67:S67"/>
    <mergeCell ref="R68:S68"/>
    <mergeCell ref="R69:S69"/>
  </mergeCells>
  <pageMargins left="0.7" right="0.7" top="0.75" bottom="0.75" header="0.3" footer="0.3"/>
  <pageSetup paperSize="5" scale="54" orientation="landscape"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U103"/>
  <sheetViews>
    <sheetView showGridLines="0" topLeftCell="A71" zoomScale="70" zoomScaleNormal="70" workbookViewId="0">
      <selection activeCell="B86" sqref="B86:L86"/>
    </sheetView>
  </sheetViews>
  <sheetFormatPr baseColWidth="10" defaultColWidth="11.42578125" defaultRowHeight="15.75" x14ac:dyDescent="0.25"/>
  <cols>
    <col min="1" max="1" width="2.7109375" style="1" customWidth="1"/>
    <col min="2" max="2" width="5.85546875" style="3" bestFit="1" customWidth="1"/>
    <col min="3" max="3" width="24.5703125" style="3" customWidth="1"/>
    <col min="4" max="4" width="18.28515625" style="3" customWidth="1"/>
    <col min="5" max="5" width="14.5703125" style="3" customWidth="1"/>
    <col min="6" max="6" width="13.140625" style="3" customWidth="1"/>
    <col min="7" max="7" width="15.85546875" style="3" customWidth="1"/>
    <col min="8" max="8" width="15.7109375" style="3" customWidth="1"/>
    <col min="9" max="11" width="12.140625" style="3" customWidth="1"/>
    <col min="12" max="12" width="18.5703125" style="3" customWidth="1"/>
    <col min="13" max="13" width="4" style="2" customWidth="1"/>
    <col min="14" max="14" width="23.140625" style="1" customWidth="1"/>
    <col min="15" max="15" width="18.7109375" style="1" customWidth="1"/>
    <col min="16" max="16" width="22.28515625" style="1" customWidth="1"/>
    <col min="17" max="17" width="28" style="1" customWidth="1"/>
    <col min="18" max="18" width="6" style="1" customWidth="1"/>
    <col min="19" max="21" width="21" style="1" customWidth="1"/>
    <col min="22" max="22" width="24.5703125" style="1" customWidth="1"/>
    <col min="23" max="23" width="5.42578125" style="1" customWidth="1"/>
    <col min="24" max="27" width="23.140625" style="1" customWidth="1"/>
    <col min="28" max="28" width="6" style="1" customWidth="1"/>
    <col min="29" max="29" width="21.7109375" style="1" customWidth="1"/>
    <col min="30" max="30" width="20" style="1" customWidth="1"/>
    <col min="31" max="31" width="30.140625" style="1" customWidth="1"/>
    <col min="32" max="32" width="25.140625" style="1" customWidth="1"/>
    <col min="33" max="33" width="1.28515625" style="1" customWidth="1"/>
    <col min="34" max="34" width="30.5703125" style="1" customWidth="1"/>
    <col min="35" max="35" width="11.42578125" style="1"/>
    <col min="36" max="36" width="17.85546875" style="1" bestFit="1" customWidth="1"/>
    <col min="37" max="16384" width="11.42578125" style="1"/>
  </cols>
  <sheetData>
    <row r="1" spans="1:34" ht="21" thickBot="1" x14ac:dyDescent="0.35">
      <c r="A1" s="6"/>
      <c r="B1" s="7"/>
      <c r="C1" s="7"/>
      <c r="D1" s="7"/>
      <c r="E1" s="7"/>
      <c r="F1" s="7"/>
      <c r="G1" s="7"/>
      <c r="H1" s="7"/>
      <c r="I1" s="7"/>
      <c r="J1" s="7"/>
      <c r="K1" s="7"/>
      <c r="L1" s="7"/>
      <c r="M1" s="40"/>
    </row>
    <row r="2" spans="1:34" s="23" customFormat="1" ht="40.5" customHeight="1" thickBot="1" x14ac:dyDescent="0.3">
      <c r="A2" s="22"/>
      <c r="B2" s="197" t="s">
        <v>113</v>
      </c>
      <c r="C2" s="198"/>
      <c r="D2" s="198"/>
      <c r="E2" s="198"/>
      <c r="F2" s="198"/>
      <c r="G2" s="198"/>
      <c r="H2" s="198"/>
      <c r="I2" s="198"/>
      <c r="J2" s="198"/>
      <c r="K2" s="198"/>
      <c r="L2" s="198"/>
      <c r="M2" s="198"/>
      <c r="N2" s="198"/>
      <c r="O2" s="198"/>
      <c r="P2" s="198"/>
      <c r="Q2" s="198"/>
      <c r="R2" s="198"/>
      <c r="S2" s="198"/>
      <c r="T2" s="198"/>
      <c r="U2" s="198"/>
      <c r="V2" s="198"/>
      <c r="W2" s="198"/>
      <c r="X2" s="198"/>
      <c r="Y2" s="198"/>
      <c r="Z2" s="198"/>
      <c r="AA2" s="198"/>
      <c r="AB2" s="198"/>
      <c r="AC2" s="198"/>
      <c r="AD2" s="198"/>
      <c r="AE2" s="198"/>
      <c r="AF2" s="198"/>
      <c r="AG2" s="198"/>
      <c r="AH2" s="199"/>
    </row>
    <row r="3" spans="1:34" s="23" customFormat="1" ht="100.5" customHeight="1" thickBot="1" x14ac:dyDescent="0.3">
      <c r="A3" s="22"/>
      <c r="B3" s="200"/>
      <c r="C3" s="201"/>
      <c r="D3" s="201"/>
      <c r="E3" s="201"/>
      <c r="F3" s="201"/>
      <c r="G3" s="201"/>
      <c r="H3" s="201"/>
      <c r="I3" s="201"/>
      <c r="J3" s="201"/>
      <c r="K3" s="201"/>
      <c r="L3" s="202"/>
      <c r="M3" s="140" t="s">
        <v>84</v>
      </c>
      <c r="N3" s="141"/>
      <c r="O3" s="141"/>
      <c r="P3" s="141"/>
      <c r="Q3" s="141"/>
      <c r="R3" s="141"/>
      <c r="S3" s="141"/>
      <c r="T3" s="141"/>
      <c r="U3" s="141"/>
      <c r="V3" s="141"/>
      <c r="W3" s="141"/>
      <c r="X3" s="141"/>
      <c r="Y3" s="141"/>
      <c r="Z3" s="141"/>
      <c r="AA3" s="141"/>
      <c r="AB3" s="141"/>
      <c r="AC3" s="141"/>
      <c r="AD3" s="141"/>
      <c r="AE3" s="141"/>
      <c r="AF3" s="141"/>
      <c r="AG3" s="141"/>
      <c r="AH3" s="142"/>
    </row>
    <row r="4" spans="1:34" s="23" customFormat="1" ht="34.5" customHeight="1" thickBot="1" x14ac:dyDescent="0.3">
      <c r="A4" s="22"/>
      <c r="B4" s="30"/>
      <c r="C4" s="30"/>
      <c r="D4" s="30"/>
      <c r="E4" s="30"/>
      <c r="F4" s="30"/>
      <c r="G4" s="30"/>
      <c r="H4" s="30"/>
      <c r="I4" s="30"/>
      <c r="J4" s="30"/>
      <c r="K4" s="30"/>
      <c r="L4" s="30"/>
      <c r="M4" s="29"/>
      <c r="N4" s="29"/>
      <c r="O4" s="29"/>
      <c r="P4" s="29"/>
      <c r="Q4" s="29"/>
      <c r="R4" s="29"/>
      <c r="S4" s="29"/>
      <c r="T4" s="29"/>
      <c r="U4" s="29"/>
      <c r="V4" s="29"/>
      <c r="W4" s="29"/>
      <c r="X4" s="29"/>
      <c r="Y4" s="29"/>
      <c r="Z4" s="29"/>
      <c r="AA4" s="29"/>
      <c r="AB4" s="29"/>
      <c r="AC4" s="29"/>
      <c r="AD4" s="56"/>
      <c r="AE4" s="29"/>
      <c r="AF4" s="29"/>
      <c r="AG4" s="29"/>
      <c r="AH4" s="29"/>
    </row>
    <row r="5" spans="1:34" s="23" customFormat="1" ht="55.5" customHeight="1" thickBot="1" x14ac:dyDescent="0.3">
      <c r="A5" s="22"/>
      <c r="B5" s="30"/>
      <c r="C5" s="30"/>
      <c r="D5" s="30"/>
      <c r="E5" s="30"/>
      <c r="F5" s="30"/>
      <c r="G5" s="30"/>
      <c r="H5" s="30"/>
      <c r="I5" s="30"/>
      <c r="J5" s="30"/>
      <c r="K5" s="30"/>
      <c r="L5" s="30"/>
      <c r="M5" s="29"/>
      <c r="N5" s="271" t="s">
        <v>114</v>
      </c>
      <c r="O5" s="272"/>
      <c r="P5" s="272"/>
      <c r="Q5" s="273"/>
      <c r="R5" s="29"/>
      <c r="S5" s="203" t="s">
        <v>116</v>
      </c>
      <c r="T5" s="204"/>
      <c r="U5" s="204"/>
      <c r="V5" s="204"/>
      <c r="W5" s="204"/>
      <c r="X5" s="204"/>
      <c r="Y5" s="204"/>
      <c r="Z5" s="204"/>
      <c r="AA5" s="204"/>
      <c r="AB5" s="204"/>
      <c r="AC5" s="204"/>
      <c r="AD5" s="204"/>
      <c r="AE5" s="204"/>
      <c r="AF5" s="204"/>
      <c r="AG5" s="204"/>
      <c r="AH5" s="205"/>
    </row>
    <row r="6" spans="1:34" s="23" customFormat="1" ht="19.5" thickBot="1" x14ac:dyDescent="0.3">
      <c r="A6" s="22"/>
      <c r="B6" s="30"/>
      <c r="C6" s="30"/>
      <c r="D6" s="30"/>
      <c r="E6" s="30"/>
      <c r="F6" s="30"/>
      <c r="G6" s="30"/>
      <c r="H6" s="30"/>
      <c r="I6" s="30"/>
      <c r="J6" s="30"/>
      <c r="K6" s="30"/>
      <c r="L6" s="30"/>
      <c r="M6" s="29"/>
      <c r="N6" s="29"/>
      <c r="O6" s="29"/>
      <c r="P6" s="29"/>
      <c r="Q6" s="29"/>
      <c r="R6" s="29"/>
      <c r="S6" s="29"/>
      <c r="T6" s="29"/>
      <c r="U6" s="29"/>
      <c r="V6" s="29"/>
      <c r="W6" s="29"/>
      <c r="X6" s="29"/>
      <c r="Y6" s="29"/>
      <c r="Z6" s="29"/>
      <c r="AA6" s="29"/>
      <c r="AB6" s="29"/>
      <c r="AC6" s="29"/>
      <c r="AD6" s="56"/>
      <c r="AE6" s="29"/>
      <c r="AF6" s="29"/>
      <c r="AG6" s="29"/>
      <c r="AH6" s="29"/>
    </row>
    <row r="7" spans="1:34" s="24" customFormat="1" ht="77.25" customHeight="1" thickBot="1" x14ac:dyDescent="0.3">
      <c r="A7" s="22"/>
      <c r="B7" s="182" t="s">
        <v>87</v>
      </c>
      <c r="C7" s="183"/>
      <c r="D7" s="183"/>
      <c r="E7" s="183"/>
      <c r="F7" s="183"/>
      <c r="G7" s="183"/>
      <c r="H7" s="183"/>
      <c r="I7" s="183"/>
      <c r="J7" s="183"/>
      <c r="K7" s="183"/>
      <c r="L7" s="184"/>
      <c r="M7" s="41"/>
      <c r="N7" s="265" t="s">
        <v>91</v>
      </c>
      <c r="O7" s="266"/>
      <c r="P7" s="266"/>
      <c r="Q7" s="267"/>
      <c r="R7" s="4"/>
      <c r="S7" s="191" t="s">
        <v>91</v>
      </c>
      <c r="T7" s="192"/>
      <c r="U7" s="192"/>
      <c r="V7" s="193"/>
      <c r="W7" s="26"/>
      <c r="X7" s="191" t="s">
        <v>93</v>
      </c>
      <c r="Y7" s="192"/>
      <c r="Z7" s="193"/>
      <c r="AA7" s="58" t="s">
        <v>96</v>
      </c>
      <c r="AB7" s="4"/>
      <c r="AC7" s="191" t="s">
        <v>92</v>
      </c>
      <c r="AD7" s="192"/>
      <c r="AE7" s="193"/>
      <c r="AF7" s="58" t="s">
        <v>96</v>
      </c>
      <c r="AG7" s="4"/>
      <c r="AH7" s="206" t="s">
        <v>90</v>
      </c>
    </row>
    <row r="8" spans="1:34" s="24" customFormat="1" ht="48.75" customHeight="1" thickBot="1" x14ac:dyDescent="0.3">
      <c r="A8" s="22"/>
      <c r="B8" s="52"/>
      <c r="C8" s="53"/>
      <c r="D8" s="53"/>
      <c r="E8" s="53"/>
      <c r="F8" s="53"/>
      <c r="G8" s="53"/>
      <c r="H8" s="53"/>
      <c r="I8" s="182" t="s">
        <v>97</v>
      </c>
      <c r="J8" s="183"/>
      <c r="K8" s="183"/>
      <c r="L8" s="184"/>
      <c r="M8" s="41"/>
      <c r="N8" s="268"/>
      <c r="O8" s="269"/>
      <c r="P8" s="269"/>
      <c r="Q8" s="270"/>
      <c r="R8" s="4"/>
      <c r="S8" s="194"/>
      <c r="T8" s="195"/>
      <c r="U8" s="195"/>
      <c r="V8" s="196"/>
      <c r="W8" s="26"/>
      <c r="X8" s="194"/>
      <c r="Y8" s="195"/>
      <c r="Z8" s="196"/>
      <c r="AA8" s="59">
        <v>4.3999999999999997E-2</v>
      </c>
      <c r="AB8" s="4"/>
      <c r="AC8" s="194"/>
      <c r="AD8" s="195"/>
      <c r="AE8" s="196"/>
      <c r="AF8" s="59">
        <v>0.03</v>
      </c>
      <c r="AG8" s="4"/>
      <c r="AH8" s="207"/>
    </row>
    <row r="9" spans="1:34" s="21" customFormat="1" ht="87" customHeight="1" thickBot="1" x14ac:dyDescent="0.3">
      <c r="A9" s="20"/>
      <c r="B9" s="25" t="s">
        <v>0</v>
      </c>
      <c r="C9" s="25" t="s">
        <v>7</v>
      </c>
      <c r="D9" s="25" t="s">
        <v>8</v>
      </c>
      <c r="E9" s="25" t="s">
        <v>9</v>
      </c>
      <c r="F9" s="25" t="s">
        <v>83</v>
      </c>
      <c r="G9" s="25" t="s">
        <v>10</v>
      </c>
      <c r="H9" s="25" t="s">
        <v>11</v>
      </c>
      <c r="I9" s="25">
        <v>2026</v>
      </c>
      <c r="J9" s="25">
        <v>2027</v>
      </c>
      <c r="K9" s="39">
        <v>2028</v>
      </c>
      <c r="L9" s="25" t="s">
        <v>58</v>
      </c>
      <c r="M9" s="42"/>
      <c r="N9" s="27" t="s">
        <v>1</v>
      </c>
      <c r="O9" s="27" t="s">
        <v>4</v>
      </c>
      <c r="P9" s="27" t="s">
        <v>5</v>
      </c>
      <c r="Q9" s="27" t="s">
        <v>6</v>
      </c>
      <c r="R9" s="5"/>
      <c r="S9" s="27" t="s">
        <v>1</v>
      </c>
      <c r="T9" s="27" t="s">
        <v>4</v>
      </c>
      <c r="U9" s="27" t="s">
        <v>95</v>
      </c>
      <c r="V9" s="27" t="s">
        <v>6</v>
      </c>
      <c r="W9" s="28"/>
      <c r="X9" s="27" t="s">
        <v>1</v>
      </c>
      <c r="Y9" s="27" t="s">
        <v>4</v>
      </c>
      <c r="Z9" s="27" t="s">
        <v>5</v>
      </c>
      <c r="AA9" s="27" t="s">
        <v>6</v>
      </c>
      <c r="AB9" s="5"/>
      <c r="AC9" s="27" t="s">
        <v>1</v>
      </c>
      <c r="AD9" s="27" t="s">
        <v>4</v>
      </c>
      <c r="AE9" s="27" t="s">
        <v>5</v>
      </c>
      <c r="AF9" s="27" t="s">
        <v>6</v>
      </c>
      <c r="AG9" s="5"/>
      <c r="AH9" s="208"/>
    </row>
    <row r="10" spans="1:34" s="5" customFormat="1" ht="37.5" customHeight="1" thickBot="1" x14ac:dyDescent="0.3">
      <c r="A10" s="9"/>
      <c r="B10" s="10">
        <v>1</v>
      </c>
      <c r="C10" s="11" t="s">
        <v>12</v>
      </c>
      <c r="D10" s="11" t="s">
        <v>13</v>
      </c>
      <c r="E10" s="11" t="s">
        <v>14</v>
      </c>
      <c r="F10" s="11" t="s">
        <v>15</v>
      </c>
      <c r="G10" s="11" t="s">
        <v>16</v>
      </c>
      <c r="H10" s="10">
        <v>12</v>
      </c>
      <c r="I10" s="12">
        <f>(1*$H10)</f>
        <v>12</v>
      </c>
      <c r="J10" s="12">
        <f>12*H10</f>
        <v>144</v>
      </c>
      <c r="K10" s="44">
        <f>11*H10</f>
        <v>132</v>
      </c>
      <c r="L10" s="45">
        <f>I10+J10+K10</f>
        <v>288</v>
      </c>
      <c r="M10" s="43"/>
      <c r="N10" s="54">
        <f>'ANEXO 2'!U8</f>
        <v>12035.800142186637</v>
      </c>
      <c r="O10" s="54">
        <f>ROUND(N10*19%,2)</f>
        <v>2286.8000000000002</v>
      </c>
      <c r="P10" s="54">
        <f>ROUND(N10+O10,2)</f>
        <v>14322.6</v>
      </c>
      <c r="Q10" s="54">
        <f>ROUND(P10*$J10,2)</f>
        <v>2062454.4</v>
      </c>
      <c r="S10" s="57">
        <f>N10</f>
        <v>12035.800142186637</v>
      </c>
      <c r="T10" s="54">
        <f>ROUND(S10*19%,2)</f>
        <v>2286.8000000000002</v>
      </c>
      <c r="U10" s="54">
        <f>ROUND(S10+T10,2)</f>
        <v>14322.6</v>
      </c>
      <c r="V10" s="54">
        <f>ROUND(U10*$I10,2)</f>
        <v>171871.2</v>
      </c>
      <c r="W10" s="13"/>
      <c r="X10" s="54">
        <f>ROUND(S10+(S10*$AA$8),2)</f>
        <v>12565.38</v>
      </c>
      <c r="Y10" s="54">
        <f>ROUND(X10*19%,2)</f>
        <v>2387.42</v>
      </c>
      <c r="Z10" s="54">
        <f>ROUND(X10+Y10,2)</f>
        <v>14952.8</v>
      </c>
      <c r="AA10" s="54">
        <f>ROUND(Z10*$J10,2)</f>
        <v>2153203.2000000002</v>
      </c>
      <c r="AC10" s="57">
        <f>ROUND(X10+(X10*$AF$8),2)</f>
        <v>12942.34</v>
      </c>
      <c r="AD10" s="54">
        <f>ROUND(AC10*19%,2)</f>
        <v>2459.04</v>
      </c>
      <c r="AE10" s="54">
        <f>ROUND(AC10+AD10,2)</f>
        <v>15401.38</v>
      </c>
      <c r="AF10" s="54">
        <f>ROUND(AE10*$K10,2)</f>
        <v>2032982.16</v>
      </c>
      <c r="AH10" s="51">
        <f>ROUND(V10+AA10+AF10,2)</f>
        <v>4358056.5599999996</v>
      </c>
    </row>
    <row r="11" spans="1:34" s="5" customFormat="1" ht="37.5" customHeight="1" thickBot="1" x14ac:dyDescent="0.3">
      <c r="A11" s="9"/>
      <c r="B11" s="14">
        <v>2</v>
      </c>
      <c r="C11" s="15" t="s">
        <v>12</v>
      </c>
      <c r="D11" s="15" t="s">
        <v>17</v>
      </c>
      <c r="E11" s="15" t="s">
        <v>18</v>
      </c>
      <c r="F11" s="11" t="s">
        <v>15</v>
      </c>
      <c r="G11" s="11" t="s">
        <v>16</v>
      </c>
      <c r="H11" s="14">
        <v>1</v>
      </c>
      <c r="I11" s="12">
        <f t="shared" ref="I11:I54" si="0">(1*$H11)</f>
        <v>1</v>
      </c>
      <c r="J11" s="12">
        <f t="shared" ref="J11:J54" si="1">12*H11</f>
        <v>12</v>
      </c>
      <c r="K11" s="44">
        <f t="shared" ref="K11:K54" si="2">11*H11</f>
        <v>11</v>
      </c>
      <c r="L11" s="45">
        <f t="shared" ref="L11:L54" si="3">I11+J11+K11</f>
        <v>24</v>
      </c>
      <c r="M11" s="43"/>
      <c r="N11" s="54">
        <f>'ANEXO 2'!U9</f>
        <v>12035.800142186637</v>
      </c>
      <c r="O11" s="54">
        <f t="shared" ref="O11:O54" si="4">ROUND(N11*19%,2)</f>
        <v>2286.8000000000002</v>
      </c>
      <c r="P11" s="54">
        <f t="shared" ref="P11:P54" si="5">ROUND(N11+O11,2)</f>
        <v>14322.6</v>
      </c>
      <c r="Q11" s="54">
        <f t="shared" ref="Q11:Q54" si="6">ROUND(P11*$J11,2)</f>
        <v>171871.2</v>
      </c>
      <c r="S11" s="57">
        <f t="shared" ref="S11:S54" si="7">N11</f>
        <v>12035.800142186637</v>
      </c>
      <c r="T11" s="54">
        <f t="shared" ref="T11:T54" si="8">ROUND(S11*19%,2)</f>
        <v>2286.8000000000002</v>
      </c>
      <c r="U11" s="54">
        <f t="shared" ref="U11:U54" si="9">ROUND(S11+T11,2)</f>
        <v>14322.6</v>
      </c>
      <c r="V11" s="54">
        <f t="shared" ref="V11:V54" si="10">ROUND(U11*$I11,2)</f>
        <v>14322.6</v>
      </c>
      <c r="W11" s="13"/>
      <c r="X11" s="54">
        <f t="shared" ref="X11:X54" si="11">ROUND(S11+(S11*$AA$8),2)</f>
        <v>12565.38</v>
      </c>
      <c r="Y11" s="54">
        <f t="shared" ref="Y11:Y54" si="12">ROUND(X11*19%,2)</f>
        <v>2387.42</v>
      </c>
      <c r="Z11" s="54">
        <f t="shared" ref="Z11:Z54" si="13">ROUND(X11+Y11,2)</f>
        <v>14952.8</v>
      </c>
      <c r="AA11" s="54">
        <f t="shared" ref="AA11:AA54" si="14">ROUND(Z11*$J11,2)</f>
        <v>179433.60000000001</v>
      </c>
      <c r="AC11" s="57">
        <f t="shared" ref="AC11:AC54" si="15">ROUND(X11+(X11*$AF$8),2)</f>
        <v>12942.34</v>
      </c>
      <c r="AD11" s="54">
        <f t="shared" ref="AD11:AD54" si="16">ROUND(AC11*19%,2)</f>
        <v>2459.04</v>
      </c>
      <c r="AE11" s="54">
        <f t="shared" ref="AE11:AE54" si="17">ROUND(AC11+AD11,2)</f>
        <v>15401.38</v>
      </c>
      <c r="AF11" s="54">
        <f t="shared" ref="AF11:AF54" si="18">ROUND(AE11*$K11,2)</f>
        <v>169415.18</v>
      </c>
      <c r="AH11" s="51">
        <f t="shared" ref="AH11:AH54" si="19">ROUND(V11+AA11+AF11,2)</f>
        <v>363171.38</v>
      </c>
    </row>
    <row r="12" spans="1:34" s="5" customFormat="1" ht="37.5" customHeight="1" thickBot="1" x14ac:dyDescent="0.3">
      <c r="A12" s="9"/>
      <c r="B12" s="10">
        <v>3</v>
      </c>
      <c r="C12" s="15" t="s">
        <v>12</v>
      </c>
      <c r="D12" s="15" t="s">
        <v>17</v>
      </c>
      <c r="E12" s="15" t="s">
        <v>19</v>
      </c>
      <c r="F12" s="11" t="s">
        <v>15</v>
      </c>
      <c r="G12" s="11" t="s">
        <v>16</v>
      </c>
      <c r="H12" s="14">
        <v>1</v>
      </c>
      <c r="I12" s="12">
        <f t="shared" si="0"/>
        <v>1</v>
      </c>
      <c r="J12" s="12">
        <f t="shared" si="1"/>
        <v>12</v>
      </c>
      <c r="K12" s="44">
        <f t="shared" si="2"/>
        <v>11</v>
      </c>
      <c r="L12" s="45">
        <f t="shared" si="3"/>
        <v>24</v>
      </c>
      <c r="M12" s="43"/>
      <c r="N12" s="54">
        <f>'ANEXO 2'!U10</f>
        <v>12035.800142186637</v>
      </c>
      <c r="O12" s="54">
        <f t="shared" si="4"/>
        <v>2286.8000000000002</v>
      </c>
      <c r="P12" s="54">
        <f t="shared" si="5"/>
        <v>14322.6</v>
      </c>
      <c r="Q12" s="54">
        <f t="shared" si="6"/>
        <v>171871.2</v>
      </c>
      <c r="S12" s="57">
        <f t="shared" si="7"/>
        <v>12035.800142186637</v>
      </c>
      <c r="T12" s="54">
        <f t="shared" si="8"/>
        <v>2286.8000000000002</v>
      </c>
      <c r="U12" s="54">
        <f t="shared" si="9"/>
        <v>14322.6</v>
      </c>
      <c r="V12" s="54">
        <f t="shared" si="10"/>
        <v>14322.6</v>
      </c>
      <c r="W12" s="13"/>
      <c r="X12" s="54">
        <f t="shared" si="11"/>
        <v>12565.38</v>
      </c>
      <c r="Y12" s="54">
        <f t="shared" si="12"/>
        <v>2387.42</v>
      </c>
      <c r="Z12" s="54">
        <f t="shared" si="13"/>
        <v>14952.8</v>
      </c>
      <c r="AA12" s="54">
        <f t="shared" si="14"/>
        <v>179433.60000000001</v>
      </c>
      <c r="AC12" s="57">
        <f t="shared" si="15"/>
        <v>12942.34</v>
      </c>
      <c r="AD12" s="54">
        <f t="shared" si="16"/>
        <v>2459.04</v>
      </c>
      <c r="AE12" s="54">
        <f t="shared" si="17"/>
        <v>15401.38</v>
      </c>
      <c r="AF12" s="54">
        <f t="shared" si="18"/>
        <v>169415.18</v>
      </c>
      <c r="AH12" s="51">
        <f t="shared" si="19"/>
        <v>363171.38</v>
      </c>
    </row>
    <row r="13" spans="1:34" s="5" customFormat="1" ht="37.5" customHeight="1" thickBot="1" x14ac:dyDescent="0.3">
      <c r="A13" s="9"/>
      <c r="B13" s="14">
        <v>4</v>
      </c>
      <c r="C13" s="15" t="s">
        <v>12</v>
      </c>
      <c r="D13" s="15" t="s">
        <v>17</v>
      </c>
      <c r="E13" s="15" t="s">
        <v>20</v>
      </c>
      <c r="F13" s="11" t="s">
        <v>15</v>
      </c>
      <c r="G13" s="11" t="s">
        <v>16</v>
      </c>
      <c r="H13" s="14">
        <v>2</v>
      </c>
      <c r="I13" s="12">
        <f t="shared" si="0"/>
        <v>2</v>
      </c>
      <c r="J13" s="12">
        <f t="shared" si="1"/>
        <v>24</v>
      </c>
      <c r="K13" s="44">
        <f t="shared" si="2"/>
        <v>22</v>
      </c>
      <c r="L13" s="45">
        <f t="shared" si="3"/>
        <v>48</v>
      </c>
      <c r="M13" s="43"/>
      <c r="N13" s="54">
        <f>'ANEXO 2'!U11</f>
        <v>12035.800142186637</v>
      </c>
      <c r="O13" s="54">
        <f t="shared" si="4"/>
        <v>2286.8000000000002</v>
      </c>
      <c r="P13" s="54">
        <f t="shared" si="5"/>
        <v>14322.6</v>
      </c>
      <c r="Q13" s="54">
        <f t="shared" si="6"/>
        <v>343742.4</v>
      </c>
      <c r="S13" s="57">
        <f t="shared" si="7"/>
        <v>12035.800142186637</v>
      </c>
      <c r="T13" s="54">
        <f t="shared" si="8"/>
        <v>2286.8000000000002</v>
      </c>
      <c r="U13" s="54">
        <f t="shared" si="9"/>
        <v>14322.6</v>
      </c>
      <c r="V13" s="54">
        <f>ROUND(U13*$I13,2)</f>
        <v>28645.200000000001</v>
      </c>
      <c r="W13" s="13"/>
      <c r="X13" s="54">
        <f t="shared" si="11"/>
        <v>12565.38</v>
      </c>
      <c r="Y13" s="54">
        <f t="shared" si="12"/>
        <v>2387.42</v>
      </c>
      <c r="Z13" s="54">
        <f t="shared" si="13"/>
        <v>14952.8</v>
      </c>
      <c r="AA13" s="54">
        <f t="shared" si="14"/>
        <v>358867.20000000001</v>
      </c>
      <c r="AC13" s="57">
        <f t="shared" si="15"/>
        <v>12942.34</v>
      </c>
      <c r="AD13" s="54">
        <f t="shared" si="16"/>
        <v>2459.04</v>
      </c>
      <c r="AE13" s="54">
        <f t="shared" si="17"/>
        <v>15401.38</v>
      </c>
      <c r="AF13" s="54">
        <f t="shared" si="18"/>
        <v>338830.36</v>
      </c>
      <c r="AH13" s="51">
        <f t="shared" si="19"/>
        <v>726342.76</v>
      </c>
    </row>
    <row r="14" spans="1:34" s="5" customFormat="1" ht="37.5" customHeight="1" thickBot="1" x14ac:dyDescent="0.3">
      <c r="A14" s="9"/>
      <c r="B14" s="10">
        <v>5</v>
      </c>
      <c r="C14" s="15" t="s">
        <v>21</v>
      </c>
      <c r="D14" s="15" t="s">
        <v>22</v>
      </c>
      <c r="E14" s="15" t="s">
        <v>23</v>
      </c>
      <c r="F14" s="11" t="s">
        <v>15</v>
      </c>
      <c r="G14" s="11" t="s">
        <v>16</v>
      </c>
      <c r="H14" s="14">
        <v>6</v>
      </c>
      <c r="I14" s="12">
        <f t="shared" si="0"/>
        <v>6</v>
      </c>
      <c r="J14" s="12">
        <f t="shared" si="1"/>
        <v>72</v>
      </c>
      <c r="K14" s="44">
        <f t="shared" si="2"/>
        <v>66</v>
      </c>
      <c r="L14" s="45">
        <f t="shared" si="3"/>
        <v>144</v>
      </c>
      <c r="M14" s="43"/>
      <c r="N14" s="54">
        <f>'ANEXO 2'!U12</f>
        <v>12035.800142186637</v>
      </c>
      <c r="O14" s="54">
        <f t="shared" si="4"/>
        <v>2286.8000000000002</v>
      </c>
      <c r="P14" s="54">
        <f t="shared" si="5"/>
        <v>14322.6</v>
      </c>
      <c r="Q14" s="54">
        <f t="shared" si="6"/>
        <v>1031227.2</v>
      </c>
      <c r="S14" s="57">
        <f t="shared" si="7"/>
        <v>12035.800142186637</v>
      </c>
      <c r="T14" s="54">
        <f t="shared" si="8"/>
        <v>2286.8000000000002</v>
      </c>
      <c r="U14" s="54">
        <f t="shared" si="9"/>
        <v>14322.6</v>
      </c>
      <c r="V14" s="54">
        <f>ROUND(U14*$I14,2)</f>
        <v>85935.6</v>
      </c>
      <c r="W14" s="13"/>
      <c r="X14" s="54">
        <f t="shared" si="11"/>
        <v>12565.38</v>
      </c>
      <c r="Y14" s="54">
        <f t="shared" si="12"/>
        <v>2387.42</v>
      </c>
      <c r="Z14" s="54">
        <f t="shared" si="13"/>
        <v>14952.8</v>
      </c>
      <c r="AA14" s="54">
        <f t="shared" si="14"/>
        <v>1076601.6000000001</v>
      </c>
      <c r="AC14" s="57">
        <f t="shared" si="15"/>
        <v>12942.34</v>
      </c>
      <c r="AD14" s="54">
        <f t="shared" si="16"/>
        <v>2459.04</v>
      </c>
      <c r="AE14" s="54">
        <f t="shared" si="17"/>
        <v>15401.38</v>
      </c>
      <c r="AF14" s="54">
        <f t="shared" si="18"/>
        <v>1016491.08</v>
      </c>
      <c r="AH14" s="51">
        <f t="shared" si="19"/>
        <v>2179028.2799999998</v>
      </c>
    </row>
    <row r="15" spans="1:34" s="5" customFormat="1" ht="37.5" customHeight="1" thickBot="1" x14ac:dyDescent="0.3">
      <c r="A15" s="9"/>
      <c r="B15" s="14">
        <v>6</v>
      </c>
      <c r="C15" s="15" t="s">
        <v>21</v>
      </c>
      <c r="D15" s="15" t="s">
        <v>22</v>
      </c>
      <c r="E15" s="15" t="s">
        <v>24</v>
      </c>
      <c r="F15" s="11" t="s">
        <v>15</v>
      </c>
      <c r="G15" s="11" t="s">
        <v>16</v>
      </c>
      <c r="H15" s="14">
        <v>6</v>
      </c>
      <c r="I15" s="12">
        <f t="shared" si="0"/>
        <v>6</v>
      </c>
      <c r="J15" s="12">
        <f t="shared" si="1"/>
        <v>72</v>
      </c>
      <c r="K15" s="44">
        <f t="shared" si="2"/>
        <v>66</v>
      </c>
      <c r="L15" s="45">
        <f t="shared" si="3"/>
        <v>144</v>
      </c>
      <c r="M15" s="43"/>
      <c r="N15" s="54">
        <f>'ANEXO 2'!U13</f>
        <v>12035.800142186637</v>
      </c>
      <c r="O15" s="54">
        <f t="shared" si="4"/>
        <v>2286.8000000000002</v>
      </c>
      <c r="P15" s="54">
        <f t="shared" si="5"/>
        <v>14322.6</v>
      </c>
      <c r="Q15" s="54">
        <f t="shared" si="6"/>
        <v>1031227.2</v>
      </c>
      <c r="S15" s="57">
        <f t="shared" si="7"/>
        <v>12035.800142186637</v>
      </c>
      <c r="T15" s="54">
        <f t="shared" si="8"/>
        <v>2286.8000000000002</v>
      </c>
      <c r="U15" s="54">
        <f t="shared" si="9"/>
        <v>14322.6</v>
      </c>
      <c r="V15" s="54">
        <f t="shared" si="10"/>
        <v>85935.6</v>
      </c>
      <c r="W15" s="13"/>
      <c r="X15" s="54">
        <f t="shared" si="11"/>
        <v>12565.38</v>
      </c>
      <c r="Y15" s="54">
        <f t="shared" si="12"/>
        <v>2387.42</v>
      </c>
      <c r="Z15" s="54">
        <f t="shared" si="13"/>
        <v>14952.8</v>
      </c>
      <c r="AA15" s="54">
        <f t="shared" si="14"/>
        <v>1076601.6000000001</v>
      </c>
      <c r="AC15" s="57">
        <f t="shared" si="15"/>
        <v>12942.34</v>
      </c>
      <c r="AD15" s="54">
        <f t="shared" si="16"/>
        <v>2459.04</v>
      </c>
      <c r="AE15" s="54">
        <f t="shared" si="17"/>
        <v>15401.38</v>
      </c>
      <c r="AF15" s="54">
        <f t="shared" si="18"/>
        <v>1016491.08</v>
      </c>
      <c r="AH15" s="51">
        <f t="shared" si="19"/>
        <v>2179028.2799999998</v>
      </c>
    </row>
    <row r="16" spans="1:34" s="5" customFormat="1" ht="37.5" customHeight="1" thickBot="1" x14ac:dyDescent="0.3">
      <c r="A16" s="9"/>
      <c r="B16" s="10">
        <v>7</v>
      </c>
      <c r="C16" s="15" t="s">
        <v>21</v>
      </c>
      <c r="D16" s="15" t="s">
        <v>22</v>
      </c>
      <c r="E16" s="15" t="s">
        <v>25</v>
      </c>
      <c r="F16" s="11" t="s">
        <v>15</v>
      </c>
      <c r="G16" s="11" t="s">
        <v>16</v>
      </c>
      <c r="H16" s="14">
        <v>2</v>
      </c>
      <c r="I16" s="12">
        <f t="shared" si="0"/>
        <v>2</v>
      </c>
      <c r="J16" s="12">
        <f t="shared" si="1"/>
        <v>24</v>
      </c>
      <c r="K16" s="44">
        <f t="shared" si="2"/>
        <v>22</v>
      </c>
      <c r="L16" s="45">
        <f t="shared" si="3"/>
        <v>48</v>
      </c>
      <c r="M16" s="43"/>
      <c r="N16" s="54">
        <f>'ANEXO 2'!U14</f>
        <v>12035.800142186637</v>
      </c>
      <c r="O16" s="54">
        <f t="shared" si="4"/>
        <v>2286.8000000000002</v>
      </c>
      <c r="P16" s="54">
        <f t="shared" si="5"/>
        <v>14322.6</v>
      </c>
      <c r="Q16" s="54">
        <f t="shared" si="6"/>
        <v>343742.4</v>
      </c>
      <c r="S16" s="57">
        <f t="shared" si="7"/>
        <v>12035.800142186637</v>
      </c>
      <c r="T16" s="54">
        <f t="shared" si="8"/>
        <v>2286.8000000000002</v>
      </c>
      <c r="U16" s="54">
        <f t="shared" si="9"/>
        <v>14322.6</v>
      </c>
      <c r="V16" s="54">
        <f t="shared" si="10"/>
        <v>28645.200000000001</v>
      </c>
      <c r="W16" s="13"/>
      <c r="X16" s="54">
        <f t="shared" si="11"/>
        <v>12565.38</v>
      </c>
      <c r="Y16" s="54">
        <f t="shared" si="12"/>
        <v>2387.42</v>
      </c>
      <c r="Z16" s="54">
        <f t="shared" si="13"/>
        <v>14952.8</v>
      </c>
      <c r="AA16" s="54">
        <f t="shared" si="14"/>
        <v>358867.20000000001</v>
      </c>
      <c r="AC16" s="57">
        <f t="shared" si="15"/>
        <v>12942.34</v>
      </c>
      <c r="AD16" s="54">
        <f t="shared" si="16"/>
        <v>2459.04</v>
      </c>
      <c r="AE16" s="54">
        <f t="shared" si="17"/>
        <v>15401.38</v>
      </c>
      <c r="AF16" s="54">
        <f t="shared" si="18"/>
        <v>338830.36</v>
      </c>
      <c r="AH16" s="51">
        <f t="shared" si="19"/>
        <v>726342.76</v>
      </c>
    </row>
    <row r="17" spans="1:34" s="5" customFormat="1" ht="37.5" customHeight="1" thickBot="1" x14ac:dyDescent="0.3">
      <c r="A17" s="9"/>
      <c r="B17" s="14">
        <v>8</v>
      </c>
      <c r="C17" s="15" t="s">
        <v>26</v>
      </c>
      <c r="D17" s="15" t="s">
        <v>27</v>
      </c>
      <c r="E17" s="15" t="s">
        <v>28</v>
      </c>
      <c r="F17" s="11" t="s">
        <v>15</v>
      </c>
      <c r="G17" s="11" t="s">
        <v>16</v>
      </c>
      <c r="H17" s="14">
        <v>1</v>
      </c>
      <c r="I17" s="12">
        <f t="shared" si="0"/>
        <v>1</v>
      </c>
      <c r="J17" s="12">
        <f t="shared" si="1"/>
        <v>12</v>
      </c>
      <c r="K17" s="44">
        <f t="shared" si="2"/>
        <v>11</v>
      </c>
      <c r="L17" s="45">
        <f t="shared" si="3"/>
        <v>24</v>
      </c>
      <c r="M17" s="43"/>
      <c r="N17" s="54">
        <f>'ANEXO 2'!U15</f>
        <v>12035.800142186637</v>
      </c>
      <c r="O17" s="54">
        <f t="shared" si="4"/>
        <v>2286.8000000000002</v>
      </c>
      <c r="P17" s="54">
        <f t="shared" si="5"/>
        <v>14322.6</v>
      </c>
      <c r="Q17" s="54">
        <f t="shared" si="6"/>
        <v>171871.2</v>
      </c>
      <c r="S17" s="57">
        <f t="shared" si="7"/>
        <v>12035.800142186637</v>
      </c>
      <c r="T17" s="54">
        <f t="shared" si="8"/>
        <v>2286.8000000000002</v>
      </c>
      <c r="U17" s="54">
        <f t="shared" si="9"/>
        <v>14322.6</v>
      </c>
      <c r="V17" s="54">
        <f>ROUND(U17*$I17,2)</f>
        <v>14322.6</v>
      </c>
      <c r="W17" s="13"/>
      <c r="X17" s="54">
        <f t="shared" si="11"/>
        <v>12565.38</v>
      </c>
      <c r="Y17" s="54">
        <f t="shared" si="12"/>
        <v>2387.42</v>
      </c>
      <c r="Z17" s="54">
        <f t="shared" si="13"/>
        <v>14952.8</v>
      </c>
      <c r="AA17" s="54">
        <f t="shared" si="14"/>
        <v>179433.60000000001</v>
      </c>
      <c r="AC17" s="57">
        <f t="shared" si="15"/>
        <v>12942.34</v>
      </c>
      <c r="AD17" s="54">
        <f t="shared" si="16"/>
        <v>2459.04</v>
      </c>
      <c r="AE17" s="54">
        <f t="shared" si="17"/>
        <v>15401.38</v>
      </c>
      <c r="AF17" s="54">
        <f t="shared" si="18"/>
        <v>169415.18</v>
      </c>
      <c r="AH17" s="51">
        <f t="shared" si="19"/>
        <v>363171.38</v>
      </c>
    </row>
    <row r="18" spans="1:34" s="5" customFormat="1" ht="37.5" customHeight="1" thickBot="1" x14ac:dyDescent="0.3">
      <c r="A18" s="9"/>
      <c r="B18" s="10">
        <v>9</v>
      </c>
      <c r="C18" s="15" t="s">
        <v>26</v>
      </c>
      <c r="D18" s="15" t="s">
        <v>29</v>
      </c>
      <c r="E18" s="15" t="s">
        <v>30</v>
      </c>
      <c r="F18" s="11" t="s">
        <v>15</v>
      </c>
      <c r="G18" s="11" t="s">
        <v>16</v>
      </c>
      <c r="H18" s="14">
        <v>1</v>
      </c>
      <c r="I18" s="12">
        <f t="shared" si="0"/>
        <v>1</v>
      </c>
      <c r="J18" s="12">
        <f t="shared" si="1"/>
        <v>12</v>
      </c>
      <c r="K18" s="44">
        <f t="shared" si="2"/>
        <v>11</v>
      </c>
      <c r="L18" s="45">
        <f t="shared" si="3"/>
        <v>24</v>
      </c>
      <c r="M18" s="43"/>
      <c r="N18" s="54">
        <f>'ANEXO 2'!U16</f>
        <v>12035.800142186637</v>
      </c>
      <c r="O18" s="54">
        <f t="shared" si="4"/>
        <v>2286.8000000000002</v>
      </c>
      <c r="P18" s="54">
        <f t="shared" si="5"/>
        <v>14322.6</v>
      </c>
      <c r="Q18" s="54">
        <f t="shared" si="6"/>
        <v>171871.2</v>
      </c>
      <c r="S18" s="57">
        <f t="shared" si="7"/>
        <v>12035.800142186637</v>
      </c>
      <c r="T18" s="54">
        <f t="shared" si="8"/>
        <v>2286.8000000000002</v>
      </c>
      <c r="U18" s="54">
        <f t="shared" si="9"/>
        <v>14322.6</v>
      </c>
      <c r="V18" s="54">
        <f t="shared" si="10"/>
        <v>14322.6</v>
      </c>
      <c r="W18" s="13"/>
      <c r="X18" s="54">
        <f t="shared" si="11"/>
        <v>12565.38</v>
      </c>
      <c r="Y18" s="54">
        <f t="shared" si="12"/>
        <v>2387.42</v>
      </c>
      <c r="Z18" s="54">
        <f t="shared" si="13"/>
        <v>14952.8</v>
      </c>
      <c r="AA18" s="54">
        <f t="shared" si="14"/>
        <v>179433.60000000001</v>
      </c>
      <c r="AC18" s="57">
        <f t="shared" si="15"/>
        <v>12942.34</v>
      </c>
      <c r="AD18" s="54">
        <f t="shared" si="16"/>
        <v>2459.04</v>
      </c>
      <c r="AE18" s="54">
        <f t="shared" si="17"/>
        <v>15401.38</v>
      </c>
      <c r="AF18" s="54">
        <f t="shared" si="18"/>
        <v>169415.18</v>
      </c>
      <c r="AH18" s="51">
        <f t="shared" si="19"/>
        <v>363171.38</v>
      </c>
    </row>
    <row r="19" spans="1:34" s="5" customFormat="1" ht="37.5" customHeight="1" thickBot="1" x14ac:dyDescent="0.3">
      <c r="A19" s="9"/>
      <c r="B19" s="14">
        <v>10</v>
      </c>
      <c r="C19" s="15" t="s">
        <v>26</v>
      </c>
      <c r="D19" s="15" t="s">
        <v>31</v>
      </c>
      <c r="E19" s="15" t="s">
        <v>32</v>
      </c>
      <c r="F19" s="11" t="s">
        <v>15</v>
      </c>
      <c r="G19" s="11" t="s">
        <v>16</v>
      </c>
      <c r="H19" s="14">
        <v>2</v>
      </c>
      <c r="I19" s="12">
        <f t="shared" si="0"/>
        <v>2</v>
      </c>
      <c r="J19" s="12">
        <f t="shared" si="1"/>
        <v>24</v>
      </c>
      <c r="K19" s="44">
        <f t="shared" si="2"/>
        <v>22</v>
      </c>
      <c r="L19" s="45">
        <f t="shared" si="3"/>
        <v>48</v>
      </c>
      <c r="M19" s="43"/>
      <c r="N19" s="54">
        <f>'ANEXO 2'!U17</f>
        <v>12035.800142186637</v>
      </c>
      <c r="O19" s="54">
        <f t="shared" si="4"/>
        <v>2286.8000000000002</v>
      </c>
      <c r="P19" s="54">
        <f t="shared" si="5"/>
        <v>14322.6</v>
      </c>
      <c r="Q19" s="54">
        <f t="shared" si="6"/>
        <v>343742.4</v>
      </c>
      <c r="S19" s="57">
        <f t="shared" si="7"/>
        <v>12035.800142186637</v>
      </c>
      <c r="T19" s="54">
        <f t="shared" si="8"/>
        <v>2286.8000000000002</v>
      </c>
      <c r="U19" s="54">
        <f t="shared" si="9"/>
        <v>14322.6</v>
      </c>
      <c r="V19" s="54">
        <f t="shared" si="10"/>
        <v>28645.200000000001</v>
      </c>
      <c r="W19" s="13"/>
      <c r="X19" s="54">
        <f t="shared" si="11"/>
        <v>12565.38</v>
      </c>
      <c r="Y19" s="54">
        <f t="shared" si="12"/>
        <v>2387.42</v>
      </c>
      <c r="Z19" s="54">
        <f t="shared" si="13"/>
        <v>14952.8</v>
      </c>
      <c r="AA19" s="54">
        <f t="shared" si="14"/>
        <v>358867.20000000001</v>
      </c>
      <c r="AC19" s="57">
        <f t="shared" si="15"/>
        <v>12942.34</v>
      </c>
      <c r="AD19" s="54">
        <f t="shared" si="16"/>
        <v>2459.04</v>
      </c>
      <c r="AE19" s="54">
        <f t="shared" si="17"/>
        <v>15401.38</v>
      </c>
      <c r="AF19" s="54">
        <f t="shared" si="18"/>
        <v>338830.36</v>
      </c>
      <c r="AH19" s="51">
        <f t="shared" si="19"/>
        <v>726342.76</v>
      </c>
    </row>
    <row r="20" spans="1:34" s="5" customFormat="1" ht="37.5" customHeight="1" thickBot="1" x14ac:dyDescent="0.3">
      <c r="A20" s="9"/>
      <c r="B20" s="10">
        <v>11</v>
      </c>
      <c r="C20" s="15" t="s">
        <v>26</v>
      </c>
      <c r="D20" s="15" t="s">
        <v>33</v>
      </c>
      <c r="E20" s="15" t="s">
        <v>32</v>
      </c>
      <c r="F20" s="11" t="s">
        <v>15</v>
      </c>
      <c r="G20" s="11" t="s">
        <v>16</v>
      </c>
      <c r="H20" s="14">
        <v>3</v>
      </c>
      <c r="I20" s="12">
        <f t="shared" si="0"/>
        <v>3</v>
      </c>
      <c r="J20" s="12">
        <f t="shared" si="1"/>
        <v>36</v>
      </c>
      <c r="K20" s="44">
        <f t="shared" si="2"/>
        <v>33</v>
      </c>
      <c r="L20" s="45">
        <f t="shared" si="3"/>
        <v>72</v>
      </c>
      <c r="M20" s="43"/>
      <c r="N20" s="54">
        <f>'ANEXO 2'!U18</f>
        <v>12035.800142186637</v>
      </c>
      <c r="O20" s="54">
        <f t="shared" si="4"/>
        <v>2286.8000000000002</v>
      </c>
      <c r="P20" s="54">
        <f t="shared" si="5"/>
        <v>14322.6</v>
      </c>
      <c r="Q20" s="54">
        <f t="shared" si="6"/>
        <v>515613.6</v>
      </c>
      <c r="S20" s="57">
        <f t="shared" si="7"/>
        <v>12035.800142186637</v>
      </c>
      <c r="T20" s="54">
        <f t="shared" si="8"/>
        <v>2286.8000000000002</v>
      </c>
      <c r="U20" s="54">
        <f t="shared" si="9"/>
        <v>14322.6</v>
      </c>
      <c r="V20" s="54">
        <f t="shared" si="10"/>
        <v>42967.8</v>
      </c>
      <c r="W20" s="13"/>
      <c r="X20" s="54">
        <f t="shared" si="11"/>
        <v>12565.38</v>
      </c>
      <c r="Y20" s="54">
        <f t="shared" si="12"/>
        <v>2387.42</v>
      </c>
      <c r="Z20" s="54">
        <f t="shared" si="13"/>
        <v>14952.8</v>
      </c>
      <c r="AA20" s="54">
        <f t="shared" si="14"/>
        <v>538300.80000000005</v>
      </c>
      <c r="AC20" s="57">
        <f t="shared" si="15"/>
        <v>12942.34</v>
      </c>
      <c r="AD20" s="54">
        <f t="shared" si="16"/>
        <v>2459.04</v>
      </c>
      <c r="AE20" s="54">
        <f t="shared" si="17"/>
        <v>15401.38</v>
      </c>
      <c r="AF20" s="54">
        <f t="shared" si="18"/>
        <v>508245.54</v>
      </c>
      <c r="AH20" s="51">
        <f t="shared" si="19"/>
        <v>1089514.1399999999</v>
      </c>
    </row>
    <row r="21" spans="1:34" s="5" customFormat="1" ht="37.5" customHeight="1" thickBot="1" x14ac:dyDescent="0.3">
      <c r="A21" s="9"/>
      <c r="B21" s="14">
        <v>12</v>
      </c>
      <c r="C21" s="15" t="s">
        <v>26</v>
      </c>
      <c r="D21" s="15" t="s">
        <v>31</v>
      </c>
      <c r="E21" s="15" t="s">
        <v>32</v>
      </c>
      <c r="F21" s="11" t="s">
        <v>15</v>
      </c>
      <c r="G21" s="11" t="s">
        <v>16</v>
      </c>
      <c r="H21" s="14">
        <v>2</v>
      </c>
      <c r="I21" s="12">
        <f t="shared" si="0"/>
        <v>2</v>
      </c>
      <c r="J21" s="12">
        <f t="shared" si="1"/>
        <v>24</v>
      </c>
      <c r="K21" s="44">
        <f t="shared" si="2"/>
        <v>22</v>
      </c>
      <c r="L21" s="45">
        <f t="shared" si="3"/>
        <v>48</v>
      </c>
      <c r="M21" s="43"/>
      <c r="N21" s="54">
        <f>'ANEXO 2'!U19</f>
        <v>12035.800142186637</v>
      </c>
      <c r="O21" s="54">
        <f t="shared" si="4"/>
        <v>2286.8000000000002</v>
      </c>
      <c r="P21" s="54">
        <f t="shared" si="5"/>
        <v>14322.6</v>
      </c>
      <c r="Q21" s="54">
        <f t="shared" si="6"/>
        <v>343742.4</v>
      </c>
      <c r="S21" s="57">
        <f t="shared" si="7"/>
        <v>12035.800142186637</v>
      </c>
      <c r="T21" s="54">
        <f t="shared" si="8"/>
        <v>2286.8000000000002</v>
      </c>
      <c r="U21" s="54">
        <f t="shared" si="9"/>
        <v>14322.6</v>
      </c>
      <c r="V21" s="54">
        <f t="shared" si="10"/>
        <v>28645.200000000001</v>
      </c>
      <c r="W21" s="13"/>
      <c r="X21" s="54">
        <f t="shared" si="11"/>
        <v>12565.38</v>
      </c>
      <c r="Y21" s="54">
        <f t="shared" si="12"/>
        <v>2387.42</v>
      </c>
      <c r="Z21" s="54">
        <f t="shared" si="13"/>
        <v>14952.8</v>
      </c>
      <c r="AA21" s="54">
        <f t="shared" si="14"/>
        <v>358867.20000000001</v>
      </c>
      <c r="AC21" s="57">
        <f t="shared" si="15"/>
        <v>12942.34</v>
      </c>
      <c r="AD21" s="54">
        <f t="shared" si="16"/>
        <v>2459.04</v>
      </c>
      <c r="AE21" s="54">
        <f t="shared" si="17"/>
        <v>15401.38</v>
      </c>
      <c r="AF21" s="54">
        <f t="shared" si="18"/>
        <v>338830.36</v>
      </c>
      <c r="AH21" s="51">
        <f t="shared" si="19"/>
        <v>726342.76</v>
      </c>
    </row>
    <row r="22" spans="1:34" s="5" customFormat="1" ht="37.5" customHeight="1" thickBot="1" x14ac:dyDescent="0.3">
      <c r="A22" s="9"/>
      <c r="B22" s="10">
        <v>13</v>
      </c>
      <c r="C22" s="15" t="s">
        <v>26</v>
      </c>
      <c r="D22" s="15" t="s">
        <v>34</v>
      </c>
      <c r="E22" s="15" t="s">
        <v>35</v>
      </c>
      <c r="F22" s="11" t="s">
        <v>15</v>
      </c>
      <c r="G22" s="11" t="s">
        <v>16</v>
      </c>
      <c r="H22" s="14">
        <v>1</v>
      </c>
      <c r="I22" s="12">
        <f t="shared" si="0"/>
        <v>1</v>
      </c>
      <c r="J22" s="12">
        <f t="shared" si="1"/>
        <v>12</v>
      </c>
      <c r="K22" s="44">
        <f t="shared" si="2"/>
        <v>11</v>
      </c>
      <c r="L22" s="45">
        <f t="shared" si="3"/>
        <v>24</v>
      </c>
      <c r="M22" s="43"/>
      <c r="N22" s="54">
        <f>'ANEXO 2'!U20</f>
        <v>56193.327682909992</v>
      </c>
      <c r="O22" s="54">
        <f t="shared" si="4"/>
        <v>10676.73</v>
      </c>
      <c r="P22" s="54">
        <f t="shared" si="5"/>
        <v>66870.06</v>
      </c>
      <c r="Q22" s="54">
        <f t="shared" si="6"/>
        <v>802440.72</v>
      </c>
      <c r="S22" s="57">
        <f t="shared" si="7"/>
        <v>56193.327682909992</v>
      </c>
      <c r="T22" s="54">
        <f t="shared" si="8"/>
        <v>10676.73</v>
      </c>
      <c r="U22" s="54">
        <f t="shared" si="9"/>
        <v>66870.06</v>
      </c>
      <c r="V22" s="54">
        <f t="shared" si="10"/>
        <v>66870.06</v>
      </c>
      <c r="W22" s="13"/>
      <c r="X22" s="54">
        <f t="shared" si="11"/>
        <v>58665.83</v>
      </c>
      <c r="Y22" s="54">
        <f t="shared" si="12"/>
        <v>11146.51</v>
      </c>
      <c r="Z22" s="54">
        <f t="shared" si="13"/>
        <v>69812.34</v>
      </c>
      <c r="AA22" s="54">
        <f t="shared" si="14"/>
        <v>837748.08</v>
      </c>
      <c r="AC22" s="57">
        <f t="shared" si="15"/>
        <v>60425.8</v>
      </c>
      <c r="AD22" s="54">
        <f t="shared" si="16"/>
        <v>11480.9</v>
      </c>
      <c r="AE22" s="54">
        <f t="shared" si="17"/>
        <v>71906.7</v>
      </c>
      <c r="AF22" s="54">
        <f t="shared" si="18"/>
        <v>790973.7</v>
      </c>
      <c r="AH22" s="51">
        <f t="shared" si="19"/>
        <v>1695591.84</v>
      </c>
    </row>
    <row r="23" spans="1:34" s="5" customFormat="1" ht="37.5" customHeight="1" thickBot="1" x14ac:dyDescent="0.3">
      <c r="A23" s="9"/>
      <c r="B23" s="14">
        <v>14</v>
      </c>
      <c r="C23" s="15" t="s">
        <v>26</v>
      </c>
      <c r="D23" s="15" t="s">
        <v>36</v>
      </c>
      <c r="E23" s="15" t="s">
        <v>37</v>
      </c>
      <c r="F23" s="11" t="s">
        <v>15</v>
      </c>
      <c r="G23" s="11" t="s">
        <v>16</v>
      </c>
      <c r="H23" s="10">
        <v>2</v>
      </c>
      <c r="I23" s="12">
        <f t="shared" si="0"/>
        <v>2</v>
      </c>
      <c r="J23" s="12">
        <f t="shared" si="1"/>
        <v>24</v>
      </c>
      <c r="K23" s="44">
        <f t="shared" si="2"/>
        <v>22</v>
      </c>
      <c r="L23" s="45">
        <f t="shared" si="3"/>
        <v>48</v>
      </c>
      <c r="M23" s="43"/>
      <c r="N23" s="54">
        <f>'ANEXO 2'!U21</f>
        <v>17256.581048453892</v>
      </c>
      <c r="O23" s="54">
        <f t="shared" si="4"/>
        <v>3278.75</v>
      </c>
      <c r="P23" s="54">
        <f t="shared" si="5"/>
        <v>20535.330000000002</v>
      </c>
      <c r="Q23" s="54">
        <f t="shared" si="6"/>
        <v>492847.92</v>
      </c>
      <c r="S23" s="57">
        <f t="shared" si="7"/>
        <v>17256.581048453892</v>
      </c>
      <c r="T23" s="54">
        <f t="shared" si="8"/>
        <v>3278.75</v>
      </c>
      <c r="U23" s="54">
        <f t="shared" si="9"/>
        <v>20535.330000000002</v>
      </c>
      <c r="V23" s="54">
        <f t="shared" si="10"/>
        <v>41070.660000000003</v>
      </c>
      <c r="W23" s="13"/>
      <c r="X23" s="54">
        <f t="shared" si="11"/>
        <v>18015.87</v>
      </c>
      <c r="Y23" s="54">
        <f t="shared" si="12"/>
        <v>3423.02</v>
      </c>
      <c r="Z23" s="54">
        <f t="shared" si="13"/>
        <v>21438.89</v>
      </c>
      <c r="AA23" s="54">
        <f t="shared" si="14"/>
        <v>514533.36</v>
      </c>
      <c r="AC23" s="57">
        <f t="shared" si="15"/>
        <v>18556.349999999999</v>
      </c>
      <c r="AD23" s="54">
        <f t="shared" si="16"/>
        <v>3525.71</v>
      </c>
      <c r="AE23" s="54">
        <f t="shared" si="17"/>
        <v>22082.06</v>
      </c>
      <c r="AF23" s="54">
        <f t="shared" si="18"/>
        <v>485805.32</v>
      </c>
      <c r="AH23" s="51">
        <f t="shared" si="19"/>
        <v>1041409.34</v>
      </c>
    </row>
    <row r="24" spans="1:34" s="5" customFormat="1" ht="37.5" customHeight="1" thickBot="1" x14ac:dyDescent="0.3">
      <c r="A24" s="9"/>
      <c r="B24" s="10">
        <v>15</v>
      </c>
      <c r="C24" s="11" t="s">
        <v>26</v>
      </c>
      <c r="D24" s="11" t="s">
        <v>29</v>
      </c>
      <c r="E24" s="11" t="s">
        <v>38</v>
      </c>
      <c r="F24" s="11" t="s">
        <v>15</v>
      </c>
      <c r="G24" s="11" t="s">
        <v>16</v>
      </c>
      <c r="H24" s="14">
        <v>1</v>
      </c>
      <c r="I24" s="12">
        <f t="shared" si="0"/>
        <v>1</v>
      </c>
      <c r="J24" s="12">
        <f t="shared" si="1"/>
        <v>12</v>
      </c>
      <c r="K24" s="44">
        <f t="shared" si="2"/>
        <v>11</v>
      </c>
      <c r="L24" s="45">
        <f t="shared" si="3"/>
        <v>24</v>
      </c>
      <c r="M24" s="43"/>
      <c r="N24" s="54">
        <f>'ANEXO 2'!U22</f>
        <v>17256.581048453892</v>
      </c>
      <c r="O24" s="54">
        <f t="shared" si="4"/>
        <v>3278.75</v>
      </c>
      <c r="P24" s="54">
        <f t="shared" si="5"/>
        <v>20535.330000000002</v>
      </c>
      <c r="Q24" s="54">
        <f t="shared" si="6"/>
        <v>246423.96</v>
      </c>
      <c r="S24" s="57">
        <f t="shared" si="7"/>
        <v>17256.581048453892</v>
      </c>
      <c r="T24" s="54">
        <f t="shared" si="8"/>
        <v>3278.75</v>
      </c>
      <c r="U24" s="54">
        <f t="shared" si="9"/>
        <v>20535.330000000002</v>
      </c>
      <c r="V24" s="54">
        <f t="shared" si="10"/>
        <v>20535.330000000002</v>
      </c>
      <c r="W24" s="13"/>
      <c r="X24" s="54">
        <f t="shared" si="11"/>
        <v>18015.87</v>
      </c>
      <c r="Y24" s="54">
        <f t="shared" si="12"/>
        <v>3423.02</v>
      </c>
      <c r="Z24" s="54">
        <f t="shared" si="13"/>
        <v>21438.89</v>
      </c>
      <c r="AA24" s="54">
        <f t="shared" si="14"/>
        <v>257266.68</v>
      </c>
      <c r="AC24" s="57">
        <f t="shared" si="15"/>
        <v>18556.349999999999</v>
      </c>
      <c r="AD24" s="54">
        <f t="shared" si="16"/>
        <v>3525.71</v>
      </c>
      <c r="AE24" s="54">
        <f t="shared" si="17"/>
        <v>22082.06</v>
      </c>
      <c r="AF24" s="54">
        <f t="shared" si="18"/>
        <v>242902.66</v>
      </c>
      <c r="AH24" s="51">
        <f t="shared" si="19"/>
        <v>520704.67</v>
      </c>
    </row>
    <row r="25" spans="1:34" s="5" customFormat="1" ht="37.5" customHeight="1" thickBot="1" x14ac:dyDescent="0.3">
      <c r="A25" s="9"/>
      <c r="B25" s="14">
        <v>16</v>
      </c>
      <c r="C25" s="15" t="s">
        <v>26</v>
      </c>
      <c r="D25" s="15" t="s">
        <v>29</v>
      </c>
      <c r="E25" s="15" t="s">
        <v>39</v>
      </c>
      <c r="F25" s="11" t="s">
        <v>15</v>
      </c>
      <c r="G25" s="11" t="s">
        <v>16</v>
      </c>
      <c r="H25" s="14">
        <v>1</v>
      </c>
      <c r="I25" s="12">
        <f t="shared" si="0"/>
        <v>1</v>
      </c>
      <c r="J25" s="12">
        <f t="shared" si="1"/>
        <v>12</v>
      </c>
      <c r="K25" s="44">
        <f t="shared" si="2"/>
        <v>11</v>
      </c>
      <c r="L25" s="45">
        <f t="shared" si="3"/>
        <v>24</v>
      </c>
      <c r="M25" s="43"/>
      <c r="N25" s="54">
        <f>'ANEXO 2'!U23</f>
        <v>17256.581048453892</v>
      </c>
      <c r="O25" s="54">
        <f t="shared" si="4"/>
        <v>3278.75</v>
      </c>
      <c r="P25" s="54">
        <f t="shared" si="5"/>
        <v>20535.330000000002</v>
      </c>
      <c r="Q25" s="54">
        <f t="shared" si="6"/>
        <v>246423.96</v>
      </c>
      <c r="S25" s="57">
        <f t="shared" si="7"/>
        <v>17256.581048453892</v>
      </c>
      <c r="T25" s="54">
        <f t="shared" si="8"/>
        <v>3278.75</v>
      </c>
      <c r="U25" s="54">
        <f t="shared" si="9"/>
        <v>20535.330000000002</v>
      </c>
      <c r="V25" s="54">
        <f t="shared" si="10"/>
        <v>20535.330000000002</v>
      </c>
      <c r="W25" s="13"/>
      <c r="X25" s="54">
        <f t="shared" si="11"/>
        <v>18015.87</v>
      </c>
      <c r="Y25" s="54">
        <f t="shared" si="12"/>
        <v>3423.02</v>
      </c>
      <c r="Z25" s="54">
        <f t="shared" si="13"/>
        <v>21438.89</v>
      </c>
      <c r="AA25" s="54">
        <f t="shared" si="14"/>
        <v>257266.68</v>
      </c>
      <c r="AC25" s="57">
        <f t="shared" si="15"/>
        <v>18556.349999999999</v>
      </c>
      <c r="AD25" s="54">
        <f t="shared" si="16"/>
        <v>3525.71</v>
      </c>
      <c r="AE25" s="54">
        <f t="shared" si="17"/>
        <v>22082.06</v>
      </c>
      <c r="AF25" s="54">
        <f t="shared" si="18"/>
        <v>242902.66</v>
      </c>
      <c r="AH25" s="51">
        <f t="shared" si="19"/>
        <v>520704.67</v>
      </c>
    </row>
    <row r="26" spans="1:34" s="5" customFormat="1" ht="37.5" customHeight="1" thickBot="1" x14ac:dyDescent="0.3">
      <c r="A26" s="9"/>
      <c r="B26" s="10">
        <v>17</v>
      </c>
      <c r="C26" s="15" t="s">
        <v>26</v>
      </c>
      <c r="D26" s="15" t="s">
        <v>36</v>
      </c>
      <c r="E26" s="15" t="s">
        <v>40</v>
      </c>
      <c r="F26" s="11" t="s">
        <v>15</v>
      </c>
      <c r="G26" s="11" t="s">
        <v>16</v>
      </c>
      <c r="H26" s="14">
        <v>2</v>
      </c>
      <c r="I26" s="12">
        <f t="shared" si="0"/>
        <v>2</v>
      </c>
      <c r="J26" s="12">
        <f t="shared" si="1"/>
        <v>24</v>
      </c>
      <c r="K26" s="44">
        <f t="shared" si="2"/>
        <v>22</v>
      </c>
      <c r="L26" s="45">
        <f t="shared" si="3"/>
        <v>48</v>
      </c>
      <c r="M26" s="43"/>
      <c r="N26" s="54">
        <f>'ANEXO 2'!U24</f>
        <v>17256.581048453892</v>
      </c>
      <c r="O26" s="54">
        <f t="shared" si="4"/>
        <v>3278.75</v>
      </c>
      <c r="P26" s="54">
        <f t="shared" si="5"/>
        <v>20535.330000000002</v>
      </c>
      <c r="Q26" s="54">
        <f t="shared" si="6"/>
        <v>492847.92</v>
      </c>
      <c r="S26" s="57">
        <f t="shared" si="7"/>
        <v>17256.581048453892</v>
      </c>
      <c r="T26" s="54">
        <f t="shared" si="8"/>
        <v>3278.75</v>
      </c>
      <c r="U26" s="54">
        <f t="shared" si="9"/>
        <v>20535.330000000002</v>
      </c>
      <c r="V26" s="54">
        <f t="shared" si="10"/>
        <v>41070.660000000003</v>
      </c>
      <c r="W26" s="13"/>
      <c r="X26" s="54">
        <f t="shared" si="11"/>
        <v>18015.87</v>
      </c>
      <c r="Y26" s="54">
        <f t="shared" si="12"/>
        <v>3423.02</v>
      </c>
      <c r="Z26" s="54">
        <f t="shared" si="13"/>
        <v>21438.89</v>
      </c>
      <c r="AA26" s="54">
        <f t="shared" si="14"/>
        <v>514533.36</v>
      </c>
      <c r="AC26" s="57">
        <f t="shared" si="15"/>
        <v>18556.349999999999</v>
      </c>
      <c r="AD26" s="54">
        <f t="shared" si="16"/>
        <v>3525.71</v>
      </c>
      <c r="AE26" s="54">
        <f t="shared" si="17"/>
        <v>22082.06</v>
      </c>
      <c r="AF26" s="54">
        <f t="shared" si="18"/>
        <v>485805.32</v>
      </c>
      <c r="AH26" s="51">
        <f t="shared" si="19"/>
        <v>1041409.34</v>
      </c>
    </row>
    <row r="27" spans="1:34" s="5" customFormat="1" ht="37.5" customHeight="1" thickBot="1" x14ac:dyDescent="0.3">
      <c r="A27" s="9"/>
      <c r="B27" s="14">
        <v>18</v>
      </c>
      <c r="C27" s="15" t="s">
        <v>26</v>
      </c>
      <c r="D27" s="15" t="s">
        <v>31</v>
      </c>
      <c r="E27" s="15" t="s">
        <v>41</v>
      </c>
      <c r="F27" s="11" t="s">
        <v>15</v>
      </c>
      <c r="G27" s="11" t="s">
        <v>16</v>
      </c>
      <c r="H27" s="14">
        <v>2</v>
      </c>
      <c r="I27" s="12">
        <f t="shared" si="0"/>
        <v>2</v>
      </c>
      <c r="J27" s="12">
        <f t="shared" si="1"/>
        <v>24</v>
      </c>
      <c r="K27" s="44">
        <f t="shared" si="2"/>
        <v>22</v>
      </c>
      <c r="L27" s="45">
        <f t="shared" si="3"/>
        <v>48</v>
      </c>
      <c r="M27" s="43"/>
      <c r="N27" s="54">
        <f>'ANEXO 2'!U25</f>
        <v>12035.800142186637</v>
      </c>
      <c r="O27" s="54">
        <f t="shared" si="4"/>
        <v>2286.8000000000002</v>
      </c>
      <c r="P27" s="54">
        <f t="shared" si="5"/>
        <v>14322.6</v>
      </c>
      <c r="Q27" s="54">
        <f t="shared" si="6"/>
        <v>343742.4</v>
      </c>
      <c r="S27" s="57">
        <f t="shared" si="7"/>
        <v>12035.800142186637</v>
      </c>
      <c r="T27" s="54">
        <f t="shared" si="8"/>
        <v>2286.8000000000002</v>
      </c>
      <c r="U27" s="54">
        <f t="shared" si="9"/>
        <v>14322.6</v>
      </c>
      <c r="V27" s="54">
        <f t="shared" si="10"/>
        <v>28645.200000000001</v>
      </c>
      <c r="W27" s="13"/>
      <c r="X27" s="54">
        <f t="shared" si="11"/>
        <v>12565.38</v>
      </c>
      <c r="Y27" s="54">
        <f t="shared" si="12"/>
        <v>2387.42</v>
      </c>
      <c r="Z27" s="54">
        <f t="shared" si="13"/>
        <v>14952.8</v>
      </c>
      <c r="AA27" s="54">
        <f t="shared" si="14"/>
        <v>358867.20000000001</v>
      </c>
      <c r="AC27" s="57">
        <f t="shared" si="15"/>
        <v>12942.34</v>
      </c>
      <c r="AD27" s="54">
        <f t="shared" si="16"/>
        <v>2459.04</v>
      </c>
      <c r="AE27" s="54">
        <f t="shared" si="17"/>
        <v>15401.38</v>
      </c>
      <c r="AF27" s="54">
        <f t="shared" si="18"/>
        <v>338830.36</v>
      </c>
      <c r="AH27" s="51">
        <f t="shared" si="19"/>
        <v>726342.76</v>
      </c>
    </row>
    <row r="28" spans="1:34" s="5" customFormat="1" ht="37.5" customHeight="1" thickBot="1" x14ac:dyDescent="0.3">
      <c r="A28" s="9"/>
      <c r="B28" s="10">
        <v>19</v>
      </c>
      <c r="C28" s="15" t="s">
        <v>26</v>
      </c>
      <c r="D28" s="15" t="s">
        <v>42</v>
      </c>
      <c r="E28" s="15" t="s">
        <v>41</v>
      </c>
      <c r="F28" s="11" t="s">
        <v>15</v>
      </c>
      <c r="G28" s="11" t="s">
        <v>16</v>
      </c>
      <c r="H28" s="14">
        <v>4</v>
      </c>
      <c r="I28" s="12">
        <f t="shared" si="0"/>
        <v>4</v>
      </c>
      <c r="J28" s="12">
        <f t="shared" si="1"/>
        <v>48</v>
      </c>
      <c r="K28" s="44">
        <f t="shared" si="2"/>
        <v>44</v>
      </c>
      <c r="L28" s="45">
        <f t="shared" si="3"/>
        <v>96</v>
      </c>
      <c r="M28" s="43"/>
      <c r="N28" s="54">
        <f>'ANEXO 2'!U26</f>
        <v>12035.800142186637</v>
      </c>
      <c r="O28" s="54">
        <f t="shared" si="4"/>
        <v>2286.8000000000002</v>
      </c>
      <c r="P28" s="54">
        <f t="shared" si="5"/>
        <v>14322.6</v>
      </c>
      <c r="Q28" s="54">
        <f t="shared" si="6"/>
        <v>687484.8</v>
      </c>
      <c r="S28" s="57">
        <f t="shared" si="7"/>
        <v>12035.800142186637</v>
      </c>
      <c r="T28" s="54">
        <f t="shared" si="8"/>
        <v>2286.8000000000002</v>
      </c>
      <c r="U28" s="54">
        <f t="shared" si="9"/>
        <v>14322.6</v>
      </c>
      <c r="V28" s="54">
        <f t="shared" si="10"/>
        <v>57290.400000000001</v>
      </c>
      <c r="W28" s="13"/>
      <c r="X28" s="54">
        <f t="shared" si="11"/>
        <v>12565.38</v>
      </c>
      <c r="Y28" s="54">
        <f t="shared" si="12"/>
        <v>2387.42</v>
      </c>
      <c r="Z28" s="54">
        <f t="shared" si="13"/>
        <v>14952.8</v>
      </c>
      <c r="AA28" s="54">
        <f t="shared" si="14"/>
        <v>717734.40000000002</v>
      </c>
      <c r="AC28" s="57">
        <f t="shared" si="15"/>
        <v>12942.34</v>
      </c>
      <c r="AD28" s="54">
        <f t="shared" si="16"/>
        <v>2459.04</v>
      </c>
      <c r="AE28" s="54">
        <f t="shared" si="17"/>
        <v>15401.38</v>
      </c>
      <c r="AF28" s="54">
        <f t="shared" si="18"/>
        <v>677660.72</v>
      </c>
      <c r="AH28" s="51">
        <f t="shared" si="19"/>
        <v>1452685.52</v>
      </c>
    </row>
    <row r="29" spans="1:34" s="5" customFormat="1" ht="37.5" customHeight="1" thickBot="1" x14ac:dyDescent="0.3">
      <c r="A29" s="9"/>
      <c r="B29" s="14">
        <v>20</v>
      </c>
      <c r="C29" s="15" t="s">
        <v>26</v>
      </c>
      <c r="D29" s="15" t="s">
        <v>43</v>
      </c>
      <c r="E29" s="15" t="s">
        <v>41</v>
      </c>
      <c r="F29" s="11" t="s">
        <v>15</v>
      </c>
      <c r="G29" s="11" t="s">
        <v>16</v>
      </c>
      <c r="H29" s="14">
        <v>2</v>
      </c>
      <c r="I29" s="12">
        <f t="shared" si="0"/>
        <v>2</v>
      </c>
      <c r="J29" s="12">
        <f t="shared" si="1"/>
        <v>24</v>
      </c>
      <c r="K29" s="44">
        <f t="shared" si="2"/>
        <v>22</v>
      </c>
      <c r="L29" s="45">
        <f t="shared" si="3"/>
        <v>48</v>
      </c>
      <c r="M29" s="43"/>
      <c r="N29" s="54">
        <f>'ANEXO 2'!U27</f>
        <v>12035.800142186637</v>
      </c>
      <c r="O29" s="54">
        <f t="shared" si="4"/>
        <v>2286.8000000000002</v>
      </c>
      <c r="P29" s="54">
        <f t="shared" si="5"/>
        <v>14322.6</v>
      </c>
      <c r="Q29" s="54">
        <f t="shared" si="6"/>
        <v>343742.4</v>
      </c>
      <c r="S29" s="57">
        <f t="shared" si="7"/>
        <v>12035.800142186637</v>
      </c>
      <c r="T29" s="54">
        <f t="shared" si="8"/>
        <v>2286.8000000000002</v>
      </c>
      <c r="U29" s="54">
        <f t="shared" si="9"/>
        <v>14322.6</v>
      </c>
      <c r="V29" s="54">
        <f t="shared" si="10"/>
        <v>28645.200000000001</v>
      </c>
      <c r="W29" s="13"/>
      <c r="X29" s="54">
        <f t="shared" si="11"/>
        <v>12565.38</v>
      </c>
      <c r="Y29" s="54">
        <f t="shared" si="12"/>
        <v>2387.42</v>
      </c>
      <c r="Z29" s="54">
        <f t="shared" si="13"/>
        <v>14952.8</v>
      </c>
      <c r="AA29" s="54">
        <f t="shared" si="14"/>
        <v>358867.20000000001</v>
      </c>
      <c r="AC29" s="57">
        <f t="shared" si="15"/>
        <v>12942.34</v>
      </c>
      <c r="AD29" s="54">
        <f t="shared" si="16"/>
        <v>2459.04</v>
      </c>
      <c r="AE29" s="54">
        <f t="shared" si="17"/>
        <v>15401.38</v>
      </c>
      <c r="AF29" s="54">
        <f t="shared" si="18"/>
        <v>338830.36</v>
      </c>
      <c r="AH29" s="51">
        <f t="shared" si="19"/>
        <v>726342.76</v>
      </c>
    </row>
    <row r="30" spans="1:34" s="5" customFormat="1" ht="37.5" customHeight="1" thickBot="1" x14ac:dyDescent="0.3">
      <c r="A30" s="9"/>
      <c r="B30" s="10">
        <v>21</v>
      </c>
      <c r="C30" s="15" t="s">
        <v>26</v>
      </c>
      <c r="D30" s="15" t="s">
        <v>44</v>
      </c>
      <c r="E30" s="15" t="s">
        <v>41</v>
      </c>
      <c r="F30" s="11" t="s">
        <v>15</v>
      </c>
      <c r="G30" s="11" t="s">
        <v>16</v>
      </c>
      <c r="H30" s="14">
        <v>1</v>
      </c>
      <c r="I30" s="12">
        <f t="shared" si="0"/>
        <v>1</v>
      </c>
      <c r="J30" s="12">
        <f t="shared" si="1"/>
        <v>12</v>
      </c>
      <c r="K30" s="44">
        <f t="shared" si="2"/>
        <v>11</v>
      </c>
      <c r="L30" s="45">
        <f t="shared" si="3"/>
        <v>24</v>
      </c>
      <c r="M30" s="43"/>
      <c r="N30" s="54">
        <f>'ANEXO 2'!U28</f>
        <v>12035.800142186637</v>
      </c>
      <c r="O30" s="54">
        <f t="shared" si="4"/>
        <v>2286.8000000000002</v>
      </c>
      <c r="P30" s="54">
        <f t="shared" si="5"/>
        <v>14322.6</v>
      </c>
      <c r="Q30" s="54">
        <f t="shared" si="6"/>
        <v>171871.2</v>
      </c>
      <c r="S30" s="57">
        <f t="shared" si="7"/>
        <v>12035.800142186637</v>
      </c>
      <c r="T30" s="54">
        <f t="shared" si="8"/>
        <v>2286.8000000000002</v>
      </c>
      <c r="U30" s="54">
        <f t="shared" si="9"/>
        <v>14322.6</v>
      </c>
      <c r="V30" s="54">
        <f t="shared" si="10"/>
        <v>14322.6</v>
      </c>
      <c r="W30" s="13"/>
      <c r="X30" s="54">
        <f t="shared" si="11"/>
        <v>12565.38</v>
      </c>
      <c r="Y30" s="54">
        <f t="shared" si="12"/>
        <v>2387.42</v>
      </c>
      <c r="Z30" s="54">
        <f t="shared" si="13"/>
        <v>14952.8</v>
      </c>
      <c r="AA30" s="54">
        <f t="shared" si="14"/>
        <v>179433.60000000001</v>
      </c>
      <c r="AC30" s="57">
        <f t="shared" si="15"/>
        <v>12942.34</v>
      </c>
      <c r="AD30" s="54">
        <f t="shared" si="16"/>
        <v>2459.04</v>
      </c>
      <c r="AE30" s="54">
        <f t="shared" si="17"/>
        <v>15401.38</v>
      </c>
      <c r="AF30" s="54">
        <f t="shared" si="18"/>
        <v>169415.18</v>
      </c>
      <c r="AH30" s="51">
        <f t="shared" si="19"/>
        <v>363171.38</v>
      </c>
    </row>
    <row r="31" spans="1:34" s="5" customFormat="1" ht="37.5" customHeight="1" thickBot="1" x14ac:dyDescent="0.3">
      <c r="A31" s="9"/>
      <c r="B31" s="14">
        <v>22</v>
      </c>
      <c r="C31" s="15" t="s">
        <v>26</v>
      </c>
      <c r="D31" s="15" t="s">
        <v>27</v>
      </c>
      <c r="E31" s="15" t="s">
        <v>41</v>
      </c>
      <c r="F31" s="11" t="s">
        <v>15</v>
      </c>
      <c r="G31" s="11" t="s">
        <v>16</v>
      </c>
      <c r="H31" s="14">
        <v>6</v>
      </c>
      <c r="I31" s="12">
        <f t="shared" si="0"/>
        <v>6</v>
      </c>
      <c r="J31" s="12">
        <f t="shared" si="1"/>
        <v>72</v>
      </c>
      <c r="K31" s="44">
        <f t="shared" si="2"/>
        <v>66</v>
      </c>
      <c r="L31" s="45">
        <f t="shared" si="3"/>
        <v>144</v>
      </c>
      <c r="M31" s="43"/>
      <c r="N31" s="54">
        <f>'ANEXO 2'!U29</f>
        <v>12035.800142186637</v>
      </c>
      <c r="O31" s="54">
        <f t="shared" si="4"/>
        <v>2286.8000000000002</v>
      </c>
      <c r="P31" s="54">
        <f t="shared" si="5"/>
        <v>14322.6</v>
      </c>
      <c r="Q31" s="54">
        <f t="shared" si="6"/>
        <v>1031227.2</v>
      </c>
      <c r="S31" s="57">
        <f t="shared" si="7"/>
        <v>12035.800142186637</v>
      </c>
      <c r="T31" s="54">
        <f t="shared" si="8"/>
        <v>2286.8000000000002</v>
      </c>
      <c r="U31" s="54">
        <f t="shared" si="9"/>
        <v>14322.6</v>
      </c>
      <c r="V31" s="54">
        <f t="shared" si="10"/>
        <v>85935.6</v>
      </c>
      <c r="W31" s="13"/>
      <c r="X31" s="54">
        <f t="shared" si="11"/>
        <v>12565.38</v>
      </c>
      <c r="Y31" s="54">
        <f t="shared" si="12"/>
        <v>2387.42</v>
      </c>
      <c r="Z31" s="54">
        <f t="shared" si="13"/>
        <v>14952.8</v>
      </c>
      <c r="AA31" s="54">
        <f t="shared" si="14"/>
        <v>1076601.6000000001</v>
      </c>
      <c r="AC31" s="57">
        <f t="shared" si="15"/>
        <v>12942.34</v>
      </c>
      <c r="AD31" s="54">
        <f t="shared" si="16"/>
        <v>2459.04</v>
      </c>
      <c r="AE31" s="54">
        <f t="shared" si="17"/>
        <v>15401.38</v>
      </c>
      <c r="AF31" s="54">
        <f t="shared" si="18"/>
        <v>1016491.08</v>
      </c>
      <c r="AH31" s="51">
        <f t="shared" si="19"/>
        <v>2179028.2799999998</v>
      </c>
    </row>
    <row r="32" spans="1:34" s="5" customFormat="1" ht="37.5" customHeight="1" thickBot="1" x14ac:dyDescent="0.3">
      <c r="A32" s="9"/>
      <c r="B32" s="10">
        <v>23</v>
      </c>
      <c r="C32" s="11" t="s">
        <v>26</v>
      </c>
      <c r="D32" s="11" t="s">
        <v>31</v>
      </c>
      <c r="E32" s="11" t="s">
        <v>41</v>
      </c>
      <c r="F32" s="11" t="s">
        <v>15</v>
      </c>
      <c r="G32" s="11" t="s">
        <v>16</v>
      </c>
      <c r="H32" s="10">
        <v>1</v>
      </c>
      <c r="I32" s="12">
        <f t="shared" si="0"/>
        <v>1</v>
      </c>
      <c r="J32" s="12">
        <f t="shared" si="1"/>
        <v>12</v>
      </c>
      <c r="K32" s="44">
        <f t="shared" si="2"/>
        <v>11</v>
      </c>
      <c r="L32" s="45">
        <f t="shared" si="3"/>
        <v>24</v>
      </c>
      <c r="M32" s="43"/>
      <c r="N32" s="54">
        <f>'ANEXO 2'!U30</f>
        <v>12035.800142186637</v>
      </c>
      <c r="O32" s="54">
        <f t="shared" si="4"/>
        <v>2286.8000000000002</v>
      </c>
      <c r="P32" s="54">
        <f t="shared" si="5"/>
        <v>14322.6</v>
      </c>
      <c r="Q32" s="54">
        <f t="shared" si="6"/>
        <v>171871.2</v>
      </c>
      <c r="S32" s="57">
        <f>N32</f>
        <v>12035.800142186637</v>
      </c>
      <c r="T32" s="54">
        <f t="shared" si="8"/>
        <v>2286.8000000000002</v>
      </c>
      <c r="U32" s="54">
        <f t="shared" si="9"/>
        <v>14322.6</v>
      </c>
      <c r="V32" s="54">
        <f t="shared" si="10"/>
        <v>14322.6</v>
      </c>
      <c r="W32" s="13"/>
      <c r="X32" s="54">
        <f t="shared" si="11"/>
        <v>12565.38</v>
      </c>
      <c r="Y32" s="54">
        <f t="shared" si="12"/>
        <v>2387.42</v>
      </c>
      <c r="Z32" s="54">
        <f t="shared" si="13"/>
        <v>14952.8</v>
      </c>
      <c r="AA32" s="54">
        <f t="shared" si="14"/>
        <v>179433.60000000001</v>
      </c>
      <c r="AC32" s="57">
        <f t="shared" si="15"/>
        <v>12942.34</v>
      </c>
      <c r="AD32" s="54">
        <f t="shared" si="16"/>
        <v>2459.04</v>
      </c>
      <c r="AE32" s="54">
        <f t="shared" si="17"/>
        <v>15401.38</v>
      </c>
      <c r="AF32" s="54">
        <f t="shared" si="18"/>
        <v>169415.18</v>
      </c>
      <c r="AH32" s="51">
        <f t="shared" si="19"/>
        <v>363171.38</v>
      </c>
    </row>
    <row r="33" spans="1:34" s="5" customFormat="1" ht="37.5" customHeight="1" thickBot="1" x14ac:dyDescent="0.3">
      <c r="A33" s="9"/>
      <c r="B33" s="14">
        <v>24</v>
      </c>
      <c r="C33" s="15" t="s">
        <v>26</v>
      </c>
      <c r="D33" s="16" t="s">
        <v>31</v>
      </c>
      <c r="E33" s="15" t="s">
        <v>41</v>
      </c>
      <c r="F33" s="11" t="s">
        <v>15</v>
      </c>
      <c r="G33" s="11" t="s">
        <v>16</v>
      </c>
      <c r="H33" s="14">
        <v>1</v>
      </c>
      <c r="I33" s="12">
        <f t="shared" si="0"/>
        <v>1</v>
      </c>
      <c r="J33" s="12">
        <f t="shared" si="1"/>
        <v>12</v>
      </c>
      <c r="K33" s="44">
        <f t="shared" si="2"/>
        <v>11</v>
      </c>
      <c r="L33" s="45">
        <f t="shared" si="3"/>
        <v>24</v>
      </c>
      <c r="M33" s="43"/>
      <c r="N33" s="54">
        <f>'ANEXO 2'!U31</f>
        <v>12035.800142186637</v>
      </c>
      <c r="O33" s="54">
        <f t="shared" si="4"/>
        <v>2286.8000000000002</v>
      </c>
      <c r="P33" s="54">
        <f t="shared" si="5"/>
        <v>14322.6</v>
      </c>
      <c r="Q33" s="54">
        <f t="shared" si="6"/>
        <v>171871.2</v>
      </c>
      <c r="S33" s="57">
        <f t="shared" si="7"/>
        <v>12035.800142186637</v>
      </c>
      <c r="T33" s="54">
        <f t="shared" si="8"/>
        <v>2286.8000000000002</v>
      </c>
      <c r="U33" s="54">
        <f t="shared" si="9"/>
        <v>14322.6</v>
      </c>
      <c r="V33" s="54">
        <f t="shared" si="10"/>
        <v>14322.6</v>
      </c>
      <c r="W33" s="13"/>
      <c r="X33" s="54">
        <f t="shared" si="11"/>
        <v>12565.38</v>
      </c>
      <c r="Y33" s="54">
        <f t="shared" si="12"/>
        <v>2387.42</v>
      </c>
      <c r="Z33" s="54">
        <f t="shared" si="13"/>
        <v>14952.8</v>
      </c>
      <c r="AA33" s="54">
        <f t="shared" si="14"/>
        <v>179433.60000000001</v>
      </c>
      <c r="AC33" s="57">
        <f t="shared" si="15"/>
        <v>12942.34</v>
      </c>
      <c r="AD33" s="54">
        <f t="shared" si="16"/>
        <v>2459.04</v>
      </c>
      <c r="AE33" s="54">
        <f t="shared" si="17"/>
        <v>15401.38</v>
      </c>
      <c r="AF33" s="54">
        <f t="shared" si="18"/>
        <v>169415.18</v>
      </c>
      <c r="AH33" s="51">
        <f t="shared" si="19"/>
        <v>363171.38</v>
      </c>
    </row>
    <row r="34" spans="1:34" s="5" customFormat="1" ht="37.5" customHeight="1" thickBot="1" x14ac:dyDescent="0.3">
      <c r="A34" s="9"/>
      <c r="B34" s="10">
        <v>25</v>
      </c>
      <c r="C34" s="15" t="s">
        <v>26</v>
      </c>
      <c r="D34" s="15" t="s">
        <v>31</v>
      </c>
      <c r="E34" s="15" t="s">
        <v>41</v>
      </c>
      <c r="F34" s="11" t="s">
        <v>15</v>
      </c>
      <c r="G34" s="11" t="s">
        <v>16</v>
      </c>
      <c r="H34" s="14">
        <v>2</v>
      </c>
      <c r="I34" s="12">
        <f t="shared" si="0"/>
        <v>2</v>
      </c>
      <c r="J34" s="12">
        <f t="shared" si="1"/>
        <v>24</v>
      </c>
      <c r="K34" s="44">
        <f t="shared" si="2"/>
        <v>22</v>
      </c>
      <c r="L34" s="45">
        <f t="shared" si="3"/>
        <v>48</v>
      </c>
      <c r="M34" s="43"/>
      <c r="N34" s="54">
        <f>'ANEXO 2'!U32</f>
        <v>12035.800142186637</v>
      </c>
      <c r="O34" s="54">
        <f t="shared" si="4"/>
        <v>2286.8000000000002</v>
      </c>
      <c r="P34" s="54">
        <f t="shared" si="5"/>
        <v>14322.6</v>
      </c>
      <c r="Q34" s="54">
        <f t="shared" si="6"/>
        <v>343742.4</v>
      </c>
      <c r="S34" s="57">
        <f t="shared" si="7"/>
        <v>12035.800142186637</v>
      </c>
      <c r="T34" s="54">
        <f t="shared" si="8"/>
        <v>2286.8000000000002</v>
      </c>
      <c r="U34" s="54">
        <f t="shared" si="9"/>
        <v>14322.6</v>
      </c>
      <c r="V34" s="54">
        <f t="shared" si="10"/>
        <v>28645.200000000001</v>
      </c>
      <c r="W34" s="13"/>
      <c r="X34" s="54">
        <f t="shared" si="11"/>
        <v>12565.38</v>
      </c>
      <c r="Y34" s="54">
        <f t="shared" si="12"/>
        <v>2387.42</v>
      </c>
      <c r="Z34" s="54">
        <f t="shared" si="13"/>
        <v>14952.8</v>
      </c>
      <c r="AA34" s="54">
        <f t="shared" si="14"/>
        <v>358867.20000000001</v>
      </c>
      <c r="AC34" s="57">
        <f t="shared" si="15"/>
        <v>12942.34</v>
      </c>
      <c r="AD34" s="54">
        <f t="shared" si="16"/>
        <v>2459.04</v>
      </c>
      <c r="AE34" s="54">
        <f t="shared" si="17"/>
        <v>15401.38</v>
      </c>
      <c r="AF34" s="54">
        <f t="shared" si="18"/>
        <v>338830.36</v>
      </c>
      <c r="AH34" s="51">
        <f t="shared" si="19"/>
        <v>726342.76</v>
      </c>
    </row>
    <row r="35" spans="1:34" s="5" customFormat="1" ht="37.5" customHeight="1" thickBot="1" x14ac:dyDescent="0.3">
      <c r="A35" s="9"/>
      <c r="B35" s="14">
        <v>26</v>
      </c>
      <c r="C35" s="15" t="s">
        <v>26</v>
      </c>
      <c r="D35" s="15" t="s">
        <v>31</v>
      </c>
      <c r="E35" s="15" t="s">
        <v>41</v>
      </c>
      <c r="F35" s="11" t="s">
        <v>15</v>
      </c>
      <c r="G35" s="11" t="s">
        <v>16</v>
      </c>
      <c r="H35" s="14">
        <v>1</v>
      </c>
      <c r="I35" s="12">
        <f t="shared" si="0"/>
        <v>1</v>
      </c>
      <c r="J35" s="12">
        <f t="shared" si="1"/>
        <v>12</v>
      </c>
      <c r="K35" s="44">
        <f t="shared" si="2"/>
        <v>11</v>
      </c>
      <c r="L35" s="45">
        <f t="shared" si="3"/>
        <v>24</v>
      </c>
      <c r="M35" s="43"/>
      <c r="N35" s="54">
        <f>'ANEXO 2'!U33</f>
        <v>12035.800142186637</v>
      </c>
      <c r="O35" s="54">
        <f t="shared" si="4"/>
        <v>2286.8000000000002</v>
      </c>
      <c r="P35" s="54">
        <f t="shared" si="5"/>
        <v>14322.6</v>
      </c>
      <c r="Q35" s="54">
        <f t="shared" si="6"/>
        <v>171871.2</v>
      </c>
      <c r="S35" s="57">
        <f t="shared" si="7"/>
        <v>12035.800142186637</v>
      </c>
      <c r="T35" s="54">
        <f t="shared" si="8"/>
        <v>2286.8000000000002</v>
      </c>
      <c r="U35" s="54">
        <f t="shared" si="9"/>
        <v>14322.6</v>
      </c>
      <c r="V35" s="54">
        <f t="shared" si="10"/>
        <v>14322.6</v>
      </c>
      <c r="W35" s="13"/>
      <c r="X35" s="54">
        <f t="shared" si="11"/>
        <v>12565.38</v>
      </c>
      <c r="Y35" s="54">
        <f t="shared" si="12"/>
        <v>2387.42</v>
      </c>
      <c r="Z35" s="54">
        <f t="shared" si="13"/>
        <v>14952.8</v>
      </c>
      <c r="AA35" s="54">
        <f t="shared" si="14"/>
        <v>179433.60000000001</v>
      </c>
      <c r="AC35" s="57">
        <f t="shared" si="15"/>
        <v>12942.34</v>
      </c>
      <c r="AD35" s="54">
        <f t="shared" si="16"/>
        <v>2459.04</v>
      </c>
      <c r="AE35" s="54">
        <f t="shared" si="17"/>
        <v>15401.38</v>
      </c>
      <c r="AF35" s="54">
        <f t="shared" si="18"/>
        <v>169415.18</v>
      </c>
      <c r="AH35" s="51">
        <f t="shared" si="19"/>
        <v>363171.38</v>
      </c>
    </row>
    <row r="36" spans="1:34" s="5" customFormat="1" ht="37.5" customHeight="1" thickBot="1" x14ac:dyDescent="0.3">
      <c r="A36" s="9"/>
      <c r="B36" s="10">
        <v>27</v>
      </c>
      <c r="C36" s="15" t="s">
        <v>26</v>
      </c>
      <c r="D36" s="15" t="s">
        <v>29</v>
      </c>
      <c r="E36" s="15" t="s">
        <v>45</v>
      </c>
      <c r="F36" s="11" t="s">
        <v>15</v>
      </c>
      <c r="G36" s="11" t="s">
        <v>16</v>
      </c>
      <c r="H36" s="14">
        <v>1</v>
      </c>
      <c r="I36" s="12">
        <f t="shared" si="0"/>
        <v>1</v>
      </c>
      <c r="J36" s="12">
        <f t="shared" si="1"/>
        <v>12</v>
      </c>
      <c r="K36" s="44">
        <f t="shared" si="2"/>
        <v>11</v>
      </c>
      <c r="L36" s="45">
        <f t="shared" si="3"/>
        <v>24</v>
      </c>
      <c r="M36" s="43"/>
      <c r="N36" s="54">
        <f>'ANEXO 2'!U34</f>
        <v>27698.076686223081</v>
      </c>
      <c r="O36" s="54">
        <f t="shared" si="4"/>
        <v>5262.63</v>
      </c>
      <c r="P36" s="54">
        <f t="shared" si="5"/>
        <v>32960.71</v>
      </c>
      <c r="Q36" s="54">
        <f t="shared" si="6"/>
        <v>395528.52</v>
      </c>
      <c r="S36" s="57">
        <f t="shared" si="7"/>
        <v>27698.076686223081</v>
      </c>
      <c r="T36" s="54">
        <f t="shared" si="8"/>
        <v>5262.63</v>
      </c>
      <c r="U36" s="54">
        <f t="shared" si="9"/>
        <v>32960.71</v>
      </c>
      <c r="V36" s="54">
        <f t="shared" si="10"/>
        <v>32960.71</v>
      </c>
      <c r="W36" s="13"/>
      <c r="X36" s="54">
        <f t="shared" si="11"/>
        <v>28916.79</v>
      </c>
      <c r="Y36" s="54">
        <f t="shared" si="12"/>
        <v>5494.19</v>
      </c>
      <c r="Z36" s="54">
        <f t="shared" si="13"/>
        <v>34410.980000000003</v>
      </c>
      <c r="AA36" s="54">
        <f t="shared" si="14"/>
        <v>412931.76</v>
      </c>
      <c r="AC36" s="57">
        <f t="shared" si="15"/>
        <v>29784.29</v>
      </c>
      <c r="AD36" s="54">
        <f t="shared" si="16"/>
        <v>5659.02</v>
      </c>
      <c r="AE36" s="54">
        <f t="shared" si="17"/>
        <v>35443.31</v>
      </c>
      <c r="AF36" s="54">
        <f t="shared" si="18"/>
        <v>389876.41</v>
      </c>
      <c r="AH36" s="51">
        <f t="shared" si="19"/>
        <v>835768.88</v>
      </c>
    </row>
    <row r="37" spans="1:34" s="5" customFormat="1" ht="37.5" customHeight="1" thickBot="1" x14ac:dyDescent="0.3">
      <c r="A37" s="9"/>
      <c r="B37" s="14">
        <v>28</v>
      </c>
      <c r="C37" s="15" t="s">
        <v>26</v>
      </c>
      <c r="D37" s="15" t="s">
        <v>43</v>
      </c>
      <c r="E37" s="15" t="s">
        <v>46</v>
      </c>
      <c r="F37" s="11" t="s">
        <v>15</v>
      </c>
      <c r="G37" s="11" t="s">
        <v>16</v>
      </c>
      <c r="H37" s="14">
        <v>1</v>
      </c>
      <c r="I37" s="12">
        <f t="shared" si="0"/>
        <v>1</v>
      </c>
      <c r="J37" s="12">
        <f t="shared" si="1"/>
        <v>12</v>
      </c>
      <c r="K37" s="44">
        <f t="shared" si="2"/>
        <v>11</v>
      </c>
      <c r="L37" s="45">
        <f t="shared" si="3"/>
        <v>24</v>
      </c>
      <c r="M37" s="43"/>
      <c r="N37" s="54">
        <f>'ANEXO 2'!U35</f>
        <v>12035.800142186637</v>
      </c>
      <c r="O37" s="54">
        <f t="shared" si="4"/>
        <v>2286.8000000000002</v>
      </c>
      <c r="P37" s="54">
        <f t="shared" si="5"/>
        <v>14322.6</v>
      </c>
      <c r="Q37" s="54">
        <f t="shared" si="6"/>
        <v>171871.2</v>
      </c>
      <c r="S37" s="57">
        <f t="shared" si="7"/>
        <v>12035.800142186637</v>
      </c>
      <c r="T37" s="54">
        <f t="shared" si="8"/>
        <v>2286.8000000000002</v>
      </c>
      <c r="U37" s="54">
        <f t="shared" si="9"/>
        <v>14322.6</v>
      </c>
      <c r="V37" s="54">
        <f t="shared" si="10"/>
        <v>14322.6</v>
      </c>
      <c r="W37" s="13"/>
      <c r="X37" s="54">
        <f t="shared" si="11"/>
        <v>12565.38</v>
      </c>
      <c r="Y37" s="54">
        <f t="shared" si="12"/>
        <v>2387.42</v>
      </c>
      <c r="Z37" s="54">
        <f t="shared" si="13"/>
        <v>14952.8</v>
      </c>
      <c r="AA37" s="54">
        <f t="shared" si="14"/>
        <v>179433.60000000001</v>
      </c>
      <c r="AC37" s="57">
        <f t="shared" si="15"/>
        <v>12942.34</v>
      </c>
      <c r="AD37" s="54">
        <f t="shared" si="16"/>
        <v>2459.04</v>
      </c>
      <c r="AE37" s="54">
        <f t="shared" si="17"/>
        <v>15401.38</v>
      </c>
      <c r="AF37" s="54">
        <f t="shared" si="18"/>
        <v>169415.18</v>
      </c>
      <c r="AH37" s="51">
        <f t="shared" si="19"/>
        <v>363171.38</v>
      </c>
    </row>
    <row r="38" spans="1:34" s="5" customFormat="1" ht="37.5" customHeight="1" thickBot="1" x14ac:dyDescent="0.3">
      <c r="A38" s="9"/>
      <c r="B38" s="10">
        <v>29</v>
      </c>
      <c r="C38" s="15" t="s">
        <v>26</v>
      </c>
      <c r="D38" s="15" t="s">
        <v>43</v>
      </c>
      <c r="E38" s="15" t="s">
        <v>46</v>
      </c>
      <c r="F38" s="11" t="s">
        <v>15</v>
      </c>
      <c r="G38" s="11" t="s">
        <v>16</v>
      </c>
      <c r="H38" s="14">
        <v>3</v>
      </c>
      <c r="I38" s="12">
        <f t="shared" si="0"/>
        <v>3</v>
      </c>
      <c r="J38" s="12">
        <f t="shared" si="1"/>
        <v>36</v>
      </c>
      <c r="K38" s="44">
        <f t="shared" si="2"/>
        <v>33</v>
      </c>
      <c r="L38" s="45">
        <f t="shared" si="3"/>
        <v>72</v>
      </c>
      <c r="M38" s="43"/>
      <c r="N38" s="54">
        <f>'ANEXO 2'!U36</f>
        <v>12035.800142186637</v>
      </c>
      <c r="O38" s="54">
        <f t="shared" si="4"/>
        <v>2286.8000000000002</v>
      </c>
      <c r="P38" s="54">
        <f t="shared" si="5"/>
        <v>14322.6</v>
      </c>
      <c r="Q38" s="54">
        <f t="shared" si="6"/>
        <v>515613.6</v>
      </c>
      <c r="S38" s="57">
        <f t="shared" si="7"/>
        <v>12035.800142186637</v>
      </c>
      <c r="T38" s="54">
        <f t="shared" si="8"/>
        <v>2286.8000000000002</v>
      </c>
      <c r="U38" s="54">
        <f t="shared" si="9"/>
        <v>14322.6</v>
      </c>
      <c r="V38" s="54">
        <f t="shared" si="10"/>
        <v>42967.8</v>
      </c>
      <c r="W38" s="13"/>
      <c r="X38" s="54">
        <f t="shared" si="11"/>
        <v>12565.38</v>
      </c>
      <c r="Y38" s="54">
        <f t="shared" si="12"/>
        <v>2387.42</v>
      </c>
      <c r="Z38" s="54">
        <f t="shared" si="13"/>
        <v>14952.8</v>
      </c>
      <c r="AA38" s="54">
        <f t="shared" si="14"/>
        <v>538300.80000000005</v>
      </c>
      <c r="AC38" s="57">
        <f t="shared" si="15"/>
        <v>12942.34</v>
      </c>
      <c r="AD38" s="54">
        <f t="shared" si="16"/>
        <v>2459.04</v>
      </c>
      <c r="AE38" s="54">
        <f t="shared" si="17"/>
        <v>15401.38</v>
      </c>
      <c r="AF38" s="54">
        <f t="shared" si="18"/>
        <v>508245.54</v>
      </c>
      <c r="AH38" s="51">
        <f t="shared" si="19"/>
        <v>1089514.1399999999</v>
      </c>
    </row>
    <row r="39" spans="1:34" s="5" customFormat="1" ht="37.5" customHeight="1" thickBot="1" x14ac:dyDescent="0.3">
      <c r="A39" s="9"/>
      <c r="B39" s="14">
        <v>30</v>
      </c>
      <c r="C39" s="15" t="s">
        <v>26</v>
      </c>
      <c r="D39" s="15" t="s">
        <v>31</v>
      </c>
      <c r="E39" s="15" t="s">
        <v>46</v>
      </c>
      <c r="F39" s="11" t="s">
        <v>15</v>
      </c>
      <c r="G39" s="11" t="s">
        <v>16</v>
      </c>
      <c r="H39" s="14">
        <v>2</v>
      </c>
      <c r="I39" s="12">
        <f t="shared" si="0"/>
        <v>2</v>
      </c>
      <c r="J39" s="12">
        <f t="shared" si="1"/>
        <v>24</v>
      </c>
      <c r="K39" s="44">
        <f t="shared" si="2"/>
        <v>22</v>
      </c>
      <c r="L39" s="45">
        <f t="shared" si="3"/>
        <v>48</v>
      </c>
      <c r="M39" s="43"/>
      <c r="N39" s="54">
        <f>'ANEXO 2'!U37</f>
        <v>12035.800142186637</v>
      </c>
      <c r="O39" s="54">
        <f t="shared" si="4"/>
        <v>2286.8000000000002</v>
      </c>
      <c r="P39" s="54">
        <f t="shared" si="5"/>
        <v>14322.6</v>
      </c>
      <c r="Q39" s="54">
        <f t="shared" si="6"/>
        <v>343742.4</v>
      </c>
      <c r="S39" s="57">
        <f t="shared" si="7"/>
        <v>12035.800142186637</v>
      </c>
      <c r="T39" s="54">
        <f t="shared" si="8"/>
        <v>2286.8000000000002</v>
      </c>
      <c r="U39" s="54">
        <f t="shared" si="9"/>
        <v>14322.6</v>
      </c>
      <c r="V39" s="54">
        <f t="shared" si="10"/>
        <v>28645.200000000001</v>
      </c>
      <c r="W39" s="13"/>
      <c r="X39" s="54">
        <f t="shared" si="11"/>
        <v>12565.38</v>
      </c>
      <c r="Y39" s="54">
        <f t="shared" si="12"/>
        <v>2387.42</v>
      </c>
      <c r="Z39" s="54">
        <f t="shared" si="13"/>
        <v>14952.8</v>
      </c>
      <c r="AA39" s="54">
        <f t="shared" si="14"/>
        <v>358867.20000000001</v>
      </c>
      <c r="AC39" s="57">
        <f t="shared" si="15"/>
        <v>12942.34</v>
      </c>
      <c r="AD39" s="54">
        <f t="shared" si="16"/>
        <v>2459.04</v>
      </c>
      <c r="AE39" s="54">
        <f t="shared" si="17"/>
        <v>15401.38</v>
      </c>
      <c r="AF39" s="54">
        <f t="shared" si="18"/>
        <v>338830.36</v>
      </c>
      <c r="AH39" s="51">
        <f t="shared" si="19"/>
        <v>726342.76</v>
      </c>
    </row>
    <row r="40" spans="1:34" s="5" customFormat="1" ht="37.5" customHeight="1" thickBot="1" x14ac:dyDescent="0.3">
      <c r="A40" s="9"/>
      <c r="B40" s="10">
        <v>31</v>
      </c>
      <c r="C40" s="15" t="s">
        <v>26</v>
      </c>
      <c r="D40" s="15" t="s">
        <v>31</v>
      </c>
      <c r="E40" s="15" t="s">
        <v>46</v>
      </c>
      <c r="F40" s="11" t="s">
        <v>15</v>
      </c>
      <c r="G40" s="11" t="s">
        <v>16</v>
      </c>
      <c r="H40" s="14">
        <v>4</v>
      </c>
      <c r="I40" s="12">
        <f t="shared" si="0"/>
        <v>4</v>
      </c>
      <c r="J40" s="12">
        <f t="shared" si="1"/>
        <v>48</v>
      </c>
      <c r="K40" s="44">
        <f t="shared" si="2"/>
        <v>44</v>
      </c>
      <c r="L40" s="45">
        <f t="shared" si="3"/>
        <v>96</v>
      </c>
      <c r="M40" s="43"/>
      <c r="N40" s="54">
        <f>'ANEXO 2'!U38</f>
        <v>12035.800142186637</v>
      </c>
      <c r="O40" s="54">
        <f t="shared" si="4"/>
        <v>2286.8000000000002</v>
      </c>
      <c r="P40" s="54">
        <f t="shared" si="5"/>
        <v>14322.6</v>
      </c>
      <c r="Q40" s="54">
        <f t="shared" si="6"/>
        <v>687484.8</v>
      </c>
      <c r="S40" s="57">
        <f t="shared" si="7"/>
        <v>12035.800142186637</v>
      </c>
      <c r="T40" s="54">
        <f t="shared" si="8"/>
        <v>2286.8000000000002</v>
      </c>
      <c r="U40" s="54">
        <f t="shared" si="9"/>
        <v>14322.6</v>
      </c>
      <c r="V40" s="54">
        <f t="shared" si="10"/>
        <v>57290.400000000001</v>
      </c>
      <c r="W40" s="13"/>
      <c r="X40" s="54">
        <f t="shared" si="11"/>
        <v>12565.38</v>
      </c>
      <c r="Y40" s="54">
        <f t="shared" si="12"/>
        <v>2387.42</v>
      </c>
      <c r="Z40" s="54">
        <f t="shared" si="13"/>
        <v>14952.8</v>
      </c>
      <c r="AA40" s="54">
        <f t="shared" si="14"/>
        <v>717734.40000000002</v>
      </c>
      <c r="AC40" s="57">
        <f t="shared" si="15"/>
        <v>12942.34</v>
      </c>
      <c r="AD40" s="54">
        <f t="shared" si="16"/>
        <v>2459.04</v>
      </c>
      <c r="AE40" s="54">
        <f t="shared" si="17"/>
        <v>15401.38</v>
      </c>
      <c r="AF40" s="54">
        <f t="shared" si="18"/>
        <v>677660.72</v>
      </c>
      <c r="AH40" s="51">
        <f t="shared" si="19"/>
        <v>1452685.52</v>
      </c>
    </row>
    <row r="41" spans="1:34" s="5" customFormat="1" ht="37.5" customHeight="1" thickBot="1" x14ac:dyDescent="0.3">
      <c r="A41" s="9"/>
      <c r="B41" s="14">
        <v>32</v>
      </c>
      <c r="C41" s="15" t="s">
        <v>26</v>
      </c>
      <c r="D41" s="15" t="s">
        <v>27</v>
      </c>
      <c r="E41" s="15" t="s">
        <v>46</v>
      </c>
      <c r="F41" s="11" t="s">
        <v>15</v>
      </c>
      <c r="G41" s="11" t="s">
        <v>16</v>
      </c>
      <c r="H41" s="14">
        <v>5</v>
      </c>
      <c r="I41" s="12">
        <f t="shared" si="0"/>
        <v>5</v>
      </c>
      <c r="J41" s="12">
        <f t="shared" si="1"/>
        <v>60</v>
      </c>
      <c r="K41" s="44">
        <f t="shared" si="2"/>
        <v>55</v>
      </c>
      <c r="L41" s="45">
        <f t="shared" si="3"/>
        <v>120</v>
      </c>
      <c r="M41" s="43"/>
      <c r="N41" s="54">
        <f>'ANEXO 2'!U39</f>
        <v>12035.800142186637</v>
      </c>
      <c r="O41" s="54">
        <f t="shared" si="4"/>
        <v>2286.8000000000002</v>
      </c>
      <c r="P41" s="54">
        <f t="shared" si="5"/>
        <v>14322.6</v>
      </c>
      <c r="Q41" s="54">
        <f t="shared" si="6"/>
        <v>859356</v>
      </c>
      <c r="S41" s="57">
        <f t="shared" si="7"/>
        <v>12035.800142186637</v>
      </c>
      <c r="T41" s="54">
        <f t="shared" si="8"/>
        <v>2286.8000000000002</v>
      </c>
      <c r="U41" s="54">
        <f t="shared" si="9"/>
        <v>14322.6</v>
      </c>
      <c r="V41" s="54">
        <f t="shared" si="10"/>
        <v>71613</v>
      </c>
      <c r="W41" s="13"/>
      <c r="X41" s="54">
        <f t="shared" si="11"/>
        <v>12565.38</v>
      </c>
      <c r="Y41" s="54">
        <f t="shared" si="12"/>
        <v>2387.42</v>
      </c>
      <c r="Z41" s="54">
        <f t="shared" si="13"/>
        <v>14952.8</v>
      </c>
      <c r="AA41" s="54">
        <f t="shared" si="14"/>
        <v>897168</v>
      </c>
      <c r="AC41" s="57">
        <f t="shared" si="15"/>
        <v>12942.34</v>
      </c>
      <c r="AD41" s="54">
        <f t="shared" si="16"/>
        <v>2459.04</v>
      </c>
      <c r="AE41" s="54">
        <f t="shared" si="17"/>
        <v>15401.38</v>
      </c>
      <c r="AF41" s="54">
        <f t="shared" si="18"/>
        <v>847075.9</v>
      </c>
      <c r="AH41" s="51">
        <f t="shared" si="19"/>
        <v>1815856.9</v>
      </c>
    </row>
    <row r="42" spans="1:34" s="5" customFormat="1" ht="37.5" customHeight="1" thickBot="1" x14ac:dyDescent="0.3">
      <c r="A42" s="9"/>
      <c r="B42" s="10">
        <v>33</v>
      </c>
      <c r="C42" s="15" t="s">
        <v>26</v>
      </c>
      <c r="D42" s="15" t="s">
        <v>31</v>
      </c>
      <c r="E42" s="15" t="s">
        <v>46</v>
      </c>
      <c r="F42" s="11" t="s">
        <v>15</v>
      </c>
      <c r="G42" s="11" t="s">
        <v>16</v>
      </c>
      <c r="H42" s="14">
        <v>1</v>
      </c>
      <c r="I42" s="12">
        <f t="shared" si="0"/>
        <v>1</v>
      </c>
      <c r="J42" s="12">
        <f t="shared" si="1"/>
        <v>12</v>
      </c>
      <c r="K42" s="44">
        <f t="shared" si="2"/>
        <v>11</v>
      </c>
      <c r="L42" s="45">
        <f t="shared" si="3"/>
        <v>24</v>
      </c>
      <c r="M42" s="43"/>
      <c r="N42" s="54">
        <f>'ANEXO 2'!U40</f>
        <v>12035.800142186637</v>
      </c>
      <c r="O42" s="54">
        <f t="shared" si="4"/>
        <v>2286.8000000000002</v>
      </c>
      <c r="P42" s="54">
        <f t="shared" si="5"/>
        <v>14322.6</v>
      </c>
      <c r="Q42" s="54">
        <f t="shared" si="6"/>
        <v>171871.2</v>
      </c>
      <c r="S42" s="57">
        <f t="shared" si="7"/>
        <v>12035.800142186637</v>
      </c>
      <c r="T42" s="54">
        <f t="shared" si="8"/>
        <v>2286.8000000000002</v>
      </c>
      <c r="U42" s="54">
        <f t="shared" si="9"/>
        <v>14322.6</v>
      </c>
      <c r="V42" s="54">
        <f t="shared" si="10"/>
        <v>14322.6</v>
      </c>
      <c r="W42" s="13"/>
      <c r="X42" s="54">
        <f t="shared" si="11"/>
        <v>12565.38</v>
      </c>
      <c r="Y42" s="54">
        <f t="shared" si="12"/>
        <v>2387.42</v>
      </c>
      <c r="Z42" s="54">
        <f t="shared" si="13"/>
        <v>14952.8</v>
      </c>
      <c r="AA42" s="54">
        <f t="shared" si="14"/>
        <v>179433.60000000001</v>
      </c>
      <c r="AC42" s="57">
        <f t="shared" si="15"/>
        <v>12942.34</v>
      </c>
      <c r="AD42" s="54">
        <f t="shared" si="16"/>
        <v>2459.04</v>
      </c>
      <c r="AE42" s="54">
        <f t="shared" si="17"/>
        <v>15401.38</v>
      </c>
      <c r="AF42" s="54">
        <f t="shared" si="18"/>
        <v>169415.18</v>
      </c>
      <c r="AH42" s="51">
        <f t="shared" si="19"/>
        <v>363171.38</v>
      </c>
    </row>
    <row r="43" spans="1:34" s="5" customFormat="1" ht="37.5" customHeight="1" thickBot="1" x14ac:dyDescent="0.3">
      <c r="A43" s="9"/>
      <c r="B43" s="14">
        <v>34</v>
      </c>
      <c r="C43" s="15" t="s">
        <v>26</v>
      </c>
      <c r="D43" s="15" t="s">
        <v>31</v>
      </c>
      <c r="E43" s="15" t="s">
        <v>47</v>
      </c>
      <c r="F43" s="11" t="s">
        <v>15</v>
      </c>
      <c r="G43" s="11" t="s">
        <v>16</v>
      </c>
      <c r="H43" s="14">
        <v>1</v>
      </c>
      <c r="I43" s="12">
        <f t="shared" si="0"/>
        <v>1</v>
      </c>
      <c r="J43" s="12">
        <f t="shared" si="1"/>
        <v>12</v>
      </c>
      <c r="K43" s="44">
        <f t="shared" si="2"/>
        <v>11</v>
      </c>
      <c r="L43" s="45">
        <f t="shared" si="3"/>
        <v>24</v>
      </c>
      <c r="M43" s="43"/>
      <c r="N43" s="54">
        <f>'ANEXO 2'!U41</f>
        <v>12035.800142186637</v>
      </c>
      <c r="O43" s="54">
        <f t="shared" si="4"/>
        <v>2286.8000000000002</v>
      </c>
      <c r="P43" s="54">
        <f t="shared" si="5"/>
        <v>14322.6</v>
      </c>
      <c r="Q43" s="54">
        <f t="shared" si="6"/>
        <v>171871.2</v>
      </c>
      <c r="S43" s="57">
        <f t="shared" si="7"/>
        <v>12035.800142186637</v>
      </c>
      <c r="T43" s="54">
        <f t="shared" si="8"/>
        <v>2286.8000000000002</v>
      </c>
      <c r="U43" s="54">
        <f t="shared" si="9"/>
        <v>14322.6</v>
      </c>
      <c r="V43" s="54">
        <f t="shared" si="10"/>
        <v>14322.6</v>
      </c>
      <c r="W43" s="13"/>
      <c r="X43" s="54">
        <f t="shared" si="11"/>
        <v>12565.38</v>
      </c>
      <c r="Y43" s="54">
        <f t="shared" si="12"/>
        <v>2387.42</v>
      </c>
      <c r="Z43" s="54">
        <f t="shared" si="13"/>
        <v>14952.8</v>
      </c>
      <c r="AA43" s="54">
        <f t="shared" si="14"/>
        <v>179433.60000000001</v>
      </c>
      <c r="AC43" s="57">
        <f t="shared" si="15"/>
        <v>12942.34</v>
      </c>
      <c r="AD43" s="54">
        <f t="shared" si="16"/>
        <v>2459.04</v>
      </c>
      <c r="AE43" s="54">
        <f t="shared" si="17"/>
        <v>15401.38</v>
      </c>
      <c r="AF43" s="54">
        <f t="shared" si="18"/>
        <v>169415.18</v>
      </c>
      <c r="AH43" s="51">
        <f t="shared" si="19"/>
        <v>363171.38</v>
      </c>
    </row>
    <row r="44" spans="1:34" s="5" customFormat="1" ht="37.5" customHeight="1" thickBot="1" x14ac:dyDescent="0.3">
      <c r="A44" s="9"/>
      <c r="B44" s="10">
        <v>35</v>
      </c>
      <c r="C44" s="11" t="s">
        <v>26</v>
      </c>
      <c r="D44" s="11" t="s">
        <v>43</v>
      </c>
      <c r="E44" s="11" t="s">
        <v>48</v>
      </c>
      <c r="F44" s="11" t="s">
        <v>15</v>
      </c>
      <c r="G44" s="11" t="s">
        <v>16</v>
      </c>
      <c r="H44" s="10">
        <v>10</v>
      </c>
      <c r="I44" s="12">
        <f t="shared" si="0"/>
        <v>10</v>
      </c>
      <c r="J44" s="12">
        <f t="shared" si="1"/>
        <v>120</v>
      </c>
      <c r="K44" s="44">
        <f t="shared" si="2"/>
        <v>110</v>
      </c>
      <c r="L44" s="45">
        <f t="shared" si="3"/>
        <v>240</v>
      </c>
      <c r="M44" s="43"/>
      <c r="N44" s="54">
        <f>'ANEXO 2'!U42</f>
        <v>12035.800142186637</v>
      </c>
      <c r="O44" s="54">
        <f t="shared" si="4"/>
        <v>2286.8000000000002</v>
      </c>
      <c r="P44" s="54">
        <f t="shared" si="5"/>
        <v>14322.6</v>
      </c>
      <c r="Q44" s="54">
        <f t="shared" si="6"/>
        <v>1718712</v>
      </c>
      <c r="S44" s="57">
        <f t="shared" si="7"/>
        <v>12035.800142186637</v>
      </c>
      <c r="T44" s="54">
        <f t="shared" si="8"/>
        <v>2286.8000000000002</v>
      </c>
      <c r="U44" s="54">
        <f t="shared" si="9"/>
        <v>14322.6</v>
      </c>
      <c r="V44" s="54">
        <f t="shared" si="10"/>
        <v>143226</v>
      </c>
      <c r="W44" s="13"/>
      <c r="X44" s="54">
        <f t="shared" si="11"/>
        <v>12565.38</v>
      </c>
      <c r="Y44" s="54">
        <f t="shared" si="12"/>
        <v>2387.42</v>
      </c>
      <c r="Z44" s="54">
        <f t="shared" si="13"/>
        <v>14952.8</v>
      </c>
      <c r="AA44" s="54">
        <f t="shared" si="14"/>
        <v>1794336</v>
      </c>
      <c r="AC44" s="57">
        <f t="shared" si="15"/>
        <v>12942.34</v>
      </c>
      <c r="AD44" s="54">
        <f t="shared" si="16"/>
        <v>2459.04</v>
      </c>
      <c r="AE44" s="54">
        <f t="shared" si="17"/>
        <v>15401.38</v>
      </c>
      <c r="AF44" s="54">
        <f t="shared" si="18"/>
        <v>1694151.8</v>
      </c>
      <c r="AH44" s="51">
        <f t="shared" si="19"/>
        <v>3631713.8</v>
      </c>
    </row>
    <row r="45" spans="1:34" s="5" customFormat="1" ht="37.5" customHeight="1" thickBot="1" x14ac:dyDescent="0.3">
      <c r="A45" s="9"/>
      <c r="B45" s="14">
        <v>36</v>
      </c>
      <c r="C45" s="15" t="s">
        <v>26</v>
      </c>
      <c r="D45" s="15" t="s">
        <v>49</v>
      </c>
      <c r="E45" s="15" t="s">
        <v>48</v>
      </c>
      <c r="F45" s="11" t="s">
        <v>15</v>
      </c>
      <c r="G45" s="11" t="s">
        <v>16</v>
      </c>
      <c r="H45" s="14">
        <v>2</v>
      </c>
      <c r="I45" s="12">
        <f t="shared" si="0"/>
        <v>2</v>
      </c>
      <c r="J45" s="12">
        <f t="shared" si="1"/>
        <v>24</v>
      </c>
      <c r="K45" s="44">
        <f t="shared" si="2"/>
        <v>22</v>
      </c>
      <c r="L45" s="45">
        <f t="shared" si="3"/>
        <v>48</v>
      </c>
      <c r="M45" s="43"/>
      <c r="N45" s="54">
        <f>'ANEXO 2'!U43</f>
        <v>12035.800142186637</v>
      </c>
      <c r="O45" s="54">
        <f t="shared" si="4"/>
        <v>2286.8000000000002</v>
      </c>
      <c r="P45" s="54">
        <f t="shared" si="5"/>
        <v>14322.6</v>
      </c>
      <c r="Q45" s="54">
        <f t="shared" si="6"/>
        <v>343742.4</v>
      </c>
      <c r="S45" s="57">
        <f t="shared" si="7"/>
        <v>12035.800142186637</v>
      </c>
      <c r="T45" s="54">
        <f t="shared" si="8"/>
        <v>2286.8000000000002</v>
      </c>
      <c r="U45" s="54">
        <f t="shared" si="9"/>
        <v>14322.6</v>
      </c>
      <c r="V45" s="54">
        <f t="shared" si="10"/>
        <v>28645.200000000001</v>
      </c>
      <c r="W45" s="13"/>
      <c r="X45" s="54">
        <f t="shared" si="11"/>
        <v>12565.38</v>
      </c>
      <c r="Y45" s="54">
        <f t="shared" si="12"/>
        <v>2387.42</v>
      </c>
      <c r="Z45" s="54">
        <f t="shared" si="13"/>
        <v>14952.8</v>
      </c>
      <c r="AA45" s="54">
        <f t="shared" si="14"/>
        <v>358867.20000000001</v>
      </c>
      <c r="AC45" s="57">
        <f t="shared" si="15"/>
        <v>12942.34</v>
      </c>
      <c r="AD45" s="54">
        <f t="shared" si="16"/>
        <v>2459.04</v>
      </c>
      <c r="AE45" s="54">
        <f t="shared" si="17"/>
        <v>15401.38</v>
      </c>
      <c r="AF45" s="54">
        <f t="shared" si="18"/>
        <v>338830.36</v>
      </c>
      <c r="AH45" s="51">
        <f t="shared" si="19"/>
        <v>726342.76</v>
      </c>
    </row>
    <row r="46" spans="1:34" s="5" customFormat="1" ht="37.5" customHeight="1" thickBot="1" x14ac:dyDescent="0.3">
      <c r="A46" s="9"/>
      <c r="B46" s="10">
        <v>37</v>
      </c>
      <c r="C46" s="15" t="s">
        <v>26</v>
      </c>
      <c r="D46" s="15" t="s">
        <v>49</v>
      </c>
      <c r="E46" s="15" t="s">
        <v>48</v>
      </c>
      <c r="F46" s="11" t="s">
        <v>15</v>
      </c>
      <c r="G46" s="11" t="s">
        <v>16</v>
      </c>
      <c r="H46" s="14">
        <v>2</v>
      </c>
      <c r="I46" s="12">
        <f t="shared" si="0"/>
        <v>2</v>
      </c>
      <c r="J46" s="12">
        <f t="shared" si="1"/>
        <v>24</v>
      </c>
      <c r="K46" s="44">
        <f t="shared" si="2"/>
        <v>22</v>
      </c>
      <c r="L46" s="45">
        <f t="shared" si="3"/>
        <v>48</v>
      </c>
      <c r="M46" s="43"/>
      <c r="N46" s="54">
        <f>'ANEXO 2'!U44</f>
        <v>12035.800142186637</v>
      </c>
      <c r="O46" s="54">
        <f t="shared" si="4"/>
        <v>2286.8000000000002</v>
      </c>
      <c r="P46" s="54">
        <f t="shared" si="5"/>
        <v>14322.6</v>
      </c>
      <c r="Q46" s="54">
        <f t="shared" si="6"/>
        <v>343742.4</v>
      </c>
      <c r="S46" s="57">
        <f t="shared" si="7"/>
        <v>12035.800142186637</v>
      </c>
      <c r="T46" s="54">
        <f t="shared" si="8"/>
        <v>2286.8000000000002</v>
      </c>
      <c r="U46" s="54">
        <f t="shared" si="9"/>
        <v>14322.6</v>
      </c>
      <c r="V46" s="54">
        <f t="shared" si="10"/>
        <v>28645.200000000001</v>
      </c>
      <c r="W46" s="13"/>
      <c r="X46" s="54">
        <f t="shared" si="11"/>
        <v>12565.38</v>
      </c>
      <c r="Y46" s="54">
        <f t="shared" si="12"/>
        <v>2387.42</v>
      </c>
      <c r="Z46" s="54">
        <f t="shared" si="13"/>
        <v>14952.8</v>
      </c>
      <c r="AA46" s="54">
        <f t="shared" si="14"/>
        <v>358867.20000000001</v>
      </c>
      <c r="AC46" s="57">
        <f t="shared" si="15"/>
        <v>12942.34</v>
      </c>
      <c r="AD46" s="54">
        <f t="shared" si="16"/>
        <v>2459.04</v>
      </c>
      <c r="AE46" s="54">
        <f t="shared" si="17"/>
        <v>15401.38</v>
      </c>
      <c r="AF46" s="54">
        <f t="shared" si="18"/>
        <v>338830.36</v>
      </c>
      <c r="AH46" s="51">
        <f t="shared" si="19"/>
        <v>726342.76</v>
      </c>
    </row>
    <row r="47" spans="1:34" s="5" customFormat="1" ht="37.5" customHeight="1" thickBot="1" x14ac:dyDescent="0.3">
      <c r="A47" s="9"/>
      <c r="B47" s="14">
        <v>38</v>
      </c>
      <c r="C47" s="15" t="s">
        <v>26</v>
      </c>
      <c r="D47" s="15" t="s">
        <v>43</v>
      </c>
      <c r="E47" s="15" t="s">
        <v>48</v>
      </c>
      <c r="F47" s="11" t="s">
        <v>15</v>
      </c>
      <c r="G47" s="11" t="s">
        <v>16</v>
      </c>
      <c r="H47" s="14">
        <v>3</v>
      </c>
      <c r="I47" s="12">
        <f t="shared" si="0"/>
        <v>3</v>
      </c>
      <c r="J47" s="12">
        <f t="shared" si="1"/>
        <v>36</v>
      </c>
      <c r="K47" s="44">
        <f t="shared" si="2"/>
        <v>33</v>
      </c>
      <c r="L47" s="45">
        <f t="shared" si="3"/>
        <v>72</v>
      </c>
      <c r="M47" s="43"/>
      <c r="N47" s="54">
        <f>'ANEXO 2'!U45</f>
        <v>12035.800142186637</v>
      </c>
      <c r="O47" s="54">
        <f t="shared" si="4"/>
        <v>2286.8000000000002</v>
      </c>
      <c r="P47" s="54">
        <f t="shared" si="5"/>
        <v>14322.6</v>
      </c>
      <c r="Q47" s="54">
        <f t="shared" si="6"/>
        <v>515613.6</v>
      </c>
      <c r="S47" s="57">
        <f t="shared" si="7"/>
        <v>12035.800142186637</v>
      </c>
      <c r="T47" s="54">
        <f t="shared" si="8"/>
        <v>2286.8000000000002</v>
      </c>
      <c r="U47" s="54">
        <f t="shared" si="9"/>
        <v>14322.6</v>
      </c>
      <c r="V47" s="54">
        <f t="shared" si="10"/>
        <v>42967.8</v>
      </c>
      <c r="W47" s="13"/>
      <c r="X47" s="54">
        <f t="shared" si="11"/>
        <v>12565.38</v>
      </c>
      <c r="Y47" s="54">
        <f t="shared" si="12"/>
        <v>2387.42</v>
      </c>
      <c r="Z47" s="54">
        <f t="shared" si="13"/>
        <v>14952.8</v>
      </c>
      <c r="AA47" s="54">
        <f t="shared" si="14"/>
        <v>538300.80000000005</v>
      </c>
      <c r="AC47" s="57">
        <f t="shared" si="15"/>
        <v>12942.34</v>
      </c>
      <c r="AD47" s="54">
        <f t="shared" si="16"/>
        <v>2459.04</v>
      </c>
      <c r="AE47" s="54">
        <f t="shared" si="17"/>
        <v>15401.38</v>
      </c>
      <c r="AF47" s="54">
        <f t="shared" si="18"/>
        <v>508245.54</v>
      </c>
      <c r="AH47" s="51">
        <f t="shared" si="19"/>
        <v>1089514.1399999999</v>
      </c>
    </row>
    <row r="48" spans="1:34" s="5" customFormat="1" ht="37.5" customHeight="1" thickBot="1" x14ac:dyDescent="0.3">
      <c r="A48" s="9"/>
      <c r="B48" s="10">
        <v>39</v>
      </c>
      <c r="C48" s="15" t="s">
        <v>26</v>
      </c>
      <c r="D48" s="15" t="s">
        <v>31</v>
      </c>
      <c r="E48" s="15" t="s">
        <v>48</v>
      </c>
      <c r="F48" s="11" t="s">
        <v>15</v>
      </c>
      <c r="G48" s="11" t="s">
        <v>16</v>
      </c>
      <c r="H48" s="14">
        <v>1</v>
      </c>
      <c r="I48" s="12">
        <f t="shared" si="0"/>
        <v>1</v>
      </c>
      <c r="J48" s="12">
        <f t="shared" si="1"/>
        <v>12</v>
      </c>
      <c r="K48" s="44">
        <f t="shared" si="2"/>
        <v>11</v>
      </c>
      <c r="L48" s="45">
        <f t="shared" si="3"/>
        <v>24</v>
      </c>
      <c r="M48" s="43"/>
      <c r="N48" s="54">
        <f>'ANEXO 2'!U46</f>
        <v>12035.800142186637</v>
      </c>
      <c r="O48" s="54">
        <f t="shared" si="4"/>
        <v>2286.8000000000002</v>
      </c>
      <c r="P48" s="54">
        <f t="shared" si="5"/>
        <v>14322.6</v>
      </c>
      <c r="Q48" s="54">
        <f t="shared" si="6"/>
        <v>171871.2</v>
      </c>
      <c r="S48" s="57">
        <f t="shared" si="7"/>
        <v>12035.800142186637</v>
      </c>
      <c r="T48" s="54">
        <f t="shared" si="8"/>
        <v>2286.8000000000002</v>
      </c>
      <c r="U48" s="54">
        <f t="shared" si="9"/>
        <v>14322.6</v>
      </c>
      <c r="V48" s="54">
        <f t="shared" si="10"/>
        <v>14322.6</v>
      </c>
      <c r="W48" s="13"/>
      <c r="X48" s="54">
        <f t="shared" si="11"/>
        <v>12565.38</v>
      </c>
      <c r="Y48" s="54">
        <f t="shared" si="12"/>
        <v>2387.42</v>
      </c>
      <c r="Z48" s="54">
        <f t="shared" si="13"/>
        <v>14952.8</v>
      </c>
      <c r="AA48" s="54">
        <f t="shared" si="14"/>
        <v>179433.60000000001</v>
      </c>
      <c r="AC48" s="57">
        <f t="shared" si="15"/>
        <v>12942.34</v>
      </c>
      <c r="AD48" s="54">
        <f t="shared" si="16"/>
        <v>2459.04</v>
      </c>
      <c r="AE48" s="54">
        <f t="shared" si="17"/>
        <v>15401.38</v>
      </c>
      <c r="AF48" s="54">
        <f t="shared" si="18"/>
        <v>169415.18</v>
      </c>
      <c r="AH48" s="51">
        <f t="shared" si="19"/>
        <v>363171.38</v>
      </c>
    </row>
    <row r="49" spans="1:34" s="5" customFormat="1" ht="37.5" customHeight="1" thickBot="1" x14ac:dyDescent="0.3">
      <c r="A49" s="9"/>
      <c r="B49" s="14">
        <v>40</v>
      </c>
      <c r="C49" s="15" t="s">
        <v>26</v>
      </c>
      <c r="D49" s="15" t="s">
        <v>43</v>
      </c>
      <c r="E49" s="15" t="s">
        <v>48</v>
      </c>
      <c r="F49" s="11" t="s">
        <v>15</v>
      </c>
      <c r="G49" s="11" t="s">
        <v>16</v>
      </c>
      <c r="H49" s="14">
        <v>3</v>
      </c>
      <c r="I49" s="12">
        <f t="shared" si="0"/>
        <v>3</v>
      </c>
      <c r="J49" s="12">
        <f t="shared" si="1"/>
        <v>36</v>
      </c>
      <c r="K49" s="44">
        <f t="shared" si="2"/>
        <v>33</v>
      </c>
      <c r="L49" s="45">
        <f t="shared" si="3"/>
        <v>72</v>
      </c>
      <c r="M49" s="43"/>
      <c r="N49" s="54">
        <f>'ANEXO 2'!U47</f>
        <v>12035.800142186637</v>
      </c>
      <c r="O49" s="54">
        <f t="shared" si="4"/>
        <v>2286.8000000000002</v>
      </c>
      <c r="P49" s="54">
        <f t="shared" si="5"/>
        <v>14322.6</v>
      </c>
      <c r="Q49" s="54">
        <f t="shared" si="6"/>
        <v>515613.6</v>
      </c>
      <c r="S49" s="57">
        <f t="shared" si="7"/>
        <v>12035.800142186637</v>
      </c>
      <c r="T49" s="54">
        <f t="shared" si="8"/>
        <v>2286.8000000000002</v>
      </c>
      <c r="U49" s="54">
        <f t="shared" si="9"/>
        <v>14322.6</v>
      </c>
      <c r="V49" s="54">
        <f t="shared" si="10"/>
        <v>42967.8</v>
      </c>
      <c r="W49" s="13"/>
      <c r="X49" s="54">
        <f t="shared" si="11"/>
        <v>12565.38</v>
      </c>
      <c r="Y49" s="54">
        <f t="shared" si="12"/>
        <v>2387.42</v>
      </c>
      <c r="Z49" s="54">
        <f t="shared" si="13"/>
        <v>14952.8</v>
      </c>
      <c r="AA49" s="54">
        <f t="shared" si="14"/>
        <v>538300.80000000005</v>
      </c>
      <c r="AC49" s="57">
        <f t="shared" si="15"/>
        <v>12942.34</v>
      </c>
      <c r="AD49" s="54">
        <f t="shared" si="16"/>
        <v>2459.04</v>
      </c>
      <c r="AE49" s="54">
        <f t="shared" si="17"/>
        <v>15401.38</v>
      </c>
      <c r="AF49" s="54">
        <f t="shared" si="18"/>
        <v>508245.54</v>
      </c>
      <c r="AH49" s="51">
        <f t="shared" si="19"/>
        <v>1089514.1399999999</v>
      </c>
    </row>
    <row r="50" spans="1:34" s="5" customFormat="1" ht="37.5" customHeight="1" thickBot="1" x14ac:dyDescent="0.3">
      <c r="A50" s="9"/>
      <c r="B50" s="10">
        <v>41</v>
      </c>
      <c r="C50" s="15" t="s">
        <v>26</v>
      </c>
      <c r="D50" s="15" t="s">
        <v>43</v>
      </c>
      <c r="E50" s="15" t="s">
        <v>50</v>
      </c>
      <c r="F50" s="11" t="s">
        <v>15</v>
      </c>
      <c r="G50" s="11" t="s">
        <v>16</v>
      </c>
      <c r="H50" s="14">
        <v>2</v>
      </c>
      <c r="I50" s="12">
        <f t="shared" si="0"/>
        <v>2</v>
      </c>
      <c r="J50" s="12">
        <f t="shared" si="1"/>
        <v>24</v>
      </c>
      <c r="K50" s="44">
        <f t="shared" si="2"/>
        <v>22</v>
      </c>
      <c r="L50" s="45">
        <f t="shared" si="3"/>
        <v>48</v>
      </c>
      <c r="M50" s="43"/>
      <c r="N50" s="54">
        <f>'ANEXO 2'!U48</f>
        <v>12035.800142186637</v>
      </c>
      <c r="O50" s="54">
        <f t="shared" si="4"/>
        <v>2286.8000000000002</v>
      </c>
      <c r="P50" s="54">
        <f t="shared" si="5"/>
        <v>14322.6</v>
      </c>
      <c r="Q50" s="54">
        <f t="shared" si="6"/>
        <v>343742.4</v>
      </c>
      <c r="S50" s="57">
        <f t="shared" si="7"/>
        <v>12035.800142186637</v>
      </c>
      <c r="T50" s="54">
        <f t="shared" si="8"/>
        <v>2286.8000000000002</v>
      </c>
      <c r="U50" s="54">
        <f t="shared" si="9"/>
        <v>14322.6</v>
      </c>
      <c r="V50" s="54">
        <f t="shared" si="10"/>
        <v>28645.200000000001</v>
      </c>
      <c r="W50" s="13"/>
      <c r="X50" s="54">
        <f t="shared" si="11"/>
        <v>12565.38</v>
      </c>
      <c r="Y50" s="54">
        <f t="shared" si="12"/>
        <v>2387.42</v>
      </c>
      <c r="Z50" s="54">
        <f t="shared" si="13"/>
        <v>14952.8</v>
      </c>
      <c r="AA50" s="54">
        <f t="shared" si="14"/>
        <v>358867.20000000001</v>
      </c>
      <c r="AC50" s="57">
        <f t="shared" si="15"/>
        <v>12942.34</v>
      </c>
      <c r="AD50" s="54">
        <f t="shared" si="16"/>
        <v>2459.04</v>
      </c>
      <c r="AE50" s="54">
        <f t="shared" si="17"/>
        <v>15401.38</v>
      </c>
      <c r="AF50" s="54">
        <f t="shared" si="18"/>
        <v>338830.36</v>
      </c>
      <c r="AH50" s="51">
        <f t="shared" si="19"/>
        <v>726342.76</v>
      </c>
    </row>
    <row r="51" spans="1:34" s="5" customFormat="1" ht="37.5" customHeight="1" thickBot="1" x14ac:dyDescent="0.3">
      <c r="A51" s="9"/>
      <c r="B51" s="14">
        <v>42</v>
      </c>
      <c r="C51" s="15" t="s">
        <v>26</v>
      </c>
      <c r="D51" s="15" t="s">
        <v>43</v>
      </c>
      <c r="E51" s="15" t="s">
        <v>51</v>
      </c>
      <c r="F51" s="11" t="s">
        <v>15</v>
      </c>
      <c r="G51" s="11" t="s">
        <v>16</v>
      </c>
      <c r="H51" s="14">
        <v>6</v>
      </c>
      <c r="I51" s="12">
        <f t="shared" si="0"/>
        <v>6</v>
      </c>
      <c r="J51" s="12">
        <f t="shared" si="1"/>
        <v>72</v>
      </c>
      <c r="K51" s="44">
        <f t="shared" si="2"/>
        <v>66</v>
      </c>
      <c r="L51" s="45">
        <f t="shared" si="3"/>
        <v>144</v>
      </c>
      <c r="M51" s="43"/>
      <c r="N51" s="54">
        <f>'ANEXO 2'!U49</f>
        <v>12035.800142186637</v>
      </c>
      <c r="O51" s="54">
        <f t="shared" si="4"/>
        <v>2286.8000000000002</v>
      </c>
      <c r="P51" s="54">
        <f t="shared" si="5"/>
        <v>14322.6</v>
      </c>
      <c r="Q51" s="54">
        <f t="shared" si="6"/>
        <v>1031227.2</v>
      </c>
      <c r="S51" s="57">
        <f t="shared" si="7"/>
        <v>12035.800142186637</v>
      </c>
      <c r="T51" s="54">
        <f t="shared" si="8"/>
        <v>2286.8000000000002</v>
      </c>
      <c r="U51" s="54">
        <f t="shared" si="9"/>
        <v>14322.6</v>
      </c>
      <c r="V51" s="54">
        <f t="shared" si="10"/>
        <v>85935.6</v>
      </c>
      <c r="W51" s="13"/>
      <c r="X51" s="54">
        <f t="shared" si="11"/>
        <v>12565.38</v>
      </c>
      <c r="Y51" s="54">
        <f t="shared" si="12"/>
        <v>2387.42</v>
      </c>
      <c r="Z51" s="54">
        <f t="shared" si="13"/>
        <v>14952.8</v>
      </c>
      <c r="AA51" s="54">
        <f t="shared" si="14"/>
        <v>1076601.6000000001</v>
      </c>
      <c r="AC51" s="57">
        <f t="shared" si="15"/>
        <v>12942.34</v>
      </c>
      <c r="AD51" s="54">
        <f t="shared" si="16"/>
        <v>2459.04</v>
      </c>
      <c r="AE51" s="54">
        <f t="shared" si="17"/>
        <v>15401.38</v>
      </c>
      <c r="AF51" s="54">
        <f t="shared" si="18"/>
        <v>1016491.08</v>
      </c>
      <c r="AH51" s="51">
        <f t="shared" si="19"/>
        <v>2179028.2799999998</v>
      </c>
    </row>
    <row r="52" spans="1:34" s="5" customFormat="1" ht="37.5" customHeight="1" thickBot="1" x14ac:dyDescent="0.3">
      <c r="A52" s="9"/>
      <c r="B52" s="10">
        <v>43</v>
      </c>
      <c r="C52" s="15" t="s">
        <v>26</v>
      </c>
      <c r="D52" s="15" t="s">
        <v>52</v>
      </c>
      <c r="E52" s="15" t="s">
        <v>53</v>
      </c>
      <c r="F52" s="11" t="s">
        <v>15</v>
      </c>
      <c r="G52" s="11" t="s">
        <v>16</v>
      </c>
      <c r="H52" s="14">
        <v>2</v>
      </c>
      <c r="I52" s="12">
        <f t="shared" si="0"/>
        <v>2</v>
      </c>
      <c r="J52" s="12">
        <f t="shared" si="1"/>
        <v>24</v>
      </c>
      <c r="K52" s="44">
        <f t="shared" si="2"/>
        <v>22</v>
      </c>
      <c r="L52" s="45">
        <f t="shared" si="3"/>
        <v>48</v>
      </c>
      <c r="M52" s="43"/>
      <c r="N52" s="54">
        <f>'ANEXO 2'!U50</f>
        <v>17256.581048453892</v>
      </c>
      <c r="O52" s="54">
        <f t="shared" si="4"/>
        <v>3278.75</v>
      </c>
      <c r="P52" s="54">
        <f t="shared" si="5"/>
        <v>20535.330000000002</v>
      </c>
      <c r="Q52" s="54">
        <f t="shared" si="6"/>
        <v>492847.92</v>
      </c>
      <c r="S52" s="57">
        <f t="shared" si="7"/>
        <v>17256.581048453892</v>
      </c>
      <c r="T52" s="54">
        <f t="shared" si="8"/>
        <v>3278.75</v>
      </c>
      <c r="U52" s="54">
        <f t="shared" si="9"/>
        <v>20535.330000000002</v>
      </c>
      <c r="V52" s="54">
        <f t="shared" si="10"/>
        <v>41070.660000000003</v>
      </c>
      <c r="W52" s="13"/>
      <c r="X52" s="54">
        <f t="shared" si="11"/>
        <v>18015.87</v>
      </c>
      <c r="Y52" s="54">
        <f t="shared" si="12"/>
        <v>3423.02</v>
      </c>
      <c r="Z52" s="54">
        <f t="shared" si="13"/>
        <v>21438.89</v>
      </c>
      <c r="AA52" s="54">
        <f t="shared" si="14"/>
        <v>514533.36</v>
      </c>
      <c r="AC52" s="57">
        <f t="shared" si="15"/>
        <v>18556.349999999999</v>
      </c>
      <c r="AD52" s="54">
        <f t="shared" si="16"/>
        <v>3525.71</v>
      </c>
      <c r="AE52" s="54">
        <f t="shared" si="17"/>
        <v>22082.06</v>
      </c>
      <c r="AF52" s="54">
        <f t="shared" si="18"/>
        <v>485805.32</v>
      </c>
      <c r="AH52" s="51">
        <f t="shared" si="19"/>
        <v>1041409.34</v>
      </c>
    </row>
    <row r="53" spans="1:34" s="5" customFormat="1" ht="37.5" customHeight="1" thickBot="1" x14ac:dyDescent="0.3">
      <c r="A53" s="9"/>
      <c r="B53" s="14">
        <v>44</v>
      </c>
      <c r="C53" s="15" t="s">
        <v>26</v>
      </c>
      <c r="D53" s="15" t="s">
        <v>54</v>
      </c>
      <c r="E53" s="15" t="s">
        <v>55</v>
      </c>
      <c r="F53" s="11" t="s">
        <v>15</v>
      </c>
      <c r="G53" s="11" t="s">
        <v>16</v>
      </c>
      <c r="H53" s="14">
        <v>4</v>
      </c>
      <c r="I53" s="12">
        <f t="shared" si="0"/>
        <v>4</v>
      </c>
      <c r="J53" s="12">
        <f t="shared" si="1"/>
        <v>48</v>
      </c>
      <c r="K53" s="44">
        <f t="shared" si="2"/>
        <v>44</v>
      </c>
      <c r="L53" s="45">
        <f t="shared" si="3"/>
        <v>96</v>
      </c>
      <c r="M53" s="43"/>
      <c r="N53" s="54">
        <f>'ANEXO 2'!U51</f>
        <v>12035.800142186637</v>
      </c>
      <c r="O53" s="54">
        <f t="shared" si="4"/>
        <v>2286.8000000000002</v>
      </c>
      <c r="P53" s="54">
        <f t="shared" si="5"/>
        <v>14322.6</v>
      </c>
      <c r="Q53" s="54">
        <f t="shared" si="6"/>
        <v>687484.8</v>
      </c>
      <c r="S53" s="57">
        <f t="shared" si="7"/>
        <v>12035.800142186637</v>
      </c>
      <c r="T53" s="54">
        <f t="shared" si="8"/>
        <v>2286.8000000000002</v>
      </c>
      <c r="U53" s="54">
        <f t="shared" si="9"/>
        <v>14322.6</v>
      </c>
      <c r="V53" s="54">
        <f t="shared" si="10"/>
        <v>57290.400000000001</v>
      </c>
      <c r="W53" s="13"/>
      <c r="X53" s="54">
        <f t="shared" si="11"/>
        <v>12565.38</v>
      </c>
      <c r="Y53" s="54">
        <f t="shared" si="12"/>
        <v>2387.42</v>
      </c>
      <c r="Z53" s="54">
        <f t="shared" si="13"/>
        <v>14952.8</v>
      </c>
      <c r="AA53" s="54">
        <f t="shared" si="14"/>
        <v>717734.40000000002</v>
      </c>
      <c r="AC53" s="57">
        <f t="shared" si="15"/>
        <v>12942.34</v>
      </c>
      <c r="AD53" s="54">
        <f t="shared" si="16"/>
        <v>2459.04</v>
      </c>
      <c r="AE53" s="54">
        <f t="shared" si="17"/>
        <v>15401.38</v>
      </c>
      <c r="AF53" s="54">
        <f t="shared" si="18"/>
        <v>677660.72</v>
      </c>
      <c r="AH53" s="51">
        <f t="shared" si="19"/>
        <v>1452685.52</v>
      </c>
    </row>
    <row r="54" spans="1:34" s="5" customFormat="1" ht="37.5" customHeight="1" thickBot="1" x14ac:dyDescent="0.3">
      <c r="A54" s="9"/>
      <c r="B54" s="10">
        <v>45</v>
      </c>
      <c r="C54" s="11" t="s">
        <v>26</v>
      </c>
      <c r="D54" s="11" t="s">
        <v>56</v>
      </c>
      <c r="E54" s="11" t="s">
        <v>57</v>
      </c>
      <c r="F54" s="11" t="s">
        <v>15</v>
      </c>
      <c r="G54" s="11" t="s">
        <v>16</v>
      </c>
      <c r="H54" s="10">
        <v>1</v>
      </c>
      <c r="I54" s="12">
        <f t="shared" si="0"/>
        <v>1</v>
      </c>
      <c r="J54" s="12">
        <f t="shared" si="1"/>
        <v>12</v>
      </c>
      <c r="K54" s="44">
        <f t="shared" si="2"/>
        <v>11</v>
      </c>
      <c r="L54" s="45">
        <f t="shared" si="3"/>
        <v>24</v>
      </c>
      <c r="M54" s="43"/>
      <c r="N54" s="54">
        <f>'ANEXO 2'!U52</f>
        <v>40749.93520430701</v>
      </c>
      <c r="O54" s="54">
        <f t="shared" si="4"/>
        <v>7742.49</v>
      </c>
      <c r="P54" s="54">
        <f t="shared" si="5"/>
        <v>48492.43</v>
      </c>
      <c r="Q54" s="54">
        <f t="shared" si="6"/>
        <v>581909.16</v>
      </c>
      <c r="S54" s="57">
        <f t="shared" si="7"/>
        <v>40749.93520430701</v>
      </c>
      <c r="T54" s="54">
        <f t="shared" si="8"/>
        <v>7742.49</v>
      </c>
      <c r="U54" s="54">
        <f t="shared" si="9"/>
        <v>48492.43</v>
      </c>
      <c r="V54" s="54">
        <f t="shared" si="10"/>
        <v>48492.43</v>
      </c>
      <c r="W54" s="13"/>
      <c r="X54" s="54">
        <f t="shared" si="11"/>
        <v>42542.93</v>
      </c>
      <c r="Y54" s="54">
        <f t="shared" si="12"/>
        <v>8083.16</v>
      </c>
      <c r="Z54" s="54">
        <f t="shared" si="13"/>
        <v>50626.09</v>
      </c>
      <c r="AA54" s="54">
        <f t="shared" si="14"/>
        <v>607513.07999999996</v>
      </c>
      <c r="AC54" s="57">
        <f t="shared" si="15"/>
        <v>43819.22</v>
      </c>
      <c r="AD54" s="54">
        <f t="shared" si="16"/>
        <v>8325.65</v>
      </c>
      <c r="AE54" s="54">
        <f t="shared" si="17"/>
        <v>52144.87</v>
      </c>
      <c r="AF54" s="54">
        <f t="shared" si="18"/>
        <v>573593.56999999995</v>
      </c>
      <c r="AH54" s="51">
        <f t="shared" si="19"/>
        <v>1229599.08</v>
      </c>
    </row>
    <row r="55" spans="1:34" s="5" customFormat="1" ht="41.25" customHeight="1" thickBot="1" x14ac:dyDescent="0.3">
      <c r="A55" s="9"/>
      <c r="B55" s="212" t="s">
        <v>58</v>
      </c>
      <c r="C55" s="233"/>
      <c r="D55" s="233"/>
      <c r="E55" s="233"/>
      <c r="F55" s="233"/>
      <c r="G55" s="233"/>
      <c r="H55" s="107">
        <f>SUM(H10:H54)</f>
        <v>120</v>
      </c>
      <c r="I55" s="109"/>
      <c r="J55" s="109"/>
      <c r="K55" s="109"/>
      <c r="L55" s="108">
        <f>SUM(L10:L54)</f>
        <v>2880</v>
      </c>
      <c r="M55" s="43"/>
      <c r="N55" s="170"/>
      <c r="O55" s="171"/>
      <c r="P55" s="172"/>
      <c r="Q55" s="61">
        <f>ROUND(SUM(Q10:Q54),2)</f>
        <v>22485230.879999999</v>
      </c>
      <c r="S55" s="209"/>
      <c r="T55" s="210"/>
      <c r="U55" s="211"/>
      <c r="V55" s="61">
        <f>ROUND(SUM(V10:V54),2)</f>
        <v>1873769.24</v>
      </c>
      <c r="W55" s="13"/>
      <c r="X55" s="170"/>
      <c r="Y55" s="171"/>
      <c r="Z55" s="172"/>
      <c r="AA55" s="61">
        <f>ROUND(SUM(AA10:AA54),2)</f>
        <v>23474588.760000002</v>
      </c>
      <c r="AC55" s="170"/>
      <c r="AD55" s="171"/>
      <c r="AE55" s="172"/>
      <c r="AF55" s="61">
        <f>ROUND(SUM(AF10:AF54),2)</f>
        <v>22163919.579999998</v>
      </c>
      <c r="AG55" s="8"/>
      <c r="AH55" s="89">
        <f>ROUND(SUM(AH10:AH54),2)</f>
        <v>47512277.579999998</v>
      </c>
    </row>
    <row r="56" spans="1:34" s="5" customFormat="1" ht="48.75" customHeight="1" thickBot="1" x14ac:dyDescent="0.3">
      <c r="A56" s="9"/>
      <c r="B56" s="34"/>
      <c r="C56" s="34"/>
      <c r="D56" s="34"/>
      <c r="E56" s="34"/>
      <c r="F56" s="34"/>
      <c r="G56" s="34"/>
      <c r="H56" s="34"/>
      <c r="I56" s="34"/>
      <c r="J56" s="34"/>
      <c r="K56" s="34"/>
      <c r="L56" s="34"/>
      <c r="M56" s="35"/>
      <c r="N56" s="36"/>
      <c r="O56" s="36"/>
      <c r="P56" s="36"/>
      <c r="Q56" s="37"/>
      <c r="S56" s="48"/>
      <c r="T56" s="48"/>
      <c r="U56" s="48"/>
      <c r="V56" s="49"/>
      <c r="W56" s="33"/>
      <c r="X56" s="36"/>
      <c r="Y56" s="36"/>
      <c r="Z56" s="36"/>
      <c r="AA56" s="37"/>
      <c r="AC56" s="36"/>
      <c r="AD56" s="36"/>
      <c r="AE56" s="36"/>
      <c r="AF56" s="37"/>
      <c r="AG56" s="8"/>
      <c r="AH56" s="38"/>
    </row>
    <row r="57" spans="1:34" s="5" customFormat="1" ht="48.75" customHeight="1" thickBot="1" x14ac:dyDescent="0.3">
      <c r="A57" s="9"/>
      <c r="B57" s="34"/>
      <c r="C57" s="34"/>
      <c r="D57" s="34"/>
      <c r="E57" s="34"/>
      <c r="F57" s="34"/>
      <c r="G57" s="34"/>
      <c r="H57" s="34"/>
      <c r="I57" s="34"/>
      <c r="J57" s="34"/>
      <c r="K57" s="34"/>
      <c r="L57" s="34"/>
      <c r="M57" s="35"/>
      <c r="N57" s="36"/>
      <c r="O57" s="36"/>
      <c r="P57" s="36"/>
      <c r="Q57" s="37"/>
      <c r="S57" s="185" t="s">
        <v>91</v>
      </c>
      <c r="T57" s="186"/>
      <c r="U57" s="186"/>
      <c r="V57" s="187"/>
      <c r="W57" s="33"/>
      <c r="X57" s="191" t="s">
        <v>94</v>
      </c>
      <c r="Y57" s="192"/>
      <c r="Z57" s="193"/>
      <c r="AA57" s="63" t="s">
        <v>96</v>
      </c>
      <c r="AC57" s="191" t="s">
        <v>92</v>
      </c>
      <c r="AD57" s="192"/>
      <c r="AE57" s="193"/>
      <c r="AF57" s="101" t="s">
        <v>96</v>
      </c>
      <c r="AG57" s="8"/>
      <c r="AH57" s="177" t="s">
        <v>89</v>
      </c>
    </row>
    <row r="58" spans="1:34" s="5" customFormat="1" ht="65.25" customHeight="1" thickBot="1" x14ac:dyDescent="0.3">
      <c r="A58" s="9"/>
      <c r="B58" s="182" t="s">
        <v>88</v>
      </c>
      <c r="C58" s="183"/>
      <c r="D58" s="183"/>
      <c r="E58" s="183"/>
      <c r="F58" s="183"/>
      <c r="G58" s="183"/>
      <c r="H58" s="183"/>
      <c r="I58" s="183"/>
      <c r="J58" s="183"/>
      <c r="K58" s="183"/>
      <c r="L58" s="184"/>
      <c r="M58" s="43"/>
      <c r="N58" s="240" t="s">
        <v>91</v>
      </c>
      <c r="O58" s="241"/>
      <c r="P58" s="241"/>
      <c r="Q58" s="242"/>
      <c r="S58" s="188"/>
      <c r="T58" s="189"/>
      <c r="U58" s="189"/>
      <c r="V58" s="190"/>
      <c r="W58" s="13"/>
      <c r="X58" s="194"/>
      <c r="Y58" s="195"/>
      <c r="Z58" s="196"/>
      <c r="AA58" s="59">
        <v>4.3999999999999997E-2</v>
      </c>
      <c r="AC58" s="194"/>
      <c r="AD58" s="195"/>
      <c r="AE58" s="196"/>
      <c r="AF58" s="64">
        <v>0.03</v>
      </c>
      <c r="AH58" s="264"/>
    </row>
    <row r="59" spans="1:34" s="5" customFormat="1" ht="66.75" customHeight="1" thickBot="1" x14ac:dyDescent="0.3">
      <c r="A59" s="9"/>
      <c r="B59" s="17" t="s">
        <v>2</v>
      </c>
      <c r="C59" s="179" t="s">
        <v>59</v>
      </c>
      <c r="D59" s="180"/>
      <c r="E59" s="180"/>
      <c r="F59" s="180"/>
      <c r="G59" s="180"/>
      <c r="H59" s="180"/>
      <c r="I59" s="181"/>
      <c r="J59" s="179" t="s">
        <v>85</v>
      </c>
      <c r="K59" s="181"/>
      <c r="L59" s="31" t="s">
        <v>3</v>
      </c>
      <c r="M59" s="43"/>
      <c r="N59" s="86" t="s">
        <v>1</v>
      </c>
      <c r="O59" s="86" t="s">
        <v>4</v>
      </c>
      <c r="P59" s="86" t="s">
        <v>95</v>
      </c>
      <c r="Q59" s="86" t="s">
        <v>6</v>
      </c>
      <c r="S59" s="86" t="s">
        <v>1</v>
      </c>
      <c r="T59" s="86" t="s">
        <v>4</v>
      </c>
      <c r="U59" s="86" t="s">
        <v>95</v>
      </c>
      <c r="V59" s="86" t="s">
        <v>6</v>
      </c>
      <c r="W59" s="13"/>
      <c r="X59" s="86" t="s">
        <v>1</v>
      </c>
      <c r="Y59" s="86" t="s">
        <v>4</v>
      </c>
      <c r="Z59" s="86" t="s">
        <v>95</v>
      </c>
      <c r="AA59" s="86" t="s">
        <v>6</v>
      </c>
      <c r="AC59" s="86" t="s">
        <v>1</v>
      </c>
      <c r="AD59" s="86" t="s">
        <v>4</v>
      </c>
      <c r="AE59" s="86" t="s">
        <v>95</v>
      </c>
      <c r="AF59" s="86" t="s">
        <v>6</v>
      </c>
      <c r="AH59" s="178"/>
    </row>
    <row r="60" spans="1:34" s="5" customFormat="1" ht="21" customHeight="1" thickBot="1" x14ac:dyDescent="0.3">
      <c r="A60" s="9"/>
      <c r="B60" s="18">
        <v>1</v>
      </c>
      <c r="C60" s="164" t="s">
        <v>60</v>
      </c>
      <c r="D60" s="165"/>
      <c r="E60" s="165"/>
      <c r="F60" s="165"/>
      <c r="G60" s="165"/>
      <c r="H60" s="165"/>
      <c r="I60" s="166"/>
      <c r="J60" s="164" t="s">
        <v>85</v>
      </c>
      <c r="K60" s="166"/>
      <c r="L60" s="32">
        <v>1</v>
      </c>
      <c r="M60" s="43"/>
      <c r="N60" s="54">
        <f>'ANEXO 2'!U56</f>
        <v>605741.36852153507</v>
      </c>
      <c r="O60" s="54">
        <f t="shared" ref="O60:O80" si="20">ROUND(N60*19%,2)</f>
        <v>115090.86</v>
      </c>
      <c r="P60" s="54">
        <f t="shared" ref="P60:P80" si="21">ROUND(N60+O60,2)</f>
        <v>720832.23</v>
      </c>
      <c r="Q60" s="54">
        <f>ROUND(P60*$L60,2)</f>
        <v>720832.23</v>
      </c>
      <c r="S60" s="57">
        <f>N60</f>
        <v>605741.36852153507</v>
      </c>
      <c r="T60" s="54">
        <f t="shared" ref="T60:T80" si="22">ROUND(S60*19%,2)</f>
        <v>115090.86</v>
      </c>
      <c r="U60" s="54">
        <f>ROUND(S60+T60,2)</f>
        <v>720832.23</v>
      </c>
      <c r="V60" s="54">
        <f>ROUND(U60*$L60,2)</f>
        <v>720832.23</v>
      </c>
      <c r="W60" s="13"/>
      <c r="X60" s="57">
        <f>ROUND(S60+(S60*$AA$58),2)</f>
        <v>632393.99</v>
      </c>
      <c r="Y60" s="54">
        <f t="shared" ref="Y60:Y80" si="23">ROUND(X60*19%,2)</f>
        <v>120154.86</v>
      </c>
      <c r="Z60" s="54">
        <f t="shared" ref="Z60:Z80" si="24">ROUND(X60+Y60,2)</f>
        <v>752548.85</v>
      </c>
      <c r="AA60" s="54">
        <f>ROUND(Z60*$L60,2)</f>
        <v>752548.85</v>
      </c>
      <c r="AC60" s="57">
        <f>ROUND(X60+(X60*$AF$58),2)</f>
        <v>651365.81000000006</v>
      </c>
      <c r="AD60" s="54">
        <f t="shared" ref="AD60:AD80" si="25">ROUND(AC60*19%,2)</f>
        <v>123759.5</v>
      </c>
      <c r="AE60" s="54">
        <f t="shared" ref="AE60:AE80" si="26">ROUND(AC60+AD60,2)</f>
        <v>775125.31</v>
      </c>
      <c r="AF60" s="54">
        <f>ROUND(AE60*$L60,2)</f>
        <v>775125.31</v>
      </c>
      <c r="AH60" s="91">
        <f>V60+AA60+AF60</f>
        <v>2248506.39</v>
      </c>
    </row>
    <row r="61" spans="1:34" s="5" customFormat="1" ht="21" customHeight="1" thickBot="1" x14ac:dyDescent="0.3">
      <c r="A61" s="9"/>
      <c r="B61" s="19">
        <v>2</v>
      </c>
      <c r="C61" s="164" t="s">
        <v>61</v>
      </c>
      <c r="D61" s="165"/>
      <c r="E61" s="165"/>
      <c r="F61" s="165"/>
      <c r="G61" s="165"/>
      <c r="H61" s="165"/>
      <c r="I61" s="166"/>
      <c r="J61" s="164" t="s">
        <v>85</v>
      </c>
      <c r="K61" s="166"/>
      <c r="L61" s="32">
        <v>1</v>
      </c>
      <c r="M61" s="43"/>
      <c r="N61" s="54">
        <f>'ANEXO 2'!U57</f>
        <v>1405060.1274012977</v>
      </c>
      <c r="O61" s="54">
        <f t="shared" si="20"/>
        <v>266961.42</v>
      </c>
      <c r="P61" s="54">
        <f t="shared" si="21"/>
        <v>1672021.55</v>
      </c>
      <c r="Q61" s="54">
        <f t="shared" ref="Q61:Q80" si="27">ROUND(P61*$L61,2)</f>
        <v>1672021.55</v>
      </c>
      <c r="S61" s="57">
        <f t="shared" ref="S61:S80" si="28">N61</f>
        <v>1405060.1274012977</v>
      </c>
      <c r="T61" s="54">
        <f t="shared" si="22"/>
        <v>266961.42</v>
      </c>
      <c r="U61" s="54">
        <f t="shared" ref="U61:U80" si="29">ROUND(S61+T61,2)</f>
        <v>1672021.55</v>
      </c>
      <c r="V61" s="54">
        <f t="shared" ref="V61:V78" si="30">ROUND(U61*$L61,2)</f>
        <v>1672021.55</v>
      </c>
      <c r="W61" s="13"/>
      <c r="X61" s="57">
        <f t="shared" ref="X61:X80" si="31">ROUND(S61+(S61*$AA$58),2)</f>
        <v>1466882.77</v>
      </c>
      <c r="Y61" s="54">
        <f t="shared" si="23"/>
        <v>278707.73</v>
      </c>
      <c r="Z61" s="54">
        <f t="shared" si="24"/>
        <v>1745590.5</v>
      </c>
      <c r="AA61" s="54">
        <f t="shared" ref="AA61:AA80" si="32">ROUND(Z61*$L61,2)</f>
        <v>1745590.5</v>
      </c>
      <c r="AC61" s="57">
        <f t="shared" ref="AC61:AC80" si="33">ROUND(X61+(X61*$AF$58),2)</f>
        <v>1510889.25</v>
      </c>
      <c r="AD61" s="54">
        <f t="shared" si="25"/>
        <v>287068.96000000002</v>
      </c>
      <c r="AE61" s="54">
        <f t="shared" si="26"/>
        <v>1797958.21</v>
      </c>
      <c r="AF61" s="54">
        <f t="shared" ref="AF61:AF80" si="34">ROUND(AE61*$L61,2)</f>
        <v>1797958.21</v>
      </c>
      <c r="AH61" s="91">
        <f t="shared" ref="AH61:AH80" si="35">V61+AA61+AF61</f>
        <v>5215570.26</v>
      </c>
    </row>
    <row r="62" spans="1:34" s="5" customFormat="1" ht="21" customHeight="1" thickBot="1" x14ac:dyDescent="0.3">
      <c r="A62" s="9"/>
      <c r="B62" s="18">
        <v>3</v>
      </c>
      <c r="C62" s="164" t="s">
        <v>62</v>
      </c>
      <c r="D62" s="165"/>
      <c r="E62" s="165"/>
      <c r="F62" s="165"/>
      <c r="G62" s="165"/>
      <c r="H62" s="165"/>
      <c r="I62" s="166"/>
      <c r="J62" s="164" t="s">
        <v>85</v>
      </c>
      <c r="K62" s="166"/>
      <c r="L62" s="32">
        <v>1</v>
      </c>
      <c r="M62" s="43"/>
      <c r="N62" s="54">
        <f>'ANEXO 2'!U58</f>
        <v>79323.128707205964</v>
      </c>
      <c r="O62" s="54">
        <f t="shared" si="20"/>
        <v>15071.39</v>
      </c>
      <c r="P62" s="54">
        <f t="shared" si="21"/>
        <v>94394.52</v>
      </c>
      <c r="Q62" s="54">
        <f t="shared" si="27"/>
        <v>94394.52</v>
      </c>
      <c r="S62" s="57">
        <f t="shared" si="28"/>
        <v>79323.128707205964</v>
      </c>
      <c r="T62" s="54">
        <f t="shared" si="22"/>
        <v>15071.39</v>
      </c>
      <c r="U62" s="54">
        <f t="shared" si="29"/>
        <v>94394.52</v>
      </c>
      <c r="V62" s="54">
        <f t="shared" si="30"/>
        <v>94394.52</v>
      </c>
      <c r="W62" s="13"/>
      <c r="X62" s="57">
        <f t="shared" si="31"/>
        <v>82813.350000000006</v>
      </c>
      <c r="Y62" s="54">
        <f t="shared" si="23"/>
        <v>15734.54</v>
      </c>
      <c r="Z62" s="54">
        <f t="shared" si="24"/>
        <v>98547.89</v>
      </c>
      <c r="AA62" s="54">
        <f t="shared" si="32"/>
        <v>98547.89</v>
      </c>
      <c r="AC62" s="57">
        <f t="shared" si="33"/>
        <v>85297.75</v>
      </c>
      <c r="AD62" s="54">
        <f t="shared" si="25"/>
        <v>16206.57</v>
      </c>
      <c r="AE62" s="54">
        <f t="shared" si="26"/>
        <v>101504.32000000001</v>
      </c>
      <c r="AF62" s="54">
        <f t="shared" si="34"/>
        <v>101504.32000000001</v>
      </c>
      <c r="AH62" s="91">
        <f t="shared" si="35"/>
        <v>294446.73</v>
      </c>
    </row>
    <row r="63" spans="1:34" s="5" customFormat="1" ht="21" customHeight="1" thickBot="1" x14ac:dyDescent="0.3">
      <c r="A63" s="9"/>
      <c r="B63" s="19">
        <v>4</v>
      </c>
      <c r="C63" s="164" t="s">
        <v>63</v>
      </c>
      <c r="D63" s="165"/>
      <c r="E63" s="165"/>
      <c r="F63" s="165"/>
      <c r="G63" s="165"/>
      <c r="H63" s="165"/>
      <c r="I63" s="166"/>
      <c r="J63" s="164" t="s">
        <v>85</v>
      </c>
      <c r="K63" s="166"/>
      <c r="L63" s="32">
        <v>1</v>
      </c>
      <c r="M63" s="43"/>
      <c r="N63" s="54">
        <f>'ANEXO 2'!U59</f>
        <v>250877.01673868028</v>
      </c>
      <c r="O63" s="54">
        <f t="shared" si="20"/>
        <v>47666.63</v>
      </c>
      <c r="P63" s="54">
        <f t="shared" si="21"/>
        <v>298543.65000000002</v>
      </c>
      <c r="Q63" s="54">
        <f t="shared" si="27"/>
        <v>298543.65000000002</v>
      </c>
      <c r="S63" s="57">
        <f t="shared" si="28"/>
        <v>250877.01673868028</v>
      </c>
      <c r="T63" s="54">
        <f t="shared" si="22"/>
        <v>47666.63</v>
      </c>
      <c r="U63" s="54">
        <f t="shared" si="29"/>
        <v>298543.65000000002</v>
      </c>
      <c r="V63" s="54">
        <f t="shared" si="30"/>
        <v>298543.65000000002</v>
      </c>
      <c r="W63" s="13"/>
      <c r="X63" s="57">
        <f t="shared" si="31"/>
        <v>261915.61</v>
      </c>
      <c r="Y63" s="54">
        <f t="shared" si="23"/>
        <v>49763.97</v>
      </c>
      <c r="Z63" s="54">
        <f t="shared" si="24"/>
        <v>311679.58</v>
      </c>
      <c r="AA63" s="54">
        <f t="shared" si="32"/>
        <v>311679.58</v>
      </c>
      <c r="AC63" s="57">
        <f t="shared" si="33"/>
        <v>269773.08</v>
      </c>
      <c r="AD63" s="54">
        <f t="shared" si="25"/>
        <v>51256.89</v>
      </c>
      <c r="AE63" s="54">
        <f t="shared" si="26"/>
        <v>321029.96999999997</v>
      </c>
      <c r="AF63" s="54">
        <f t="shared" si="34"/>
        <v>321029.96999999997</v>
      </c>
      <c r="AH63" s="91">
        <f t="shared" si="35"/>
        <v>931253.2</v>
      </c>
    </row>
    <row r="64" spans="1:34" s="5" customFormat="1" ht="21" customHeight="1" thickBot="1" x14ac:dyDescent="0.3">
      <c r="A64" s="9"/>
      <c r="B64" s="18">
        <v>5</v>
      </c>
      <c r="C64" s="164" t="s">
        <v>64</v>
      </c>
      <c r="D64" s="165"/>
      <c r="E64" s="165"/>
      <c r="F64" s="165"/>
      <c r="G64" s="165"/>
      <c r="H64" s="165"/>
      <c r="I64" s="166"/>
      <c r="J64" s="164" t="s">
        <v>85</v>
      </c>
      <c r="K64" s="166"/>
      <c r="L64" s="32">
        <v>1</v>
      </c>
      <c r="M64" s="43"/>
      <c r="N64" s="54">
        <f>'ANEXO 2'!U60</f>
        <v>283943.62052388187</v>
      </c>
      <c r="O64" s="54">
        <f t="shared" si="20"/>
        <v>53949.29</v>
      </c>
      <c r="P64" s="54">
        <f t="shared" si="21"/>
        <v>337892.91</v>
      </c>
      <c r="Q64" s="54">
        <f t="shared" si="27"/>
        <v>337892.91</v>
      </c>
      <c r="S64" s="57">
        <f t="shared" si="28"/>
        <v>283943.62052388187</v>
      </c>
      <c r="T64" s="54">
        <f t="shared" si="22"/>
        <v>53949.29</v>
      </c>
      <c r="U64" s="54">
        <f t="shared" si="29"/>
        <v>337892.91</v>
      </c>
      <c r="V64" s="54">
        <f t="shared" si="30"/>
        <v>337892.91</v>
      </c>
      <c r="W64" s="13"/>
      <c r="X64" s="57">
        <f t="shared" si="31"/>
        <v>296437.14</v>
      </c>
      <c r="Y64" s="54">
        <f t="shared" si="23"/>
        <v>56323.06</v>
      </c>
      <c r="Z64" s="54">
        <f t="shared" si="24"/>
        <v>352760.2</v>
      </c>
      <c r="AA64" s="54">
        <f t="shared" si="32"/>
        <v>352760.2</v>
      </c>
      <c r="AC64" s="57">
        <f t="shared" si="33"/>
        <v>305330.25</v>
      </c>
      <c r="AD64" s="54">
        <f t="shared" si="25"/>
        <v>58012.75</v>
      </c>
      <c r="AE64" s="54">
        <f t="shared" si="26"/>
        <v>363343</v>
      </c>
      <c r="AF64" s="54">
        <f t="shared" si="34"/>
        <v>363343</v>
      </c>
      <c r="AH64" s="91">
        <f t="shared" si="35"/>
        <v>1053996.1099999999</v>
      </c>
    </row>
    <row r="65" spans="1:34" s="5" customFormat="1" ht="21" customHeight="1" thickBot="1" x14ac:dyDescent="0.3">
      <c r="A65" s="9"/>
      <c r="B65" s="19">
        <v>6</v>
      </c>
      <c r="C65" s="164" t="s">
        <v>65</v>
      </c>
      <c r="D65" s="165"/>
      <c r="E65" s="165"/>
      <c r="F65" s="165"/>
      <c r="G65" s="165"/>
      <c r="H65" s="165"/>
      <c r="I65" s="166"/>
      <c r="J65" s="164" t="s">
        <v>85</v>
      </c>
      <c r="K65" s="166"/>
      <c r="L65" s="32">
        <v>1</v>
      </c>
      <c r="M65" s="43"/>
      <c r="N65" s="54">
        <f>'ANEXO 2'!U61</f>
        <v>304826.60077029263</v>
      </c>
      <c r="O65" s="54">
        <f t="shared" si="20"/>
        <v>57917.05</v>
      </c>
      <c r="P65" s="54">
        <f t="shared" si="21"/>
        <v>362743.65</v>
      </c>
      <c r="Q65" s="54">
        <f t="shared" si="27"/>
        <v>362743.65</v>
      </c>
      <c r="S65" s="57">
        <f t="shared" si="28"/>
        <v>304826.60077029263</v>
      </c>
      <c r="T65" s="54">
        <f t="shared" si="22"/>
        <v>57917.05</v>
      </c>
      <c r="U65" s="54">
        <f t="shared" si="29"/>
        <v>362743.65</v>
      </c>
      <c r="V65" s="54">
        <f t="shared" si="30"/>
        <v>362743.65</v>
      </c>
      <c r="W65" s="13"/>
      <c r="X65" s="57">
        <f t="shared" si="31"/>
        <v>318238.96999999997</v>
      </c>
      <c r="Y65" s="54">
        <f t="shared" si="23"/>
        <v>60465.4</v>
      </c>
      <c r="Z65" s="54">
        <f t="shared" si="24"/>
        <v>378704.37</v>
      </c>
      <c r="AA65" s="54">
        <f t="shared" si="32"/>
        <v>378704.37</v>
      </c>
      <c r="AC65" s="57">
        <f t="shared" si="33"/>
        <v>327786.14</v>
      </c>
      <c r="AD65" s="54">
        <f t="shared" si="25"/>
        <v>62279.37</v>
      </c>
      <c r="AE65" s="54">
        <f t="shared" si="26"/>
        <v>390065.51</v>
      </c>
      <c r="AF65" s="54">
        <f t="shared" si="34"/>
        <v>390065.51</v>
      </c>
      <c r="AH65" s="91">
        <f t="shared" si="35"/>
        <v>1131513.53</v>
      </c>
    </row>
    <row r="66" spans="1:34" s="5" customFormat="1" ht="21" customHeight="1" thickBot="1" x14ac:dyDescent="0.3">
      <c r="A66" s="9"/>
      <c r="B66" s="18">
        <v>7</v>
      </c>
      <c r="C66" s="164" t="s">
        <v>66</v>
      </c>
      <c r="D66" s="165"/>
      <c r="E66" s="165"/>
      <c r="F66" s="165"/>
      <c r="G66" s="165"/>
      <c r="H66" s="165"/>
      <c r="I66" s="166"/>
      <c r="J66" s="164" t="s">
        <v>85</v>
      </c>
      <c r="K66" s="166"/>
      <c r="L66" s="32">
        <v>1</v>
      </c>
      <c r="M66" s="43"/>
      <c r="N66" s="54">
        <f>'ANEXO 2'!U62</f>
        <v>77928.131566813914</v>
      </c>
      <c r="O66" s="54">
        <f t="shared" si="20"/>
        <v>14806.34</v>
      </c>
      <c r="P66" s="54">
        <f t="shared" si="21"/>
        <v>92734.47</v>
      </c>
      <c r="Q66" s="54">
        <f t="shared" si="27"/>
        <v>92734.47</v>
      </c>
      <c r="S66" s="57">
        <f t="shared" si="28"/>
        <v>77928.131566813914</v>
      </c>
      <c r="T66" s="54">
        <f t="shared" si="22"/>
        <v>14806.34</v>
      </c>
      <c r="U66" s="54">
        <f t="shared" si="29"/>
        <v>92734.47</v>
      </c>
      <c r="V66" s="54">
        <f t="shared" si="30"/>
        <v>92734.47</v>
      </c>
      <c r="W66" s="13"/>
      <c r="X66" s="57">
        <f t="shared" si="31"/>
        <v>81356.97</v>
      </c>
      <c r="Y66" s="54">
        <f t="shared" si="23"/>
        <v>15457.82</v>
      </c>
      <c r="Z66" s="54">
        <f t="shared" si="24"/>
        <v>96814.79</v>
      </c>
      <c r="AA66" s="54">
        <f t="shared" si="32"/>
        <v>96814.79</v>
      </c>
      <c r="AC66" s="57">
        <f t="shared" si="33"/>
        <v>83797.679999999993</v>
      </c>
      <c r="AD66" s="54">
        <f t="shared" si="25"/>
        <v>15921.56</v>
      </c>
      <c r="AE66" s="54">
        <f t="shared" si="26"/>
        <v>99719.24</v>
      </c>
      <c r="AF66" s="54">
        <f t="shared" si="34"/>
        <v>99719.24</v>
      </c>
      <c r="AH66" s="91">
        <f t="shared" si="35"/>
        <v>289268.5</v>
      </c>
    </row>
    <row r="67" spans="1:34" s="5" customFormat="1" ht="21" customHeight="1" thickBot="1" x14ac:dyDescent="0.3">
      <c r="A67" s="9"/>
      <c r="B67" s="19">
        <v>8</v>
      </c>
      <c r="C67" s="164" t="s">
        <v>67</v>
      </c>
      <c r="D67" s="165"/>
      <c r="E67" s="165"/>
      <c r="F67" s="165"/>
      <c r="G67" s="165"/>
      <c r="H67" s="165"/>
      <c r="I67" s="166"/>
      <c r="J67" s="164" t="s">
        <v>85</v>
      </c>
      <c r="K67" s="166"/>
      <c r="L67" s="32">
        <v>1</v>
      </c>
      <c r="M67" s="43"/>
      <c r="N67" s="54">
        <f>'ANEXO 2'!U63</f>
        <v>71135.887479293204</v>
      </c>
      <c r="O67" s="54">
        <f t="shared" si="20"/>
        <v>13515.82</v>
      </c>
      <c r="P67" s="54">
        <f t="shared" si="21"/>
        <v>84651.71</v>
      </c>
      <c r="Q67" s="54">
        <f t="shared" si="27"/>
        <v>84651.71</v>
      </c>
      <c r="S67" s="57">
        <f t="shared" si="28"/>
        <v>71135.887479293204</v>
      </c>
      <c r="T67" s="54">
        <f t="shared" si="22"/>
        <v>13515.82</v>
      </c>
      <c r="U67" s="54">
        <f t="shared" si="29"/>
        <v>84651.71</v>
      </c>
      <c r="V67" s="54">
        <f t="shared" si="30"/>
        <v>84651.71</v>
      </c>
      <c r="W67" s="13"/>
      <c r="X67" s="57">
        <f t="shared" si="31"/>
        <v>74265.87</v>
      </c>
      <c r="Y67" s="54">
        <f t="shared" si="23"/>
        <v>14110.52</v>
      </c>
      <c r="Z67" s="54">
        <f t="shared" si="24"/>
        <v>88376.39</v>
      </c>
      <c r="AA67" s="54">
        <f t="shared" si="32"/>
        <v>88376.39</v>
      </c>
      <c r="AC67" s="57">
        <f t="shared" si="33"/>
        <v>76493.850000000006</v>
      </c>
      <c r="AD67" s="54">
        <f t="shared" si="25"/>
        <v>14533.83</v>
      </c>
      <c r="AE67" s="54">
        <f t="shared" si="26"/>
        <v>91027.68</v>
      </c>
      <c r="AF67" s="54">
        <f t="shared" si="34"/>
        <v>91027.68</v>
      </c>
      <c r="AH67" s="91">
        <f t="shared" si="35"/>
        <v>264055.78000000003</v>
      </c>
    </row>
    <row r="68" spans="1:34" s="5" customFormat="1" ht="21" customHeight="1" thickBot="1" x14ac:dyDescent="0.3">
      <c r="A68" s="9"/>
      <c r="B68" s="18">
        <v>9</v>
      </c>
      <c r="C68" s="164" t="s">
        <v>68</v>
      </c>
      <c r="D68" s="165"/>
      <c r="E68" s="165"/>
      <c r="F68" s="165"/>
      <c r="G68" s="165"/>
      <c r="H68" s="165"/>
      <c r="I68" s="166"/>
      <c r="J68" s="164" t="s">
        <v>85</v>
      </c>
      <c r="K68" s="166"/>
      <c r="L68" s="32">
        <v>1</v>
      </c>
      <c r="M68" s="43"/>
      <c r="N68" s="54">
        <f>'ANEXO 2'!U64</f>
        <v>59485.356820817229</v>
      </c>
      <c r="O68" s="54">
        <f t="shared" si="20"/>
        <v>11302.22</v>
      </c>
      <c r="P68" s="54">
        <f t="shared" si="21"/>
        <v>70787.58</v>
      </c>
      <c r="Q68" s="54">
        <f t="shared" si="27"/>
        <v>70787.58</v>
      </c>
      <c r="S68" s="57">
        <f t="shared" si="28"/>
        <v>59485.356820817229</v>
      </c>
      <c r="T68" s="54">
        <f t="shared" si="22"/>
        <v>11302.22</v>
      </c>
      <c r="U68" s="54">
        <f t="shared" si="29"/>
        <v>70787.58</v>
      </c>
      <c r="V68" s="54">
        <f t="shared" si="30"/>
        <v>70787.58</v>
      </c>
      <c r="W68" s="13"/>
      <c r="X68" s="57">
        <f t="shared" si="31"/>
        <v>62102.71</v>
      </c>
      <c r="Y68" s="54">
        <f t="shared" si="23"/>
        <v>11799.51</v>
      </c>
      <c r="Z68" s="54">
        <f t="shared" si="24"/>
        <v>73902.22</v>
      </c>
      <c r="AA68" s="54">
        <f t="shared" si="32"/>
        <v>73902.22</v>
      </c>
      <c r="AC68" s="57">
        <f t="shared" si="33"/>
        <v>63965.79</v>
      </c>
      <c r="AD68" s="54">
        <f t="shared" si="25"/>
        <v>12153.5</v>
      </c>
      <c r="AE68" s="54">
        <f t="shared" si="26"/>
        <v>76119.289999999994</v>
      </c>
      <c r="AF68" s="54">
        <f t="shared" si="34"/>
        <v>76119.289999999994</v>
      </c>
      <c r="AH68" s="91">
        <f t="shared" si="35"/>
        <v>220809.08999999997</v>
      </c>
    </row>
    <row r="69" spans="1:34" s="5" customFormat="1" ht="21" customHeight="1" thickBot="1" x14ac:dyDescent="0.3">
      <c r="A69" s="9"/>
      <c r="B69" s="19">
        <v>10</v>
      </c>
      <c r="C69" s="164" t="s">
        <v>69</v>
      </c>
      <c r="D69" s="165"/>
      <c r="E69" s="165"/>
      <c r="F69" s="165"/>
      <c r="G69" s="165"/>
      <c r="H69" s="165"/>
      <c r="I69" s="166"/>
      <c r="J69" s="164" t="s">
        <v>85</v>
      </c>
      <c r="K69" s="166"/>
      <c r="L69" s="32">
        <v>1</v>
      </c>
      <c r="M69" s="43"/>
      <c r="N69" s="54">
        <f>'ANEXO 2'!U65</f>
        <v>821094.5028851463</v>
      </c>
      <c r="O69" s="54">
        <f t="shared" si="20"/>
        <v>156007.96</v>
      </c>
      <c r="P69" s="54">
        <f t="shared" si="21"/>
        <v>977102.46</v>
      </c>
      <c r="Q69" s="54">
        <f t="shared" si="27"/>
        <v>977102.46</v>
      </c>
      <c r="S69" s="57">
        <f t="shared" si="28"/>
        <v>821094.5028851463</v>
      </c>
      <c r="T69" s="54">
        <f t="shared" si="22"/>
        <v>156007.96</v>
      </c>
      <c r="U69" s="54">
        <f t="shared" si="29"/>
        <v>977102.46</v>
      </c>
      <c r="V69" s="54">
        <f t="shared" si="30"/>
        <v>977102.46</v>
      </c>
      <c r="W69" s="13"/>
      <c r="X69" s="57">
        <f t="shared" si="31"/>
        <v>857222.66</v>
      </c>
      <c r="Y69" s="54">
        <f t="shared" si="23"/>
        <v>162872.31</v>
      </c>
      <c r="Z69" s="54">
        <f t="shared" si="24"/>
        <v>1020094.97</v>
      </c>
      <c r="AA69" s="54">
        <f t="shared" si="32"/>
        <v>1020094.97</v>
      </c>
      <c r="AC69" s="57">
        <f t="shared" si="33"/>
        <v>882939.34</v>
      </c>
      <c r="AD69" s="54">
        <f t="shared" si="25"/>
        <v>167758.47</v>
      </c>
      <c r="AE69" s="54">
        <f t="shared" si="26"/>
        <v>1050697.81</v>
      </c>
      <c r="AF69" s="54">
        <f t="shared" si="34"/>
        <v>1050697.81</v>
      </c>
      <c r="AH69" s="91">
        <f t="shared" si="35"/>
        <v>3047895.24</v>
      </c>
    </row>
    <row r="70" spans="1:34" s="5" customFormat="1" ht="21" customHeight="1" thickBot="1" x14ac:dyDescent="0.3">
      <c r="A70" s="9"/>
      <c r="B70" s="18">
        <v>11</v>
      </c>
      <c r="C70" s="164" t="s">
        <v>70</v>
      </c>
      <c r="D70" s="165"/>
      <c r="E70" s="165"/>
      <c r="F70" s="165"/>
      <c r="G70" s="165"/>
      <c r="H70" s="165"/>
      <c r="I70" s="166"/>
      <c r="J70" s="164" t="s">
        <v>85</v>
      </c>
      <c r="K70" s="166"/>
      <c r="L70" s="32">
        <v>1</v>
      </c>
      <c r="M70" s="43"/>
      <c r="N70" s="54">
        <f>'ANEXO 2'!U66</f>
        <v>44663.290242959694</v>
      </c>
      <c r="O70" s="54">
        <f t="shared" si="20"/>
        <v>8486.0300000000007</v>
      </c>
      <c r="P70" s="54">
        <f t="shared" si="21"/>
        <v>53149.32</v>
      </c>
      <c r="Q70" s="54">
        <f t="shared" si="27"/>
        <v>53149.32</v>
      </c>
      <c r="S70" s="57">
        <f t="shared" si="28"/>
        <v>44663.290242959694</v>
      </c>
      <c r="T70" s="54">
        <f t="shared" si="22"/>
        <v>8486.0300000000007</v>
      </c>
      <c r="U70" s="54">
        <f t="shared" si="29"/>
        <v>53149.32</v>
      </c>
      <c r="V70" s="54">
        <f t="shared" si="30"/>
        <v>53149.32</v>
      </c>
      <c r="W70" s="13"/>
      <c r="X70" s="57">
        <f t="shared" si="31"/>
        <v>46628.480000000003</v>
      </c>
      <c r="Y70" s="54">
        <f t="shared" si="23"/>
        <v>8859.41</v>
      </c>
      <c r="Z70" s="54">
        <f t="shared" si="24"/>
        <v>55487.89</v>
      </c>
      <c r="AA70" s="54">
        <f t="shared" si="32"/>
        <v>55487.89</v>
      </c>
      <c r="AC70" s="57">
        <f t="shared" si="33"/>
        <v>48027.33</v>
      </c>
      <c r="AD70" s="54">
        <f t="shared" si="25"/>
        <v>9125.19</v>
      </c>
      <c r="AE70" s="54">
        <f t="shared" si="26"/>
        <v>57152.52</v>
      </c>
      <c r="AF70" s="54">
        <f t="shared" si="34"/>
        <v>57152.52</v>
      </c>
      <c r="AH70" s="91">
        <f t="shared" si="35"/>
        <v>165789.72999999998</v>
      </c>
    </row>
    <row r="71" spans="1:34" s="5" customFormat="1" ht="21" customHeight="1" thickBot="1" x14ac:dyDescent="0.3">
      <c r="A71" s="9"/>
      <c r="B71" s="19">
        <v>12</v>
      </c>
      <c r="C71" s="164" t="s">
        <v>71</v>
      </c>
      <c r="D71" s="165"/>
      <c r="E71" s="165"/>
      <c r="F71" s="165"/>
      <c r="G71" s="165"/>
      <c r="H71" s="165"/>
      <c r="I71" s="166"/>
      <c r="J71" s="164" t="s">
        <v>85</v>
      </c>
      <c r="K71" s="166"/>
      <c r="L71" s="32">
        <v>1</v>
      </c>
      <c r="M71" s="43"/>
      <c r="N71" s="54">
        <f>'ANEXO 2'!U67</f>
        <v>44663.290242959694</v>
      </c>
      <c r="O71" s="54">
        <f t="shared" si="20"/>
        <v>8486.0300000000007</v>
      </c>
      <c r="P71" s="54">
        <f t="shared" si="21"/>
        <v>53149.32</v>
      </c>
      <c r="Q71" s="54">
        <f t="shared" si="27"/>
        <v>53149.32</v>
      </c>
      <c r="S71" s="57">
        <f t="shared" si="28"/>
        <v>44663.290242959694</v>
      </c>
      <c r="T71" s="54">
        <f t="shared" si="22"/>
        <v>8486.0300000000007</v>
      </c>
      <c r="U71" s="54">
        <f t="shared" si="29"/>
        <v>53149.32</v>
      </c>
      <c r="V71" s="54">
        <f t="shared" si="30"/>
        <v>53149.32</v>
      </c>
      <c r="W71" s="13"/>
      <c r="X71" s="57">
        <f t="shared" si="31"/>
        <v>46628.480000000003</v>
      </c>
      <c r="Y71" s="54">
        <f t="shared" si="23"/>
        <v>8859.41</v>
      </c>
      <c r="Z71" s="54">
        <f t="shared" si="24"/>
        <v>55487.89</v>
      </c>
      <c r="AA71" s="54">
        <f t="shared" si="32"/>
        <v>55487.89</v>
      </c>
      <c r="AC71" s="57">
        <f t="shared" si="33"/>
        <v>48027.33</v>
      </c>
      <c r="AD71" s="54">
        <f t="shared" si="25"/>
        <v>9125.19</v>
      </c>
      <c r="AE71" s="54">
        <f t="shared" si="26"/>
        <v>57152.52</v>
      </c>
      <c r="AF71" s="54">
        <f t="shared" si="34"/>
        <v>57152.52</v>
      </c>
      <c r="AH71" s="91">
        <f t="shared" si="35"/>
        <v>165789.72999999998</v>
      </c>
    </row>
    <row r="72" spans="1:34" s="5" customFormat="1" ht="21" customHeight="1" thickBot="1" x14ac:dyDescent="0.3">
      <c r="A72" s="9"/>
      <c r="B72" s="18">
        <v>13</v>
      </c>
      <c r="C72" s="164" t="s">
        <v>72</v>
      </c>
      <c r="D72" s="165"/>
      <c r="E72" s="165"/>
      <c r="F72" s="165"/>
      <c r="G72" s="165"/>
      <c r="H72" s="165"/>
      <c r="I72" s="166"/>
      <c r="J72" s="164" t="s">
        <v>85</v>
      </c>
      <c r="K72" s="166"/>
      <c r="L72" s="32">
        <v>1</v>
      </c>
      <c r="M72" s="43"/>
      <c r="N72" s="54">
        <f>'ANEXO 2'!U68</f>
        <v>478875.3105418277</v>
      </c>
      <c r="O72" s="54">
        <f t="shared" si="20"/>
        <v>90986.31</v>
      </c>
      <c r="P72" s="54">
        <f t="shared" si="21"/>
        <v>569861.62</v>
      </c>
      <c r="Q72" s="54">
        <f t="shared" si="27"/>
        <v>569861.62</v>
      </c>
      <c r="S72" s="57">
        <f t="shared" si="28"/>
        <v>478875.3105418277</v>
      </c>
      <c r="T72" s="54">
        <f t="shared" si="22"/>
        <v>90986.31</v>
      </c>
      <c r="U72" s="54">
        <f t="shared" si="29"/>
        <v>569861.62</v>
      </c>
      <c r="V72" s="54">
        <f t="shared" si="30"/>
        <v>569861.62</v>
      </c>
      <c r="W72" s="13"/>
      <c r="X72" s="57">
        <f t="shared" si="31"/>
        <v>499945.82</v>
      </c>
      <c r="Y72" s="54">
        <f t="shared" si="23"/>
        <v>94989.71</v>
      </c>
      <c r="Z72" s="54">
        <f t="shared" si="24"/>
        <v>594935.53</v>
      </c>
      <c r="AA72" s="54">
        <f t="shared" si="32"/>
        <v>594935.53</v>
      </c>
      <c r="AC72" s="57">
        <f t="shared" si="33"/>
        <v>514944.19</v>
      </c>
      <c r="AD72" s="54">
        <f t="shared" si="25"/>
        <v>97839.4</v>
      </c>
      <c r="AE72" s="54">
        <f t="shared" si="26"/>
        <v>612783.59</v>
      </c>
      <c r="AF72" s="54">
        <f t="shared" si="34"/>
        <v>612783.59</v>
      </c>
      <c r="AH72" s="91">
        <f t="shared" si="35"/>
        <v>1777580.7399999998</v>
      </c>
    </row>
    <row r="73" spans="1:34" s="5" customFormat="1" ht="21" customHeight="1" thickBot="1" x14ac:dyDescent="0.3">
      <c r="A73" s="9"/>
      <c r="B73" s="19">
        <v>14</v>
      </c>
      <c r="C73" s="164" t="s">
        <v>73</v>
      </c>
      <c r="D73" s="165"/>
      <c r="E73" s="165"/>
      <c r="F73" s="165"/>
      <c r="G73" s="165"/>
      <c r="H73" s="165"/>
      <c r="I73" s="166"/>
      <c r="J73" s="164" t="s">
        <v>86</v>
      </c>
      <c r="K73" s="166"/>
      <c r="L73" s="32">
        <v>1</v>
      </c>
      <c r="M73" s="43"/>
      <c r="N73" s="54">
        <f>'ANEXO 2'!U69</f>
        <v>135840.05099254556</v>
      </c>
      <c r="O73" s="54">
        <f t="shared" si="20"/>
        <v>25809.61</v>
      </c>
      <c r="P73" s="54">
        <f t="shared" si="21"/>
        <v>161649.66</v>
      </c>
      <c r="Q73" s="54">
        <f t="shared" si="27"/>
        <v>161649.66</v>
      </c>
      <c r="S73" s="57">
        <f t="shared" si="28"/>
        <v>135840.05099254556</v>
      </c>
      <c r="T73" s="54">
        <f t="shared" si="22"/>
        <v>25809.61</v>
      </c>
      <c r="U73" s="54">
        <f t="shared" si="29"/>
        <v>161649.66</v>
      </c>
      <c r="V73" s="54">
        <f t="shared" si="30"/>
        <v>161649.66</v>
      </c>
      <c r="W73" s="13"/>
      <c r="X73" s="57">
        <f t="shared" si="31"/>
        <v>141817.01</v>
      </c>
      <c r="Y73" s="54">
        <f t="shared" si="23"/>
        <v>26945.23</v>
      </c>
      <c r="Z73" s="54">
        <f t="shared" si="24"/>
        <v>168762.23999999999</v>
      </c>
      <c r="AA73" s="54">
        <f t="shared" si="32"/>
        <v>168762.23999999999</v>
      </c>
      <c r="AC73" s="57">
        <f t="shared" si="33"/>
        <v>146071.51999999999</v>
      </c>
      <c r="AD73" s="54">
        <f t="shared" si="25"/>
        <v>27753.59</v>
      </c>
      <c r="AE73" s="54">
        <f t="shared" si="26"/>
        <v>173825.11</v>
      </c>
      <c r="AF73" s="54">
        <f t="shared" si="34"/>
        <v>173825.11</v>
      </c>
      <c r="AH73" s="91">
        <f t="shared" si="35"/>
        <v>504237.01</v>
      </c>
    </row>
    <row r="74" spans="1:34" s="5" customFormat="1" ht="21" customHeight="1" thickBot="1" x14ac:dyDescent="0.3">
      <c r="A74" s="9"/>
      <c r="B74" s="18">
        <v>15</v>
      </c>
      <c r="C74" s="164" t="s">
        <v>74</v>
      </c>
      <c r="D74" s="165"/>
      <c r="E74" s="165"/>
      <c r="F74" s="165"/>
      <c r="G74" s="165"/>
      <c r="H74" s="165"/>
      <c r="I74" s="166"/>
      <c r="J74" s="164" t="s">
        <v>86</v>
      </c>
      <c r="K74" s="166"/>
      <c r="L74" s="32">
        <v>1</v>
      </c>
      <c r="M74" s="43"/>
      <c r="N74" s="54">
        <f>'ANEXO 2'!U70</f>
        <v>48353.283390392055</v>
      </c>
      <c r="O74" s="54">
        <f t="shared" si="20"/>
        <v>9187.1200000000008</v>
      </c>
      <c r="P74" s="54">
        <f t="shared" si="21"/>
        <v>57540.4</v>
      </c>
      <c r="Q74" s="54">
        <f t="shared" si="27"/>
        <v>57540.4</v>
      </c>
      <c r="S74" s="57">
        <f t="shared" si="28"/>
        <v>48353.283390392055</v>
      </c>
      <c r="T74" s="54">
        <f t="shared" si="22"/>
        <v>9187.1200000000008</v>
      </c>
      <c r="U74" s="54">
        <f t="shared" si="29"/>
        <v>57540.4</v>
      </c>
      <c r="V74" s="54">
        <f t="shared" si="30"/>
        <v>57540.4</v>
      </c>
      <c r="W74" s="13"/>
      <c r="X74" s="57">
        <f t="shared" si="31"/>
        <v>50480.83</v>
      </c>
      <c r="Y74" s="54">
        <f t="shared" si="23"/>
        <v>9591.36</v>
      </c>
      <c r="Z74" s="54">
        <f t="shared" si="24"/>
        <v>60072.19</v>
      </c>
      <c r="AA74" s="54">
        <f t="shared" si="32"/>
        <v>60072.19</v>
      </c>
      <c r="AC74" s="57">
        <f t="shared" si="33"/>
        <v>51995.25</v>
      </c>
      <c r="AD74" s="54">
        <f t="shared" si="25"/>
        <v>9879.1</v>
      </c>
      <c r="AE74" s="54">
        <f t="shared" si="26"/>
        <v>61874.35</v>
      </c>
      <c r="AF74" s="54">
        <f t="shared" si="34"/>
        <v>61874.35</v>
      </c>
      <c r="AH74" s="91">
        <f t="shared" si="35"/>
        <v>179486.94</v>
      </c>
    </row>
    <row r="75" spans="1:34" s="5" customFormat="1" ht="21" customHeight="1" thickBot="1" x14ac:dyDescent="0.3">
      <c r="A75" s="9"/>
      <c r="B75" s="19">
        <v>16</v>
      </c>
      <c r="C75" s="164" t="s">
        <v>75</v>
      </c>
      <c r="D75" s="165"/>
      <c r="E75" s="165"/>
      <c r="F75" s="165"/>
      <c r="G75" s="165"/>
      <c r="H75" s="165"/>
      <c r="I75" s="166"/>
      <c r="J75" s="164" t="s">
        <v>85</v>
      </c>
      <c r="K75" s="166"/>
      <c r="L75" s="32">
        <v>1</v>
      </c>
      <c r="M75" s="43"/>
      <c r="N75" s="54">
        <f>'ANEXO 2'!U71</f>
        <v>241091.63286996135</v>
      </c>
      <c r="O75" s="54">
        <f t="shared" si="20"/>
        <v>45807.41</v>
      </c>
      <c r="P75" s="54">
        <f t="shared" si="21"/>
        <v>286899.03999999998</v>
      </c>
      <c r="Q75" s="54">
        <f t="shared" si="27"/>
        <v>286899.03999999998</v>
      </c>
      <c r="S75" s="57">
        <f t="shared" si="28"/>
        <v>241091.63286996135</v>
      </c>
      <c r="T75" s="54">
        <f t="shared" si="22"/>
        <v>45807.41</v>
      </c>
      <c r="U75" s="54">
        <f t="shared" si="29"/>
        <v>286899.03999999998</v>
      </c>
      <c r="V75" s="54">
        <f t="shared" si="30"/>
        <v>286899.03999999998</v>
      </c>
      <c r="W75" s="13"/>
      <c r="X75" s="57">
        <f t="shared" si="31"/>
        <v>251699.66</v>
      </c>
      <c r="Y75" s="54">
        <f t="shared" si="23"/>
        <v>47822.94</v>
      </c>
      <c r="Z75" s="54">
        <f t="shared" si="24"/>
        <v>299522.59999999998</v>
      </c>
      <c r="AA75" s="54">
        <f t="shared" si="32"/>
        <v>299522.59999999998</v>
      </c>
      <c r="AC75" s="57">
        <f t="shared" si="33"/>
        <v>259250.65</v>
      </c>
      <c r="AD75" s="54">
        <f t="shared" si="25"/>
        <v>49257.62</v>
      </c>
      <c r="AE75" s="54">
        <f t="shared" si="26"/>
        <v>308508.27</v>
      </c>
      <c r="AF75" s="54">
        <f t="shared" si="34"/>
        <v>308508.27</v>
      </c>
      <c r="AH75" s="91">
        <f t="shared" si="35"/>
        <v>894929.90999999992</v>
      </c>
    </row>
    <row r="76" spans="1:34" s="5" customFormat="1" ht="21" customHeight="1" thickBot="1" x14ac:dyDescent="0.3">
      <c r="A76" s="9"/>
      <c r="B76" s="18">
        <v>17</v>
      </c>
      <c r="C76" s="164" t="s">
        <v>76</v>
      </c>
      <c r="D76" s="165"/>
      <c r="E76" s="165"/>
      <c r="F76" s="165"/>
      <c r="G76" s="165"/>
      <c r="H76" s="165"/>
      <c r="I76" s="166"/>
      <c r="J76" s="164" t="s">
        <v>85</v>
      </c>
      <c r="K76" s="166"/>
      <c r="L76" s="32">
        <v>1</v>
      </c>
      <c r="M76" s="43"/>
      <c r="N76" s="54">
        <f>'ANEXO 2'!U72</f>
        <v>146462.10447749862</v>
      </c>
      <c r="O76" s="54">
        <f t="shared" si="20"/>
        <v>27827.8</v>
      </c>
      <c r="P76" s="54">
        <f t="shared" si="21"/>
        <v>174289.9</v>
      </c>
      <c r="Q76" s="54">
        <f t="shared" si="27"/>
        <v>174289.9</v>
      </c>
      <c r="S76" s="57">
        <f t="shared" si="28"/>
        <v>146462.10447749862</v>
      </c>
      <c r="T76" s="54">
        <f t="shared" si="22"/>
        <v>27827.8</v>
      </c>
      <c r="U76" s="54">
        <f t="shared" si="29"/>
        <v>174289.9</v>
      </c>
      <c r="V76" s="54">
        <f t="shared" si="30"/>
        <v>174289.9</v>
      </c>
      <c r="W76" s="13"/>
      <c r="X76" s="57">
        <f t="shared" si="31"/>
        <v>152906.44</v>
      </c>
      <c r="Y76" s="54">
        <f t="shared" si="23"/>
        <v>29052.22</v>
      </c>
      <c r="Z76" s="54">
        <f t="shared" si="24"/>
        <v>181958.66</v>
      </c>
      <c r="AA76" s="54">
        <f t="shared" si="32"/>
        <v>181958.66</v>
      </c>
      <c r="AC76" s="57">
        <f t="shared" si="33"/>
        <v>157493.63</v>
      </c>
      <c r="AD76" s="54">
        <f t="shared" si="25"/>
        <v>29923.79</v>
      </c>
      <c r="AE76" s="54">
        <f t="shared" si="26"/>
        <v>187417.42</v>
      </c>
      <c r="AF76" s="54">
        <f t="shared" si="34"/>
        <v>187417.42</v>
      </c>
      <c r="AH76" s="91">
        <f t="shared" si="35"/>
        <v>543665.98</v>
      </c>
    </row>
    <row r="77" spans="1:34" s="5" customFormat="1" ht="21" customHeight="1" thickBot="1" x14ac:dyDescent="0.3">
      <c r="A77" s="9"/>
      <c r="B77" s="19">
        <v>18</v>
      </c>
      <c r="C77" s="164" t="s">
        <v>77</v>
      </c>
      <c r="D77" s="165"/>
      <c r="E77" s="165"/>
      <c r="F77" s="165"/>
      <c r="G77" s="165"/>
      <c r="H77" s="165"/>
      <c r="I77" s="166"/>
      <c r="J77" s="164" t="s">
        <v>85</v>
      </c>
      <c r="K77" s="166"/>
      <c r="L77" s="32">
        <v>1</v>
      </c>
      <c r="M77" s="43"/>
      <c r="N77" s="54">
        <f>'ANEXO 2'!U73</f>
        <v>163866.47583517394</v>
      </c>
      <c r="O77" s="54">
        <f t="shared" si="20"/>
        <v>31134.63</v>
      </c>
      <c r="P77" s="54">
        <f t="shared" si="21"/>
        <v>195001.11</v>
      </c>
      <c r="Q77" s="54">
        <f t="shared" si="27"/>
        <v>195001.11</v>
      </c>
      <c r="S77" s="57">
        <f t="shared" si="28"/>
        <v>163866.47583517394</v>
      </c>
      <c r="T77" s="54">
        <f t="shared" si="22"/>
        <v>31134.63</v>
      </c>
      <c r="U77" s="54">
        <f t="shared" si="29"/>
        <v>195001.11</v>
      </c>
      <c r="V77" s="54">
        <f t="shared" si="30"/>
        <v>195001.11</v>
      </c>
      <c r="W77" s="13"/>
      <c r="X77" s="57">
        <f t="shared" si="31"/>
        <v>171076.6</v>
      </c>
      <c r="Y77" s="54">
        <f t="shared" si="23"/>
        <v>32504.55</v>
      </c>
      <c r="Z77" s="54">
        <f t="shared" si="24"/>
        <v>203581.15</v>
      </c>
      <c r="AA77" s="54">
        <f t="shared" si="32"/>
        <v>203581.15</v>
      </c>
      <c r="AC77" s="57">
        <f t="shared" si="33"/>
        <v>176208.9</v>
      </c>
      <c r="AD77" s="54">
        <f t="shared" si="25"/>
        <v>33479.69</v>
      </c>
      <c r="AE77" s="54">
        <f t="shared" si="26"/>
        <v>209688.59</v>
      </c>
      <c r="AF77" s="54">
        <f t="shared" si="34"/>
        <v>209688.59</v>
      </c>
      <c r="AH77" s="91">
        <f t="shared" si="35"/>
        <v>608270.85</v>
      </c>
    </row>
    <row r="78" spans="1:34" s="5" customFormat="1" ht="21" customHeight="1" thickBot="1" x14ac:dyDescent="0.3">
      <c r="A78" s="9"/>
      <c r="B78" s="18">
        <v>19</v>
      </c>
      <c r="C78" s="164" t="s">
        <v>78</v>
      </c>
      <c r="D78" s="165"/>
      <c r="E78" s="165"/>
      <c r="F78" s="165"/>
      <c r="G78" s="165"/>
      <c r="H78" s="165"/>
      <c r="I78" s="166"/>
      <c r="J78" s="164" t="s">
        <v>85</v>
      </c>
      <c r="K78" s="166"/>
      <c r="L78" s="32">
        <v>1</v>
      </c>
      <c r="M78" s="43"/>
      <c r="N78" s="54">
        <f>'ANEXO 2'!U74</f>
        <v>83922.241809773608</v>
      </c>
      <c r="O78" s="54">
        <f t="shared" si="20"/>
        <v>15945.23</v>
      </c>
      <c r="P78" s="54">
        <f t="shared" si="21"/>
        <v>99867.47</v>
      </c>
      <c r="Q78" s="54">
        <f t="shared" si="27"/>
        <v>99867.47</v>
      </c>
      <c r="S78" s="57">
        <f t="shared" si="28"/>
        <v>83922.241809773608</v>
      </c>
      <c r="T78" s="54">
        <f t="shared" si="22"/>
        <v>15945.23</v>
      </c>
      <c r="U78" s="54">
        <f t="shared" si="29"/>
        <v>99867.47</v>
      </c>
      <c r="V78" s="54">
        <f t="shared" si="30"/>
        <v>99867.47</v>
      </c>
      <c r="W78" s="13"/>
      <c r="X78" s="57">
        <f t="shared" si="31"/>
        <v>87614.82</v>
      </c>
      <c r="Y78" s="54">
        <f t="shared" si="23"/>
        <v>16646.82</v>
      </c>
      <c r="Z78" s="54">
        <f t="shared" si="24"/>
        <v>104261.64</v>
      </c>
      <c r="AA78" s="54">
        <f t="shared" si="32"/>
        <v>104261.64</v>
      </c>
      <c r="AC78" s="57">
        <f t="shared" si="33"/>
        <v>90243.26</v>
      </c>
      <c r="AD78" s="54">
        <f t="shared" si="25"/>
        <v>17146.22</v>
      </c>
      <c r="AE78" s="54">
        <f t="shared" si="26"/>
        <v>107389.48</v>
      </c>
      <c r="AF78" s="54">
        <f t="shared" si="34"/>
        <v>107389.48</v>
      </c>
      <c r="AH78" s="91">
        <f t="shared" si="35"/>
        <v>311518.58999999997</v>
      </c>
    </row>
    <row r="79" spans="1:34" s="5" customFormat="1" ht="21" customHeight="1" thickBot="1" x14ac:dyDescent="0.3">
      <c r="A79" s="9"/>
      <c r="B79" s="19">
        <v>20</v>
      </c>
      <c r="C79" s="164" t="s">
        <v>79</v>
      </c>
      <c r="D79" s="165"/>
      <c r="E79" s="165"/>
      <c r="F79" s="165"/>
      <c r="G79" s="165"/>
      <c r="H79" s="165"/>
      <c r="I79" s="166"/>
      <c r="J79" s="164" t="s">
        <v>85</v>
      </c>
      <c r="K79" s="166"/>
      <c r="L79" s="32">
        <v>1</v>
      </c>
      <c r="M79" s="43"/>
      <c r="N79" s="54">
        <f>'ANEXO 2'!U75</f>
        <v>65722.339481639981</v>
      </c>
      <c r="O79" s="54">
        <f t="shared" si="20"/>
        <v>12487.24</v>
      </c>
      <c r="P79" s="54">
        <f t="shared" si="21"/>
        <v>78209.58</v>
      </c>
      <c r="Q79" s="54">
        <f t="shared" si="27"/>
        <v>78209.58</v>
      </c>
      <c r="S79" s="57">
        <f t="shared" si="28"/>
        <v>65722.339481639981</v>
      </c>
      <c r="T79" s="54">
        <f t="shared" si="22"/>
        <v>12487.24</v>
      </c>
      <c r="U79" s="54">
        <f t="shared" si="29"/>
        <v>78209.58</v>
      </c>
      <c r="V79" s="54">
        <f>ROUND(U79*$L79,2)</f>
        <v>78209.58</v>
      </c>
      <c r="W79" s="13"/>
      <c r="X79" s="57">
        <f t="shared" si="31"/>
        <v>68614.12</v>
      </c>
      <c r="Y79" s="54">
        <f t="shared" si="23"/>
        <v>13036.68</v>
      </c>
      <c r="Z79" s="54">
        <f t="shared" si="24"/>
        <v>81650.8</v>
      </c>
      <c r="AA79" s="54">
        <f t="shared" si="32"/>
        <v>81650.8</v>
      </c>
      <c r="AC79" s="57">
        <f t="shared" si="33"/>
        <v>70672.539999999994</v>
      </c>
      <c r="AD79" s="54">
        <f t="shared" si="25"/>
        <v>13427.78</v>
      </c>
      <c r="AE79" s="54">
        <f t="shared" si="26"/>
        <v>84100.32</v>
      </c>
      <c r="AF79" s="54">
        <f t="shared" si="34"/>
        <v>84100.32</v>
      </c>
      <c r="AH79" s="91">
        <f t="shared" si="35"/>
        <v>243960.7</v>
      </c>
    </row>
    <row r="80" spans="1:34" s="5" customFormat="1" ht="21" customHeight="1" thickBot="1" x14ac:dyDescent="0.3">
      <c r="A80" s="9"/>
      <c r="B80" s="18">
        <v>21</v>
      </c>
      <c r="C80" s="164" t="s">
        <v>80</v>
      </c>
      <c r="D80" s="165"/>
      <c r="E80" s="165"/>
      <c r="F80" s="165"/>
      <c r="G80" s="165"/>
      <c r="H80" s="165"/>
      <c r="I80" s="166"/>
      <c r="J80" s="164" t="s">
        <v>85</v>
      </c>
      <c r="K80" s="166"/>
      <c r="L80" s="32">
        <v>1</v>
      </c>
      <c r="M80" s="43"/>
      <c r="N80" s="54">
        <f>'ANEXO 2'!U76</f>
        <v>55099.050734400887</v>
      </c>
      <c r="O80" s="54">
        <f t="shared" si="20"/>
        <v>10468.82</v>
      </c>
      <c r="P80" s="54">
        <f t="shared" si="21"/>
        <v>65567.87</v>
      </c>
      <c r="Q80" s="54">
        <f t="shared" si="27"/>
        <v>65567.87</v>
      </c>
      <c r="S80" s="57">
        <f t="shared" si="28"/>
        <v>55099.050734400887</v>
      </c>
      <c r="T80" s="54">
        <f t="shared" si="22"/>
        <v>10468.82</v>
      </c>
      <c r="U80" s="54">
        <f t="shared" si="29"/>
        <v>65567.87</v>
      </c>
      <c r="V80" s="54">
        <f>ROUND(U80*$L80,2)</f>
        <v>65567.87</v>
      </c>
      <c r="W80" s="13"/>
      <c r="X80" s="57">
        <f t="shared" si="31"/>
        <v>57523.41</v>
      </c>
      <c r="Y80" s="54">
        <f t="shared" si="23"/>
        <v>10929.45</v>
      </c>
      <c r="Z80" s="54">
        <f t="shared" si="24"/>
        <v>68452.86</v>
      </c>
      <c r="AA80" s="54">
        <f t="shared" si="32"/>
        <v>68452.86</v>
      </c>
      <c r="AC80" s="57">
        <f t="shared" si="33"/>
        <v>59249.11</v>
      </c>
      <c r="AD80" s="54">
        <f t="shared" si="25"/>
        <v>11257.33</v>
      </c>
      <c r="AE80" s="54">
        <f t="shared" si="26"/>
        <v>70506.44</v>
      </c>
      <c r="AF80" s="54">
        <f t="shared" si="34"/>
        <v>70506.44</v>
      </c>
      <c r="AH80" s="91">
        <f t="shared" si="35"/>
        <v>204527.16999999998</v>
      </c>
    </row>
    <row r="81" spans="1:47" s="5" customFormat="1" ht="48" customHeight="1" thickBot="1" x14ac:dyDescent="0.3">
      <c r="A81" s="9"/>
      <c r="B81" s="167" t="s">
        <v>81</v>
      </c>
      <c r="C81" s="168"/>
      <c r="D81" s="168"/>
      <c r="E81" s="168"/>
      <c r="F81" s="168"/>
      <c r="G81" s="168"/>
      <c r="H81" s="168"/>
      <c r="I81" s="168"/>
      <c r="J81" s="168"/>
      <c r="K81" s="168"/>
      <c r="L81" s="169"/>
      <c r="M81" s="43"/>
      <c r="N81" s="46"/>
      <c r="O81" s="47"/>
      <c r="P81" s="47"/>
      <c r="Q81" s="61">
        <f>ROUND(SUM(Q60:Q80),2)</f>
        <v>6506890.0199999996</v>
      </c>
      <c r="S81" s="46"/>
      <c r="T81" s="47"/>
      <c r="U81" s="47"/>
      <c r="V81" s="61">
        <f>ROUND(SUM(V60:V80),2)</f>
        <v>6506890.0199999996</v>
      </c>
      <c r="W81" s="13"/>
      <c r="X81" s="46"/>
      <c r="Y81" s="47"/>
      <c r="Z81" s="47"/>
      <c r="AA81" s="61">
        <f>ROUND(SUM(AA60:AA80),2)</f>
        <v>6793193.21</v>
      </c>
      <c r="AC81" s="170"/>
      <c r="AD81" s="171"/>
      <c r="AE81" s="172"/>
      <c r="AF81" s="61">
        <f>ROUND(SUM(AF60:AF80),2)</f>
        <v>6996988.9500000002</v>
      </c>
      <c r="AG81" s="8"/>
      <c r="AH81" s="87">
        <f>ROUND(SUM(AH60:AH80),2)</f>
        <v>20297072.18</v>
      </c>
      <c r="AJ81" s="92"/>
    </row>
    <row r="82" spans="1:47" s="5" customFormat="1" ht="33" customHeight="1" thickBot="1" x14ac:dyDescent="0.3">
      <c r="A82" s="9"/>
      <c r="B82" s="34"/>
      <c r="C82" s="34"/>
      <c r="D82" s="34"/>
      <c r="E82" s="34"/>
      <c r="F82" s="34"/>
      <c r="G82" s="34"/>
      <c r="H82" s="34"/>
      <c r="I82" s="34"/>
      <c r="J82" s="34"/>
      <c r="K82" s="34"/>
      <c r="L82" s="34"/>
      <c r="M82" s="35"/>
      <c r="N82" s="13"/>
      <c r="O82" s="13"/>
      <c r="P82" s="13"/>
      <c r="Q82" s="37"/>
      <c r="S82" s="13"/>
      <c r="T82" s="13"/>
      <c r="U82" s="13"/>
      <c r="V82" s="37"/>
      <c r="W82" s="33"/>
      <c r="X82" s="13"/>
      <c r="Y82" s="13"/>
      <c r="Z82" s="13"/>
      <c r="AA82" s="37"/>
      <c r="AC82" s="36"/>
      <c r="AD82" s="36"/>
      <c r="AE82" s="36"/>
      <c r="AF82" s="37"/>
      <c r="AG82" s="8"/>
      <c r="AH82" s="37"/>
    </row>
    <row r="83" spans="1:47" s="5" customFormat="1" ht="42.75" customHeight="1" thickBot="1" x14ac:dyDescent="0.3">
      <c r="A83" s="9"/>
      <c r="B83" s="173" t="s">
        <v>82</v>
      </c>
      <c r="C83" s="174"/>
      <c r="D83" s="174"/>
      <c r="E83" s="174"/>
      <c r="F83" s="174"/>
      <c r="G83" s="174"/>
      <c r="H83" s="174"/>
      <c r="I83" s="174"/>
      <c r="J83" s="174"/>
      <c r="K83" s="174"/>
      <c r="L83" s="175"/>
      <c r="M83" s="43"/>
      <c r="N83" s="13"/>
      <c r="O83" s="13"/>
      <c r="P83" s="13"/>
      <c r="Q83" s="87">
        <f>ROUND(SUM(Q81+Q55),2)</f>
        <v>28992120.899999999</v>
      </c>
      <c r="S83" s="13"/>
      <c r="T83" s="13"/>
      <c r="U83" s="13"/>
      <c r="V83" s="87">
        <f>ROUND(SUM(V81+V55),2)</f>
        <v>8380659.2599999998</v>
      </c>
      <c r="W83" s="13"/>
      <c r="X83" s="13"/>
      <c r="Y83" s="13"/>
      <c r="Z83" s="13"/>
      <c r="AA83" s="87">
        <f>ROUND(SUM(AA81+AA55),2)</f>
        <v>30267781.969999999</v>
      </c>
      <c r="AC83" s="176"/>
      <c r="AD83" s="176"/>
      <c r="AE83" s="176"/>
      <c r="AF83" s="87">
        <f>ROUND(SUM(AF81+AF55),2)</f>
        <v>29160908.530000001</v>
      </c>
      <c r="AH83" s="88">
        <f>ROUND(SUM(AH55+AH81),2)</f>
        <v>67809349.760000005</v>
      </c>
    </row>
    <row r="84" spans="1:47" s="118" customFormat="1" ht="54" customHeight="1" x14ac:dyDescent="0.25">
      <c r="A84" s="9"/>
      <c r="B84" s="160" t="s">
        <v>99</v>
      </c>
      <c r="C84" s="161"/>
      <c r="D84" s="112"/>
      <c r="E84" s="112"/>
      <c r="F84" s="112"/>
      <c r="G84" s="112"/>
      <c r="H84" s="112"/>
      <c r="I84" s="113"/>
      <c r="J84" s="114"/>
      <c r="K84" s="114"/>
      <c r="L84" s="114"/>
      <c r="M84" s="115"/>
      <c r="N84" s="9"/>
      <c r="O84" s="116"/>
      <c r="P84" s="116"/>
      <c r="Q84" s="116"/>
      <c r="R84" s="115"/>
      <c r="S84" s="115"/>
      <c r="T84" s="115"/>
      <c r="U84" s="115"/>
      <c r="V84" s="115"/>
      <c r="W84" s="115"/>
      <c r="X84" s="115"/>
      <c r="Y84" s="115"/>
      <c r="Z84" s="115"/>
      <c r="AA84" s="115"/>
      <c r="AB84" s="115"/>
      <c r="AC84" s="9"/>
      <c r="AD84" s="117"/>
      <c r="AF84" s="114"/>
      <c r="AG84" s="114"/>
      <c r="AH84" s="114"/>
      <c r="AI84" s="115"/>
      <c r="AJ84" s="114"/>
      <c r="AK84" s="114"/>
      <c r="AL84" s="114"/>
      <c r="AM84" s="114"/>
      <c r="AN84" s="115"/>
      <c r="AO84" s="9"/>
      <c r="AP84" s="116"/>
      <c r="AQ84" s="116"/>
      <c r="AR84" s="116"/>
      <c r="AS84" s="115"/>
      <c r="AT84" s="9"/>
      <c r="AU84" s="117"/>
    </row>
    <row r="85" spans="1:47" s="73" customFormat="1" ht="23.25" customHeight="1" thickBot="1" x14ac:dyDescent="0.35">
      <c r="B85" s="263" t="s">
        <v>149</v>
      </c>
      <c r="C85" s="263"/>
      <c r="D85" s="263"/>
      <c r="E85" s="263"/>
      <c r="F85" s="263"/>
      <c r="G85" s="263"/>
      <c r="H85" s="263"/>
      <c r="I85" s="263"/>
      <c r="J85" s="263"/>
      <c r="K85" s="263"/>
      <c r="L85" s="263"/>
      <c r="M85" s="124"/>
      <c r="T85" s="119"/>
      <c r="U85" s="119"/>
      <c r="V85" s="119"/>
      <c r="W85" s="119"/>
      <c r="X85" s="119"/>
      <c r="Y85" s="119"/>
      <c r="Z85" s="119"/>
      <c r="AA85" s="119"/>
      <c r="AB85" s="119"/>
      <c r="AC85" s="119"/>
      <c r="AD85" s="119"/>
      <c r="AE85" s="119"/>
    </row>
    <row r="86" spans="1:47" s="73" customFormat="1" ht="52.5" customHeight="1" thickBot="1" x14ac:dyDescent="0.35">
      <c r="B86" s="162" t="s">
        <v>150</v>
      </c>
      <c r="C86" s="162"/>
      <c r="D86" s="162"/>
      <c r="E86" s="162"/>
      <c r="F86" s="162"/>
      <c r="G86" s="162"/>
      <c r="H86" s="162"/>
      <c r="I86" s="162"/>
      <c r="J86" s="162"/>
      <c r="K86" s="162"/>
      <c r="L86" s="162"/>
      <c r="M86" s="124"/>
      <c r="V86" s="260" t="s">
        <v>117</v>
      </c>
      <c r="W86" s="261"/>
      <c r="X86" s="262"/>
      <c r="Y86" s="158" t="s">
        <v>118</v>
      </c>
      <c r="Z86" s="159"/>
      <c r="AA86" s="158" t="s">
        <v>119</v>
      </c>
      <c r="AB86" s="163"/>
      <c r="AC86" s="159"/>
      <c r="AD86" s="158" t="s">
        <v>120</v>
      </c>
      <c r="AE86" s="159"/>
      <c r="AF86" s="254" t="s">
        <v>121</v>
      </c>
      <c r="AG86" s="255"/>
      <c r="AH86" s="256"/>
    </row>
    <row r="87" spans="1:47" s="73" customFormat="1" ht="48.75" customHeight="1" thickBot="1" x14ac:dyDescent="0.35">
      <c r="B87" s="162" t="s">
        <v>127</v>
      </c>
      <c r="C87" s="162"/>
      <c r="D87" s="162"/>
      <c r="E87" s="162"/>
      <c r="F87" s="162"/>
      <c r="G87" s="162"/>
      <c r="H87" s="162"/>
      <c r="I87" s="162"/>
      <c r="J87" s="162"/>
      <c r="K87" s="162"/>
      <c r="L87" s="162"/>
      <c r="M87" s="124"/>
      <c r="T87" s="125"/>
      <c r="U87" s="125"/>
      <c r="V87" s="140" t="s">
        <v>139</v>
      </c>
      <c r="W87" s="141"/>
      <c r="X87" s="142"/>
      <c r="Y87" s="146">
        <f>V55</f>
        <v>1873769.24</v>
      </c>
      <c r="Z87" s="148"/>
      <c r="AA87" s="146">
        <f>AA55</f>
        <v>23474588.760000002</v>
      </c>
      <c r="AB87" s="147"/>
      <c r="AC87" s="148"/>
      <c r="AD87" s="146">
        <f>AF55</f>
        <v>22163919.579999998</v>
      </c>
      <c r="AE87" s="148"/>
      <c r="AF87" s="146">
        <f>Y87+AA87+AD87</f>
        <v>47512277.579999998</v>
      </c>
      <c r="AG87" s="147"/>
      <c r="AH87" s="148"/>
    </row>
    <row r="88" spans="1:47" s="73" customFormat="1" ht="63.75" customHeight="1" thickBot="1" x14ac:dyDescent="0.35">
      <c r="M88" s="124"/>
      <c r="T88" s="157"/>
      <c r="U88" s="157"/>
      <c r="V88" s="140" t="s">
        <v>122</v>
      </c>
      <c r="W88" s="141"/>
      <c r="X88" s="142"/>
      <c r="Y88" s="146">
        <f>V81</f>
        <v>6506890.0199999996</v>
      </c>
      <c r="Z88" s="148"/>
      <c r="AA88" s="146">
        <f>AA81</f>
        <v>6793193.21</v>
      </c>
      <c r="AB88" s="147"/>
      <c r="AC88" s="148"/>
      <c r="AD88" s="146">
        <f>AF81</f>
        <v>6996988.9500000002</v>
      </c>
      <c r="AE88" s="148"/>
      <c r="AF88" s="146">
        <f>Y88+AA88+AD88</f>
        <v>20297072.18</v>
      </c>
      <c r="AG88" s="147"/>
      <c r="AH88" s="148"/>
    </row>
    <row r="89" spans="1:47" s="119" customFormat="1" ht="48.75" customHeight="1" thickBot="1" x14ac:dyDescent="0.3">
      <c r="B89" s="121"/>
      <c r="C89" s="121"/>
      <c r="D89" s="121"/>
      <c r="E89" s="121"/>
      <c r="F89" s="121"/>
      <c r="G89" s="121"/>
      <c r="H89" s="121"/>
      <c r="I89" s="122"/>
      <c r="V89" s="254" t="s">
        <v>123</v>
      </c>
      <c r="W89" s="255"/>
      <c r="X89" s="256"/>
      <c r="Y89" s="146">
        <f>SUM(Y87:Z88)</f>
        <v>8380659.2599999998</v>
      </c>
      <c r="Z89" s="148"/>
      <c r="AA89" s="146">
        <f>SUM(AA87:AC88)</f>
        <v>30267781.970000003</v>
      </c>
      <c r="AB89" s="147"/>
      <c r="AC89" s="148"/>
      <c r="AD89" s="146">
        <f>SUM(AD87:AE88)</f>
        <v>29160908.529999997</v>
      </c>
      <c r="AE89" s="148"/>
      <c r="AF89" s="257">
        <f>SUM(AF87:AH88)</f>
        <v>67809349.75999999</v>
      </c>
      <c r="AG89" s="258"/>
      <c r="AH89" s="259"/>
    </row>
    <row r="90" spans="1:47" s="67" customFormat="1" ht="17.25" customHeight="1" x14ac:dyDescent="0.3">
      <c r="B90" s="69" t="s">
        <v>101</v>
      </c>
      <c r="C90" s="69"/>
      <c r="F90" s="70"/>
      <c r="G90" s="71"/>
      <c r="H90" s="70"/>
      <c r="I90" s="71"/>
      <c r="J90" s="72"/>
      <c r="K90" s="71"/>
      <c r="L90" s="68"/>
      <c r="M90" s="68"/>
      <c r="N90" s="73"/>
      <c r="W90" s="90"/>
      <c r="X90" s="90"/>
      <c r="Y90" s="55"/>
      <c r="Z90" s="55"/>
      <c r="AA90" s="55"/>
      <c r="AB90" s="55"/>
      <c r="AC90" s="55"/>
      <c r="AD90" s="55"/>
      <c r="AE90" s="55"/>
      <c r="AF90" s="55"/>
      <c r="AG90" s="55"/>
      <c r="AH90" s="55"/>
    </row>
    <row r="91" spans="1:47" s="67" customFormat="1" ht="21" customHeight="1" x14ac:dyDescent="0.3">
      <c r="B91" s="74" t="s">
        <v>102</v>
      </c>
      <c r="C91" s="69"/>
      <c r="D91" s="75"/>
      <c r="G91" s="72"/>
      <c r="I91" s="72"/>
      <c r="J91" s="72"/>
      <c r="K91" s="72"/>
      <c r="L91" s="68"/>
      <c r="M91" s="68"/>
      <c r="N91" s="73"/>
      <c r="W91" s="143"/>
      <c r="X91" s="143"/>
      <c r="Y91" s="135"/>
      <c r="Z91" s="144"/>
      <c r="AA91" s="136"/>
      <c r="AB91" s="145"/>
      <c r="AC91" s="145"/>
      <c r="AD91" s="136"/>
      <c r="AE91" s="145"/>
      <c r="AF91" s="136"/>
      <c r="AG91" s="145"/>
      <c r="AH91" s="145"/>
    </row>
    <row r="92" spans="1:47" ht="15.75" customHeight="1" x14ac:dyDescent="0.3">
      <c r="B92" s="74" t="s">
        <v>147</v>
      </c>
      <c r="I92" s="66"/>
      <c r="J92" s="1"/>
      <c r="K92" s="1"/>
      <c r="L92" s="1"/>
      <c r="M92" s="1"/>
      <c r="W92" s="143"/>
      <c r="X92" s="143"/>
      <c r="Y92" s="135"/>
      <c r="Z92" s="135"/>
      <c r="AA92" s="136"/>
      <c r="AB92" s="136"/>
      <c r="AC92" s="136"/>
      <c r="AD92" s="136"/>
      <c r="AE92" s="136"/>
      <c r="AF92" s="136"/>
      <c r="AG92" s="136"/>
      <c r="AH92" s="136"/>
    </row>
    <row r="93" spans="1:47" ht="16.5" x14ac:dyDescent="0.3">
      <c r="B93" s="74" t="s">
        <v>151</v>
      </c>
      <c r="I93" s="66"/>
      <c r="J93" s="1"/>
      <c r="K93" s="1"/>
      <c r="L93" s="1"/>
      <c r="M93" s="1"/>
      <c r="W93" s="143"/>
      <c r="X93" s="143"/>
      <c r="Y93" s="135"/>
      <c r="Z93" s="135"/>
      <c r="AA93" s="136"/>
      <c r="AB93" s="136"/>
      <c r="AC93" s="136"/>
      <c r="AD93" s="136"/>
      <c r="AE93" s="136"/>
      <c r="AF93" s="136"/>
      <c r="AG93" s="136"/>
      <c r="AH93" s="136"/>
    </row>
    <row r="94" spans="1:47" ht="16.5" customHeight="1" x14ac:dyDescent="0.25">
      <c r="I94" s="66"/>
      <c r="J94" s="1"/>
      <c r="K94" s="1"/>
      <c r="L94" s="1"/>
      <c r="M94" s="1"/>
      <c r="W94" s="143"/>
      <c r="X94" s="143"/>
      <c r="Y94" s="135"/>
      <c r="Z94" s="135"/>
      <c r="AA94" s="136"/>
      <c r="AB94" s="136"/>
      <c r="AC94" s="136"/>
      <c r="AD94" s="136"/>
      <c r="AE94" s="136"/>
      <c r="AF94" s="136"/>
      <c r="AG94" s="136"/>
      <c r="AH94" s="136"/>
    </row>
    <row r="95" spans="1:47" ht="15.75" customHeight="1" x14ac:dyDescent="0.25">
      <c r="I95" s="66"/>
      <c r="J95" s="1"/>
      <c r="K95" s="1"/>
      <c r="L95" s="1"/>
      <c r="M95" s="1"/>
      <c r="W95" s="134"/>
      <c r="X95" s="134"/>
      <c r="Y95" s="135"/>
      <c r="Z95" s="135"/>
      <c r="AA95" s="136"/>
      <c r="AB95" s="136"/>
      <c r="AC95" s="136"/>
      <c r="AD95" s="136"/>
      <c r="AE95" s="136"/>
      <c r="AF95" s="136"/>
      <c r="AG95" s="136"/>
      <c r="AH95" s="136"/>
    </row>
    <row r="96" spans="1:47" ht="15.75" customHeight="1" x14ac:dyDescent="0.25">
      <c r="I96" s="66"/>
      <c r="J96" s="1"/>
      <c r="K96" s="1"/>
      <c r="L96" s="1"/>
      <c r="M96" s="1"/>
      <c r="W96" s="134"/>
      <c r="X96" s="134"/>
      <c r="Y96" s="135"/>
      <c r="Z96" s="135"/>
      <c r="AA96" s="136"/>
      <c r="AB96" s="136"/>
      <c r="AC96" s="136"/>
      <c r="AD96" s="136"/>
      <c r="AE96" s="136"/>
      <c r="AF96" s="136"/>
      <c r="AG96" s="136"/>
      <c r="AH96" s="136"/>
    </row>
    <row r="97" spans="9:34" ht="16.5" customHeight="1" x14ac:dyDescent="0.25">
      <c r="I97" s="66"/>
      <c r="J97" s="1"/>
      <c r="K97" s="1"/>
      <c r="L97" s="1"/>
      <c r="M97" s="1"/>
      <c r="W97" s="134"/>
      <c r="X97" s="134"/>
      <c r="Y97" s="135"/>
      <c r="Z97" s="135"/>
      <c r="AA97" s="136"/>
      <c r="AB97" s="136"/>
      <c r="AC97" s="136"/>
      <c r="AD97" s="136"/>
      <c r="AE97" s="136"/>
      <c r="AF97" s="136"/>
      <c r="AG97" s="136"/>
      <c r="AH97" s="136"/>
    </row>
    <row r="98" spans="9:34" x14ac:dyDescent="0.25">
      <c r="I98" s="66"/>
      <c r="J98" s="1"/>
      <c r="K98" s="1"/>
      <c r="L98" s="1"/>
      <c r="M98" s="1"/>
    </row>
    <row r="99" spans="9:34" x14ac:dyDescent="0.25">
      <c r="I99" s="66"/>
      <c r="J99" s="1"/>
      <c r="K99" s="1"/>
      <c r="L99" s="1"/>
      <c r="M99" s="1"/>
    </row>
    <row r="100" spans="9:34" x14ac:dyDescent="0.25">
      <c r="I100" s="66"/>
      <c r="J100" s="1"/>
      <c r="K100" s="1"/>
      <c r="L100" s="1"/>
      <c r="M100" s="1"/>
    </row>
    <row r="101" spans="9:34" x14ac:dyDescent="0.25">
      <c r="I101" s="66"/>
      <c r="J101" s="1"/>
      <c r="K101" s="1"/>
      <c r="L101" s="1"/>
      <c r="M101" s="1"/>
    </row>
    <row r="102" spans="9:34" x14ac:dyDescent="0.25">
      <c r="I102" s="66"/>
      <c r="J102" s="1"/>
      <c r="K102" s="1"/>
      <c r="L102" s="1"/>
      <c r="M102" s="1"/>
    </row>
    <row r="103" spans="9:34" x14ac:dyDescent="0.25">
      <c r="I103" s="66"/>
      <c r="J103" s="1"/>
      <c r="K103" s="1"/>
      <c r="L103" s="1"/>
      <c r="M103" s="1"/>
    </row>
  </sheetData>
  <mergeCells count="111">
    <mergeCell ref="AC55:AE55"/>
    <mergeCell ref="B58:L58"/>
    <mergeCell ref="B2:AH2"/>
    <mergeCell ref="B3:L3"/>
    <mergeCell ref="M3:AH3"/>
    <mergeCell ref="B7:L7"/>
    <mergeCell ref="AC7:AE8"/>
    <mergeCell ref="AH7:AH9"/>
    <mergeCell ref="I8:L8"/>
    <mergeCell ref="S5:AH5"/>
    <mergeCell ref="AC57:AE58"/>
    <mergeCell ref="AH57:AH59"/>
    <mergeCell ref="S7:V8"/>
    <mergeCell ref="X7:Z8"/>
    <mergeCell ref="S55:U55"/>
    <mergeCell ref="X55:Z55"/>
    <mergeCell ref="S57:V58"/>
    <mergeCell ref="N7:Q8"/>
    <mergeCell ref="N5:Q5"/>
    <mergeCell ref="C62:I62"/>
    <mergeCell ref="J62:K62"/>
    <mergeCell ref="C63:I63"/>
    <mergeCell ref="J63:K63"/>
    <mergeCell ref="C64:I64"/>
    <mergeCell ref="J64:K64"/>
    <mergeCell ref="B55:G55"/>
    <mergeCell ref="X57:Z58"/>
    <mergeCell ref="C59:I59"/>
    <mergeCell ref="J59:K59"/>
    <mergeCell ref="N55:P55"/>
    <mergeCell ref="J66:K66"/>
    <mergeCell ref="C68:I68"/>
    <mergeCell ref="J68:K68"/>
    <mergeCell ref="C69:I69"/>
    <mergeCell ref="J69:K69"/>
    <mergeCell ref="C70:I70"/>
    <mergeCell ref="J70:K70"/>
    <mergeCell ref="C67:I67"/>
    <mergeCell ref="J67:K67"/>
    <mergeCell ref="B81:L81"/>
    <mergeCell ref="N58:Q58"/>
    <mergeCell ref="J78:K78"/>
    <mergeCell ref="C79:I79"/>
    <mergeCell ref="J79:K79"/>
    <mergeCell ref="C74:I74"/>
    <mergeCell ref="J74:K74"/>
    <mergeCell ref="C75:I75"/>
    <mergeCell ref="J75:K75"/>
    <mergeCell ref="C76:I76"/>
    <mergeCell ref="J76:K76"/>
    <mergeCell ref="C72:I72"/>
    <mergeCell ref="J72:K72"/>
    <mergeCell ref="C73:I73"/>
    <mergeCell ref="J73:K73"/>
    <mergeCell ref="C71:I71"/>
    <mergeCell ref="J71:K71"/>
    <mergeCell ref="C60:I60"/>
    <mergeCell ref="J60:K60"/>
    <mergeCell ref="C61:I61"/>
    <mergeCell ref="J61:K61"/>
    <mergeCell ref="C65:I65"/>
    <mergeCell ref="J65:K65"/>
    <mergeCell ref="C66:I66"/>
    <mergeCell ref="AC81:AE81"/>
    <mergeCell ref="B83:L83"/>
    <mergeCell ref="AC83:AE83"/>
    <mergeCell ref="C77:I77"/>
    <mergeCell ref="J77:K77"/>
    <mergeCell ref="C78:I78"/>
    <mergeCell ref="W95:X97"/>
    <mergeCell ref="Y95:Z97"/>
    <mergeCell ref="AA95:AC97"/>
    <mergeCell ref="AD95:AE97"/>
    <mergeCell ref="AA89:AC89"/>
    <mergeCell ref="AD89:AE89"/>
    <mergeCell ref="Y87:Z87"/>
    <mergeCell ref="AA87:AC87"/>
    <mergeCell ref="AD87:AE87"/>
    <mergeCell ref="Y88:Z88"/>
    <mergeCell ref="AA88:AC88"/>
    <mergeCell ref="T88:U88"/>
    <mergeCell ref="B85:L85"/>
    <mergeCell ref="B87:L87"/>
    <mergeCell ref="B86:L86"/>
    <mergeCell ref="B84:C84"/>
    <mergeCell ref="C80:I80"/>
    <mergeCell ref="J80:K80"/>
    <mergeCell ref="AF95:AH97"/>
    <mergeCell ref="Y86:Z86"/>
    <mergeCell ref="AA86:AC86"/>
    <mergeCell ref="AD86:AE86"/>
    <mergeCell ref="AF86:AH86"/>
    <mergeCell ref="AA91:AC91"/>
    <mergeCell ref="AD91:AE91"/>
    <mergeCell ref="AF91:AH91"/>
    <mergeCell ref="W92:X94"/>
    <mergeCell ref="Y92:Z94"/>
    <mergeCell ref="AA92:AC94"/>
    <mergeCell ref="AD92:AE94"/>
    <mergeCell ref="AF92:AH94"/>
    <mergeCell ref="W91:X91"/>
    <mergeCell ref="Y91:Z91"/>
    <mergeCell ref="AF87:AH87"/>
    <mergeCell ref="AF88:AH88"/>
    <mergeCell ref="AF89:AH89"/>
    <mergeCell ref="V86:X86"/>
    <mergeCell ref="V87:X87"/>
    <mergeCell ref="V88:X88"/>
    <mergeCell ref="V89:X89"/>
    <mergeCell ref="AD88:AE88"/>
    <mergeCell ref="Y89:Z89"/>
  </mergeCells>
  <pageMargins left="0.7" right="0.7" top="0.75" bottom="0.75" header="0.3" footer="0.3"/>
  <pageSetup paperSize="5" scale="54" orientation="landscape" horizontalDpi="4294967293"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P102"/>
  <sheetViews>
    <sheetView showGridLines="0" tabSelected="1" topLeftCell="A70" zoomScale="70" zoomScaleNormal="70" workbookViewId="0">
      <selection activeCell="B87" sqref="B87:L87"/>
    </sheetView>
  </sheetViews>
  <sheetFormatPr baseColWidth="10" defaultColWidth="11.42578125" defaultRowHeight="15.75" x14ac:dyDescent="0.25"/>
  <cols>
    <col min="1" max="1" width="2.7109375" style="1" customWidth="1"/>
    <col min="2" max="2" width="5.85546875" style="3" bestFit="1" customWidth="1"/>
    <col min="3" max="3" width="24.5703125" style="3" customWidth="1"/>
    <col min="4" max="4" width="18.28515625" style="3" customWidth="1"/>
    <col min="5" max="5" width="14.5703125" style="3" customWidth="1"/>
    <col min="6" max="6" width="13.140625" style="3" customWidth="1"/>
    <col min="7" max="7" width="15.85546875" style="3" customWidth="1"/>
    <col min="8" max="8" width="15.7109375" style="3" customWidth="1"/>
    <col min="9" max="11" width="12.140625" style="3" customWidth="1"/>
    <col min="12" max="12" width="18.5703125" style="3" customWidth="1"/>
    <col min="13" max="13" width="4" style="2" customWidth="1"/>
    <col min="14" max="16" width="21" style="1" customWidth="1"/>
    <col min="17" max="17" width="24.5703125" style="1" customWidth="1"/>
    <col min="18" max="18" width="5.42578125" style="1" customWidth="1"/>
    <col min="19" max="22" width="23.140625" style="1" customWidth="1"/>
    <col min="23" max="23" width="6" style="1" customWidth="1"/>
    <col min="24" max="24" width="21.7109375" style="1" customWidth="1"/>
    <col min="25" max="25" width="20" style="1" customWidth="1"/>
    <col min="26" max="26" width="30.140625" style="1" customWidth="1"/>
    <col min="27" max="27" width="25.140625" style="1" customWidth="1"/>
    <col min="28" max="28" width="1.28515625" style="1" customWidth="1"/>
    <col min="29" max="29" width="30.5703125" style="1" customWidth="1"/>
    <col min="30" max="30" width="11.42578125" style="1"/>
    <col min="31" max="31" width="17.85546875" style="1" bestFit="1" customWidth="1"/>
    <col min="32" max="16384" width="11.42578125" style="1"/>
  </cols>
  <sheetData>
    <row r="1" spans="1:29" ht="21" thickBot="1" x14ac:dyDescent="0.35">
      <c r="A1" s="6"/>
      <c r="B1" s="7"/>
      <c r="C1" s="7"/>
      <c r="D1" s="7"/>
      <c r="E1" s="7"/>
      <c r="F1" s="7"/>
      <c r="G1" s="7"/>
      <c r="H1" s="7"/>
      <c r="I1" s="7"/>
      <c r="J1" s="7"/>
      <c r="K1" s="7"/>
      <c r="L1" s="7"/>
      <c r="M1" s="40"/>
    </row>
    <row r="2" spans="1:29" s="23" customFormat="1" ht="40.5" customHeight="1" thickBot="1" x14ac:dyDescent="0.3">
      <c r="A2" s="22"/>
      <c r="B2" s="197" t="s">
        <v>124</v>
      </c>
      <c r="C2" s="198"/>
      <c r="D2" s="198"/>
      <c r="E2" s="198"/>
      <c r="F2" s="198"/>
      <c r="G2" s="198"/>
      <c r="H2" s="198"/>
      <c r="I2" s="198"/>
      <c r="J2" s="198"/>
      <c r="K2" s="198"/>
      <c r="L2" s="198"/>
      <c r="M2" s="198"/>
      <c r="N2" s="198"/>
      <c r="O2" s="198"/>
      <c r="P2" s="198"/>
      <c r="Q2" s="198"/>
      <c r="R2" s="198"/>
      <c r="S2" s="198"/>
      <c r="T2" s="198"/>
      <c r="U2" s="198"/>
      <c r="V2" s="198"/>
      <c r="W2" s="198"/>
      <c r="X2" s="198"/>
      <c r="Y2" s="198"/>
      <c r="Z2" s="198"/>
      <c r="AA2" s="198"/>
      <c r="AB2" s="198"/>
      <c r="AC2" s="199"/>
    </row>
    <row r="3" spans="1:29" s="23" customFormat="1" ht="100.5" customHeight="1" thickBot="1" x14ac:dyDescent="0.3">
      <c r="A3" s="22"/>
      <c r="B3" s="200"/>
      <c r="C3" s="201"/>
      <c r="D3" s="201"/>
      <c r="E3" s="201"/>
      <c r="F3" s="201"/>
      <c r="G3" s="201"/>
      <c r="H3" s="201"/>
      <c r="I3" s="201"/>
      <c r="J3" s="201"/>
      <c r="K3" s="201"/>
      <c r="L3" s="202"/>
      <c r="M3" s="140" t="s">
        <v>84</v>
      </c>
      <c r="N3" s="141"/>
      <c r="O3" s="141"/>
      <c r="P3" s="141"/>
      <c r="Q3" s="141"/>
      <c r="R3" s="141"/>
      <c r="S3" s="141"/>
      <c r="T3" s="141"/>
      <c r="U3" s="141"/>
      <c r="V3" s="141"/>
      <c r="W3" s="141"/>
      <c r="X3" s="141"/>
      <c r="Y3" s="141"/>
      <c r="Z3" s="141"/>
      <c r="AA3" s="141"/>
      <c r="AB3" s="141"/>
      <c r="AC3" s="142"/>
    </row>
    <row r="4" spans="1:29" s="23" customFormat="1" ht="34.5" customHeight="1" thickBot="1" x14ac:dyDescent="0.3">
      <c r="A4" s="22"/>
      <c r="B4" s="30"/>
      <c r="C4" s="30"/>
      <c r="D4" s="30"/>
      <c r="E4" s="30"/>
      <c r="F4" s="30"/>
      <c r="G4" s="30"/>
      <c r="H4" s="30"/>
      <c r="I4" s="30"/>
      <c r="J4" s="30"/>
      <c r="K4" s="30"/>
      <c r="L4" s="30"/>
      <c r="M4" s="29"/>
      <c r="N4" s="29"/>
      <c r="O4" s="29"/>
      <c r="P4" s="29"/>
      <c r="Q4" s="29"/>
      <c r="R4" s="29"/>
      <c r="S4" s="29"/>
      <c r="T4" s="29"/>
      <c r="U4" s="29"/>
      <c r="V4" s="29"/>
      <c r="W4" s="29"/>
      <c r="X4" s="29"/>
      <c r="Y4" s="56"/>
      <c r="Z4" s="29"/>
      <c r="AA4" s="29"/>
      <c r="AB4" s="29"/>
      <c r="AC4" s="29"/>
    </row>
    <row r="5" spans="1:29" s="23" customFormat="1" ht="55.5" customHeight="1" thickBot="1" x14ac:dyDescent="0.3">
      <c r="A5" s="22"/>
      <c r="B5" s="30"/>
      <c r="C5" s="30"/>
      <c r="D5" s="30"/>
      <c r="E5" s="30"/>
      <c r="F5" s="30"/>
      <c r="G5" s="30"/>
      <c r="H5" s="30"/>
      <c r="I5" s="30"/>
      <c r="J5" s="30"/>
      <c r="K5" s="30"/>
      <c r="L5" s="30"/>
      <c r="M5" s="29"/>
      <c r="N5" s="203" t="s">
        <v>125</v>
      </c>
      <c r="O5" s="204"/>
      <c r="P5" s="204"/>
      <c r="Q5" s="204"/>
      <c r="R5" s="204"/>
      <c r="S5" s="204"/>
      <c r="T5" s="204"/>
      <c r="U5" s="204"/>
      <c r="V5" s="204"/>
      <c r="W5" s="204"/>
      <c r="X5" s="204"/>
      <c r="Y5" s="204"/>
      <c r="Z5" s="204"/>
      <c r="AA5" s="204"/>
      <c r="AB5" s="204"/>
      <c r="AC5" s="205"/>
    </row>
    <row r="6" spans="1:29" s="23" customFormat="1" ht="19.5" thickBot="1" x14ac:dyDescent="0.3">
      <c r="A6" s="22"/>
      <c r="B6" s="30"/>
      <c r="C6" s="30"/>
      <c r="D6" s="30"/>
      <c r="E6" s="30"/>
      <c r="F6" s="30"/>
      <c r="G6" s="30"/>
      <c r="H6" s="30"/>
      <c r="I6" s="30"/>
      <c r="J6" s="30"/>
      <c r="K6" s="30"/>
      <c r="L6" s="30"/>
      <c r="M6" s="29"/>
      <c r="N6" s="29"/>
      <c r="O6" s="29"/>
      <c r="P6" s="29"/>
      <c r="Q6" s="29"/>
      <c r="R6" s="29"/>
      <c r="S6" s="29"/>
      <c r="T6" s="29"/>
      <c r="U6" s="29"/>
      <c r="V6" s="29"/>
      <c r="W6" s="29"/>
      <c r="X6" s="29"/>
      <c r="Y6" s="56"/>
      <c r="Z6" s="29"/>
      <c r="AA6" s="29"/>
      <c r="AB6" s="29"/>
      <c r="AC6" s="29"/>
    </row>
    <row r="7" spans="1:29" s="24" customFormat="1" ht="77.25" customHeight="1" thickBot="1" x14ac:dyDescent="0.3">
      <c r="A7" s="22"/>
      <c r="B7" s="182" t="s">
        <v>87</v>
      </c>
      <c r="C7" s="183"/>
      <c r="D7" s="183"/>
      <c r="E7" s="183"/>
      <c r="F7" s="183"/>
      <c r="G7" s="183"/>
      <c r="H7" s="183"/>
      <c r="I7" s="183"/>
      <c r="J7" s="183"/>
      <c r="K7" s="183"/>
      <c r="L7" s="184"/>
      <c r="M7" s="41"/>
      <c r="N7" s="191" t="s">
        <v>91</v>
      </c>
      <c r="O7" s="192"/>
      <c r="P7" s="192"/>
      <c r="Q7" s="193"/>
      <c r="R7" s="26"/>
      <c r="S7" s="191" t="s">
        <v>93</v>
      </c>
      <c r="T7" s="192"/>
      <c r="U7" s="193"/>
      <c r="V7" s="58" t="s">
        <v>96</v>
      </c>
      <c r="W7" s="4"/>
      <c r="X7" s="191" t="s">
        <v>92</v>
      </c>
      <c r="Y7" s="192"/>
      <c r="Z7" s="193"/>
      <c r="AA7" s="58" t="s">
        <v>96</v>
      </c>
      <c r="AB7" s="4"/>
      <c r="AC7" s="206" t="s">
        <v>90</v>
      </c>
    </row>
    <row r="8" spans="1:29" s="24" customFormat="1" ht="48.75" customHeight="1" thickBot="1" x14ac:dyDescent="0.3">
      <c r="A8" s="22"/>
      <c r="B8" s="52"/>
      <c r="C8" s="53"/>
      <c r="D8" s="53"/>
      <c r="E8" s="53"/>
      <c r="F8" s="53"/>
      <c r="G8" s="53"/>
      <c r="H8" s="53"/>
      <c r="I8" s="182" t="s">
        <v>97</v>
      </c>
      <c r="J8" s="183"/>
      <c r="K8" s="183"/>
      <c r="L8" s="184"/>
      <c r="M8" s="41"/>
      <c r="N8" s="194"/>
      <c r="O8" s="195"/>
      <c r="P8" s="195"/>
      <c r="Q8" s="196"/>
      <c r="R8" s="26"/>
      <c r="S8" s="194"/>
      <c r="T8" s="195"/>
      <c r="U8" s="196"/>
      <c r="V8" s="59">
        <v>4.3999999999999997E-2</v>
      </c>
      <c r="W8" s="4"/>
      <c r="X8" s="194"/>
      <c r="Y8" s="195"/>
      <c r="Z8" s="196"/>
      <c r="AA8" s="59">
        <v>0.03</v>
      </c>
      <c r="AB8" s="4"/>
      <c r="AC8" s="207"/>
    </row>
    <row r="9" spans="1:29" s="21" customFormat="1" ht="87" customHeight="1" thickBot="1" x14ac:dyDescent="0.3">
      <c r="A9" s="20"/>
      <c r="B9" s="25" t="s">
        <v>0</v>
      </c>
      <c r="C9" s="25" t="s">
        <v>7</v>
      </c>
      <c r="D9" s="25" t="s">
        <v>8</v>
      </c>
      <c r="E9" s="25" t="s">
        <v>9</v>
      </c>
      <c r="F9" s="25" t="s">
        <v>83</v>
      </c>
      <c r="G9" s="25" t="s">
        <v>10</v>
      </c>
      <c r="H9" s="25" t="s">
        <v>11</v>
      </c>
      <c r="I9" s="25">
        <v>2026</v>
      </c>
      <c r="J9" s="25">
        <v>2027</v>
      </c>
      <c r="K9" s="39">
        <v>2028</v>
      </c>
      <c r="L9" s="25" t="s">
        <v>58</v>
      </c>
      <c r="M9" s="42"/>
      <c r="N9" s="27" t="s">
        <v>1</v>
      </c>
      <c r="O9" s="27" t="s">
        <v>4</v>
      </c>
      <c r="P9" s="27" t="s">
        <v>95</v>
      </c>
      <c r="Q9" s="27" t="s">
        <v>6</v>
      </c>
      <c r="R9" s="28"/>
      <c r="S9" s="27" t="s">
        <v>1</v>
      </c>
      <c r="T9" s="27" t="s">
        <v>4</v>
      </c>
      <c r="U9" s="27" t="s">
        <v>5</v>
      </c>
      <c r="V9" s="27" t="s">
        <v>6</v>
      </c>
      <c r="W9" s="5"/>
      <c r="X9" s="27" t="s">
        <v>1</v>
      </c>
      <c r="Y9" s="27" t="s">
        <v>4</v>
      </c>
      <c r="Z9" s="27" t="s">
        <v>5</v>
      </c>
      <c r="AA9" s="27" t="s">
        <v>6</v>
      </c>
      <c r="AB9" s="5"/>
      <c r="AC9" s="208"/>
    </row>
    <row r="10" spans="1:29" s="5" customFormat="1" ht="28.5" customHeight="1" thickBot="1" x14ac:dyDescent="0.3">
      <c r="A10" s="9"/>
      <c r="B10" s="10">
        <v>1</v>
      </c>
      <c r="C10" s="11" t="s">
        <v>12</v>
      </c>
      <c r="D10" s="11" t="s">
        <v>13</v>
      </c>
      <c r="E10" s="11" t="s">
        <v>14</v>
      </c>
      <c r="F10" s="11" t="s">
        <v>15</v>
      </c>
      <c r="G10" s="11" t="s">
        <v>16</v>
      </c>
      <c r="H10" s="10">
        <v>12</v>
      </c>
      <c r="I10" s="12">
        <f>(1*$H10)</f>
        <v>12</v>
      </c>
      <c r="J10" s="12">
        <f>12*H10</f>
        <v>144</v>
      </c>
      <c r="K10" s="44">
        <f>11*H10</f>
        <v>132</v>
      </c>
      <c r="L10" s="45">
        <f>I10+J10+K10</f>
        <v>288</v>
      </c>
      <c r="M10" s="43"/>
      <c r="N10" s="57">
        <f>'ANEXO 3'!S10</f>
        <v>12035.800142186637</v>
      </c>
      <c r="O10" s="54">
        <f>ROUND(N10*19%,2)</f>
        <v>2286.8000000000002</v>
      </c>
      <c r="P10" s="54">
        <f>ROUND(N10+O10,2)</f>
        <v>14322.6</v>
      </c>
      <c r="Q10" s="54">
        <f>ROUND(P10*$I10,2)</f>
        <v>171871.2</v>
      </c>
      <c r="R10" s="13"/>
      <c r="S10" s="54">
        <f>ROUND(N10+(N10*$V$8),2)</f>
        <v>12565.38</v>
      </c>
      <c r="T10" s="54">
        <f>ROUND(S10*19%,2)</f>
        <v>2387.42</v>
      </c>
      <c r="U10" s="54">
        <f>ROUND(S10+T10,2)</f>
        <v>14952.8</v>
      </c>
      <c r="V10" s="54">
        <f>ROUND(U10*$J10,2)</f>
        <v>2153203.2000000002</v>
      </c>
      <c r="X10" s="57">
        <f>ROUND(S10+(S10*$AA$8),2)</f>
        <v>12942.34</v>
      </c>
      <c r="Y10" s="54">
        <f>ROUND(X10*19%,2)</f>
        <v>2459.04</v>
      </c>
      <c r="Z10" s="54">
        <f>ROUND(X10+Y10,2)</f>
        <v>15401.38</v>
      </c>
      <c r="AA10" s="54">
        <f>ROUND(Z10*$K10,2)</f>
        <v>2032982.16</v>
      </c>
      <c r="AC10" s="51">
        <f>ROUND(Q10+V10+AA10,2)</f>
        <v>4358056.5599999996</v>
      </c>
    </row>
    <row r="11" spans="1:29" s="5" customFormat="1" ht="28.5" customHeight="1" thickBot="1" x14ac:dyDescent="0.3">
      <c r="A11" s="9"/>
      <c r="B11" s="14">
        <v>2</v>
      </c>
      <c r="C11" s="15" t="s">
        <v>12</v>
      </c>
      <c r="D11" s="15" t="s">
        <v>17</v>
      </c>
      <c r="E11" s="15" t="s">
        <v>18</v>
      </c>
      <c r="F11" s="11" t="s">
        <v>15</v>
      </c>
      <c r="G11" s="11" t="s">
        <v>16</v>
      </c>
      <c r="H11" s="14">
        <v>1</v>
      </c>
      <c r="I11" s="12">
        <f t="shared" ref="I11:I54" si="0">(1*$H11)</f>
        <v>1</v>
      </c>
      <c r="J11" s="12">
        <f t="shared" ref="J11:J54" si="1">12*H11</f>
        <v>12</v>
      </c>
      <c r="K11" s="44">
        <f t="shared" ref="K11:K54" si="2">11*H11</f>
        <v>11</v>
      </c>
      <c r="L11" s="45">
        <f t="shared" ref="L11:L54" si="3">I11+J11+K11</f>
        <v>24</v>
      </c>
      <c r="M11" s="43"/>
      <c r="N11" s="57">
        <f>'ANEXO 3'!S11</f>
        <v>12035.800142186637</v>
      </c>
      <c r="O11" s="54">
        <f t="shared" ref="O11:O54" si="4">ROUND(N11*19%,2)</f>
        <v>2286.8000000000002</v>
      </c>
      <c r="P11" s="54">
        <f t="shared" ref="P11:P54" si="5">ROUND(N11+O11,2)</f>
        <v>14322.6</v>
      </c>
      <c r="Q11" s="54">
        <f t="shared" ref="Q11:Q54" si="6">ROUND(P11*$I11,2)</f>
        <v>14322.6</v>
      </c>
      <c r="R11" s="13"/>
      <c r="S11" s="54">
        <f t="shared" ref="S11:S54" si="7">ROUND(N11+(N11*$V$8),2)</f>
        <v>12565.38</v>
      </c>
      <c r="T11" s="54">
        <f t="shared" ref="T11:T54" si="8">ROUND(S11*19%,2)</f>
        <v>2387.42</v>
      </c>
      <c r="U11" s="54">
        <f t="shared" ref="U11:U54" si="9">ROUND(S11+T11,2)</f>
        <v>14952.8</v>
      </c>
      <c r="V11" s="54">
        <f t="shared" ref="V11:V54" si="10">ROUND(U11*$J11,2)</f>
        <v>179433.60000000001</v>
      </c>
      <c r="X11" s="57">
        <f t="shared" ref="X11:X54" si="11">ROUND(S11+(S11*$AA$8),2)</f>
        <v>12942.34</v>
      </c>
      <c r="Y11" s="54">
        <f t="shared" ref="Y11:Y54" si="12">ROUND(X11*19%,2)</f>
        <v>2459.04</v>
      </c>
      <c r="Z11" s="54">
        <f t="shared" ref="Z11:Z54" si="13">ROUND(X11+Y11,2)</f>
        <v>15401.38</v>
      </c>
      <c r="AA11" s="54">
        <f t="shared" ref="AA11:AA54" si="14">ROUND(Z11*$K11,2)</f>
        <v>169415.18</v>
      </c>
      <c r="AC11" s="51">
        <f t="shared" ref="AC11:AC54" si="15">ROUND(Q11+V11+AA11,2)</f>
        <v>363171.38</v>
      </c>
    </row>
    <row r="12" spans="1:29" s="5" customFormat="1" ht="28.5" customHeight="1" thickBot="1" x14ac:dyDescent="0.3">
      <c r="A12" s="9"/>
      <c r="B12" s="10">
        <v>3</v>
      </c>
      <c r="C12" s="15" t="s">
        <v>12</v>
      </c>
      <c r="D12" s="15" t="s">
        <v>17</v>
      </c>
      <c r="E12" s="15" t="s">
        <v>19</v>
      </c>
      <c r="F12" s="11" t="s">
        <v>15</v>
      </c>
      <c r="G12" s="11" t="s">
        <v>16</v>
      </c>
      <c r="H12" s="14">
        <v>1</v>
      </c>
      <c r="I12" s="12">
        <f t="shared" si="0"/>
        <v>1</v>
      </c>
      <c r="J12" s="12">
        <f t="shared" si="1"/>
        <v>12</v>
      </c>
      <c r="K12" s="44">
        <f t="shared" si="2"/>
        <v>11</v>
      </c>
      <c r="L12" s="45">
        <f t="shared" si="3"/>
        <v>24</v>
      </c>
      <c r="M12" s="43"/>
      <c r="N12" s="57">
        <f>'ANEXO 3'!S12</f>
        <v>12035.800142186637</v>
      </c>
      <c r="O12" s="54">
        <f t="shared" si="4"/>
        <v>2286.8000000000002</v>
      </c>
      <c r="P12" s="54">
        <f t="shared" si="5"/>
        <v>14322.6</v>
      </c>
      <c r="Q12" s="54">
        <f t="shared" si="6"/>
        <v>14322.6</v>
      </c>
      <c r="R12" s="13"/>
      <c r="S12" s="54">
        <f t="shared" si="7"/>
        <v>12565.38</v>
      </c>
      <c r="T12" s="54">
        <f t="shared" si="8"/>
        <v>2387.42</v>
      </c>
      <c r="U12" s="54">
        <f t="shared" si="9"/>
        <v>14952.8</v>
      </c>
      <c r="V12" s="54">
        <f t="shared" si="10"/>
        <v>179433.60000000001</v>
      </c>
      <c r="X12" s="57">
        <f t="shared" si="11"/>
        <v>12942.34</v>
      </c>
      <c r="Y12" s="54">
        <f t="shared" si="12"/>
        <v>2459.04</v>
      </c>
      <c r="Z12" s="54">
        <f t="shared" si="13"/>
        <v>15401.38</v>
      </c>
      <c r="AA12" s="54">
        <f t="shared" si="14"/>
        <v>169415.18</v>
      </c>
      <c r="AC12" s="51">
        <f t="shared" si="15"/>
        <v>363171.38</v>
      </c>
    </row>
    <row r="13" spans="1:29" s="5" customFormat="1" ht="28.5" customHeight="1" thickBot="1" x14ac:dyDescent="0.3">
      <c r="A13" s="9"/>
      <c r="B13" s="14">
        <v>4</v>
      </c>
      <c r="C13" s="15" t="s">
        <v>12</v>
      </c>
      <c r="D13" s="15" t="s">
        <v>17</v>
      </c>
      <c r="E13" s="15" t="s">
        <v>20</v>
      </c>
      <c r="F13" s="11" t="s">
        <v>15</v>
      </c>
      <c r="G13" s="11" t="s">
        <v>16</v>
      </c>
      <c r="H13" s="14">
        <v>2</v>
      </c>
      <c r="I13" s="12">
        <f t="shared" si="0"/>
        <v>2</v>
      </c>
      <c r="J13" s="12">
        <f t="shared" si="1"/>
        <v>24</v>
      </c>
      <c r="K13" s="44">
        <f t="shared" si="2"/>
        <v>22</v>
      </c>
      <c r="L13" s="45">
        <f t="shared" si="3"/>
        <v>48</v>
      </c>
      <c r="M13" s="43"/>
      <c r="N13" s="57">
        <f>'ANEXO 3'!S13</f>
        <v>12035.800142186637</v>
      </c>
      <c r="O13" s="54">
        <f t="shared" si="4"/>
        <v>2286.8000000000002</v>
      </c>
      <c r="P13" s="54">
        <f t="shared" si="5"/>
        <v>14322.6</v>
      </c>
      <c r="Q13" s="54">
        <f>ROUND(P13*$I13,2)</f>
        <v>28645.200000000001</v>
      </c>
      <c r="R13" s="13"/>
      <c r="S13" s="54">
        <f t="shared" si="7"/>
        <v>12565.38</v>
      </c>
      <c r="T13" s="54">
        <f t="shared" si="8"/>
        <v>2387.42</v>
      </c>
      <c r="U13" s="54">
        <f t="shared" si="9"/>
        <v>14952.8</v>
      </c>
      <c r="V13" s="54">
        <f t="shared" si="10"/>
        <v>358867.20000000001</v>
      </c>
      <c r="X13" s="57">
        <f t="shared" si="11"/>
        <v>12942.34</v>
      </c>
      <c r="Y13" s="54">
        <f t="shared" si="12"/>
        <v>2459.04</v>
      </c>
      <c r="Z13" s="54">
        <f t="shared" si="13"/>
        <v>15401.38</v>
      </c>
      <c r="AA13" s="54">
        <f t="shared" si="14"/>
        <v>338830.36</v>
      </c>
      <c r="AC13" s="51">
        <f t="shared" si="15"/>
        <v>726342.76</v>
      </c>
    </row>
    <row r="14" spans="1:29" s="5" customFormat="1" ht="28.5" customHeight="1" thickBot="1" x14ac:dyDescent="0.3">
      <c r="A14" s="9"/>
      <c r="B14" s="10">
        <v>5</v>
      </c>
      <c r="C14" s="15" t="s">
        <v>21</v>
      </c>
      <c r="D14" s="15" t="s">
        <v>22</v>
      </c>
      <c r="E14" s="15" t="s">
        <v>23</v>
      </c>
      <c r="F14" s="11" t="s">
        <v>15</v>
      </c>
      <c r="G14" s="11" t="s">
        <v>16</v>
      </c>
      <c r="H14" s="14">
        <v>6</v>
      </c>
      <c r="I14" s="12">
        <f t="shared" si="0"/>
        <v>6</v>
      </c>
      <c r="J14" s="12">
        <f t="shared" si="1"/>
        <v>72</v>
      </c>
      <c r="K14" s="44">
        <f t="shared" si="2"/>
        <v>66</v>
      </c>
      <c r="L14" s="45">
        <f t="shared" si="3"/>
        <v>144</v>
      </c>
      <c r="M14" s="43"/>
      <c r="N14" s="57">
        <f>'ANEXO 3'!S14</f>
        <v>12035.800142186637</v>
      </c>
      <c r="O14" s="54">
        <f t="shared" si="4"/>
        <v>2286.8000000000002</v>
      </c>
      <c r="P14" s="54">
        <f t="shared" si="5"/>
        <v>14322.6</v>
      </c>
      <c r="Q14" s="54">
        <f>ROUND(P14*$I14,2)</f>
        <v>85935.6</v>
      </c>
      <c r="R14" s="13"/>
      <c r="S14" s="54">
        <f t="shared" si="7"/>
        <v>12565.38</v>
      </c>
      <c r="T14" s="54">
        <f t="shared" si="8"/>
        <v>2387.42</v>
      </c>
      <c r="U14" s="54">
        <f t="shared" si="9"/>
        <v>14952.8</v>
      </c>
      <c r="V14" s="54">
        <f t="shared" si="10"/>
        <v>1076601.6000000001</v>
      </c>
      <c r="X14" s="57">
        <f t="shared" si="11"/>
        <v>12942.34</v>
      </c>
      <c r="Y14" s="54">
        <f t="shared" si="12"/>
        <v>2459.04</v>
      </c>
      <c r="Z14" s="54">
        <f t="shared" si="13"/>
        <v>15401.38</v>
      </c>
      <c r="AA14" s="54">
        <f t="shared" si="14"/>
        <v>1016491.08</v>
      </c>
      <c r="AC14" s="51">
        <f t="shared" si="15"/>
        <v>2179028.2799999998</v>
      </c>
    </row>
    <row r="15" spans="1:29" s="5" customFormat="1" ht="28.5" customHeight="1" thickBot="1" x14ac:dyDescent="0.3">
      <c r="A15" s="9"/>
      <c r="B15" s="14">
        <v>6</v>
      </c>
      <c r="C15" s="15" t="s">
        <v>21</v>
      </c>
      <c r="D15" s="15" t="s">
        <v>22</v>
      </c>
      <c r="E15" s="15" t="s">
        <v>24</v>
      </c>
      <c r="F15" s="11" t="s">
        <v>15</v>
      </c>
      <c r="G15" s="11" t="s">
        <v>16</v>
      </c>
      <c r="H15" s="14">
        <v>6</v>
      </c>
      <c r="I15" s="12">
        <f t="shared" si="0"/>
        <v>6</v>
      </c>
      <c r="J15" s="12">
        <f t="shared" si="1"/>
        <v>72</v>
      </c>
      <c r="K15" s="44">
        <f t="shared" si="2"/>
        <v>66</v>
      </c>
      <c r="L15" s="45">
        <f t="shared" si="3"/>
        <v>144</v>
      </c>
      <c r="M15" s="43"/>
      <c r="N15" s="57">
        <f>'ANEXO 3'!S15</f>
        <v>12035.800142186637</v>
      </c>
      <c r="O15" s="54">
        <f t="shared" si="4"/>
        <v>2286.8000000000002</v>
      </c>
      <c r="P15" s="54">
        <f t="shared" si="5"/>
        <v>14322.6</v>
      </c>
      <c r="Q15" s="54">
        <f t="shared" si="6"/>
        <v>85935.6</v>
      </c>
      <c r="R15" s="13"/>
      <c r="S15" s="54">
        <f t="shared" si="7"/>
        <v>12565.38</v>
      </c>
      <c r="T15" s="54">
        <f t="shared" si="8"/>
        <v>2387.42</v>
      </c>
      <c r="U15" s="54">
        <f t="shared" si="9"/>
        <v>14952.8</v>
      </c>
      <c r="V15" s="54">
        <f t="shared" si="10"/>
        <v>1076601.6000000001</v>
      </c>
      <c r="X15" s="57">
        <f t="shared" si="11"/>
        <v>12942.34</v>
      </c>
      <c r="Y15" s="54">
        <f t="shared" si="12"/>
        <v>2459.04</v>
      </c>
      <c r="Z15" s="54">
        <f t="shared" si="13"/>
        <v>15401.38</v>
      </c>
      <c r="AA15" s="54">
        <f t="shared" si="14"/>
        <v>1016491.08</v>
      </c>
      <c r="AC15" s="51">
        <f t="shared" si="15"/>
        <v>2179028.2799999998</v>
      </c>
    </row>
    <row r="16" spans="1:29" s="5" customFormat="1" ht="28.5" customHeight="1" thickBot="1" x14ac:dyDescent="0.3">
      <c r="A16" s="9"/>
      <c r="B16" s="10">
        <v>7</v>
      </c>
      <c r="C16" s="15" t="s">
        <v>21</v>
      </c>
      <c r="D16" s="15" t="s">
        <v>22</v>
      </c>
      <c r="E16" s="15" t="s">
        <v>25</v>
      </c>
      <c r="F16" s="11" t="s">
        <v>15</v>
      </c>
      <c r="G16" s="11" t="s">
        <v>16</v>
      </c>
      <c r="H16" s="14">
        <v>2</v>
      </c>
      <c r="I16" s="12">
        <f t="shared" si="0"/>
        <v>2</v>
      </c>
      <c r="J16" s="12">
        <f t="shared" si="1"/>
        <v>24</v>
      </c>
      <c r="K16" s="44">
        <f t="shared" si="2"/>
        <v>22</v>
      </c>
      <c r="L16" s="45">
        <f t="shared" si="3"/>
        <v>48</v>
      </c>
      <c r="M16" s="43"/>
      <c r="N16" s="57">
        <f>'ANEXO 3'!S16</f>
        <v>12035.800142186637</v>
      </c>
      <c r="O16" s="54">
        <f t="shared" si="4"/>
        <v>2286.8000000000002</v>
      </c>
      <c r="P16" s="54">
        <f t="shared" si="5"/>
        <v>14322.6</v>
      </c>
      <c r="Q16" s="54">
        <f t="shared" si="6"/>
        <v>28645.200000000001</v>
      </c>
      <c r="R16" s="13"/>
      <c r="S16" s="54">
        <f t="shared" si="7"/>
        <v>12565.38</v>
      </c>
      <c r="T16" s="54">
        <f t="shared" si="8"/>
        <v>2387.42</v>
      </c>
      <c r="U16" s="54">
        <f t="shared" si="9"/>
        <v>14952.8</v>
      </c>
      <c r="V16" s="54">
        <f t="shared" si="10"/>
        <v>358867.20000000001</v>
      </c>
      <c r="X16" s="57">
        <f t="shared" si="11"/>
        <v>12942.34</v>
      </c>
      <c r="Y16" s="54">
        <f t="shared" si="12"/>
        <v>2459.04</v>
      </c>
      <c r="Z16" s="54">
        <f t="shared" si="13"/>
        <v>15401.38</v>
      </c>
      <c r="AA16" s="54">
        <f t="shared" si="14"/>
        <v>338830.36</v>
      </c>
      <c r="AC16" s="51">
        <f t="shared" si="15"/>
        <v>726342.76</v>
      </c>
    </row>
    <row r="17" spans="1:29" s="5" customFormat="1" ht="28.5" customHeight="1" thickBot="1" x14ac:dyDescent="0.3">
      <c r="A17" s="9"/>
      <c r="B17" s="14">
        <v>8</v>
      </c>
      <c r="C17" s="15" t="s">
        <v>26</v>
      </c>
      <c r="D17" s="15" t="s">
        <v>27</v>
      </c>
      <c r="E17" s="15" t="s">
        <v>28</v>
      </c>
      <c r="F17" s="11" t="s">
        <v>15</v>
      </c>
      <c r="G17" s="11" t="s">
        <v>16</v>
      </c>
      <c r="H17" s="14">
        <v>1</v>
      </c>
      <c r="I17" s="12">
        <f t="shared" si="0"/>
        <v>1</v>
      </c>
      <c r="J17" s="12">
        <f t="shared" si="1"/>
        <v>12</v>
      </c>
      <c r="K17" s="44">
        <f t="shared" si="2"/>
        <v>11</v>
      </c>
      <c r="L17" s="45">
        <f t="shared" si="3"/>
        <v>24</v>
      </c>
      <c r="M17" s="43"/>
      <c r="N17" s="57">
        <f>'ANEXO 3'!S17</f>
        <v>12035.800142186637</v>
      </c>
      <c r="O17" s="54">
        <f t="shared" si="4"/>
        <v>2286.8000000000002</v>
      </c>
      <c r="P17" s="54">
        <f t="shared" si="5"/>
        <v>14322.6</v>
      </c>
      <c r="Q17" s="54">
        <f>ROUND(P17*$I17,2)</f>
        <v>14322.6</v>
      </c>
      <c r="R17" s="13"/>
      <c r="S17" s="54">
        <f t="shared" si="7"/>
        <v>12565.38</v>
      </c>
      <c r="T17" s="54">
        <f t="shared" si="8"/>
        <v>2387.42</v>
      </c>
      <c r="U17" s="54">
        <f t="shared" si="9"/>
        <v>14952.8</v>
      </c>
      <c r="V17" s="54">
        <f t="shared" si="10"/>
        <v>179433.60000000001</v>
      </c>
      <c r="X17" s="57">
        <f t="shared" si="11"/>
        <v>12942.34</v>
      </c>
      <c r="Y17" s="54">
        <f t="shared" si="12"/>
        <v>2459.04</v>
      </c>
      <c r="Z17" s="54">
        <f t="shared" si="13"/>
        <v>15401.38</v>
      </c>
      <c r="AA17" s="54">
        <f t="shared" si="14"/>
        <v>169415.18</v>
      </c>
      <c r="AC17" s="51">
        <f t="shared" si="15"/>
        <v>363171.38</v>
      </c>
    </row>
    <row r="18" spans="1:29" s="5" customFormat="1" ht="28.5" customHeight="1" thickBot="1" x14ac:dyDescent="0.3">
      <c r="A18" s="9"/>
      <c r="B18" s="10">
        <v>9</v>
      </c>
      <c r="C18" s="15" t="s">
        <v>26</v>
      </c>
      <c r="D18" s="15" t="s">
        <v>29</v>
      </c>
      <c r="E18" s="15" t="s">
        <v>30</v>
      </c>
      <c r="F18" s="11" t="s">
        <v>15</v>
      </c>
      <c r="G18" s="11" t="s">
        <v>16</v>
      </c>
      <c r="H18" s="14">
        <v>1</v>
      </c>
      <c r="I18" s="12">
        <f t="shared" si="0"/>
        <v>1</v>
      </c>
      <c r="J18" s="12">
        <f t="shared" si="1"/>
        <v>12</v>
      </c>
      <c r="K18" s="44">
        <f t="shared" si="2"/>
        <v>11</v>
      </c>
      <c r="L18" s="45">
        <f t="shared" si="3"/>
        <v>24</v>
      </c>
      <c r="M18" s="43"/>
      <c r="N18" s="57">
        <f>'ANEXO 3'!S18</f>
        <v>12035.800142186637</v>
      </c>
      <c r="O18" s="54">
        <f t="shared" si="4"/>
        <v>2286.8000000000002</v>
      </c>
      <c r="P18" s="54">
        <f t="shared" si="5"/>
        <v>14322.6</v>
      </c>
      <c r="Q18" s="54">
        <f t="shared" si="6"/>
        <v>14322.6</v>
      </c>
      <c r="R18" s="13"/>
      <c r="S18" s="54">
        <f t="shared" si="7"/>
        <v>12565.38</v>
      </c>
      <c r="T18" s="54">
        <f t="shared" si="8"/>
        <v>2387.42</v>
      </c>
      <c r="U18" s="54">
        <f t="shared" si="9"/>
        <v>14952.8</v>
      </c>
      <c r="V18" s="54">
        <f t="shared" si="10"/>
        <v>179433.60000000001</v>
      </c>
      <c r="X18" s="57">
        <f t="shared" si="11"/>
        <v>12942.34</v>
      </c>
      <c r="Y18" s="54">
        <f t="shared" si="12"/>
        <v>2459.04</v>
      </c>
      <c r="Z18" s="54">
        <f t="shared" si="13"/>
        <v>15401.38</v>
      </c>
      <c r="AA18" s="54">
        <f t="shared" si="14"/>
        <v>169415.18</v>
      </c>
      <c r="AC18" s="51">
        <f t="shared" si="15"/>
        <v>363171.38</v>
      </c>
    </row>
    <row r="19" spans="1:29" s="5" customFormat="1" ht="28.5" customHeight="1" thickBot="1" x14ac:dyDescent="0.3">
      <c r="A19" s="9"/>
      <c r="B19" s="14">
        <v>10</v>
      </c>
      <c r="C19" s="15" t="s">
        <v>26</v>
      </c>
      <c r="D19" s="15" t="s">
        <v>31</v>
      </c>
      <c r="E19" s="15" t="s">
        <v>32</v>
      </c>
      <c r="F19" s="11" t="s">
        <v>15</v>
      </c>
      <c r="G19" s="11" t="s">
        <v>16</v>
      </c>
      <c r="H19" s="14">
        <v>2</v>
      </c>
      <c r="I19" s="12">
        <f t="shared" si="0"/>
        <v>2</v>
      </c>
      <c r="J19" s="12">
        <f t="shared" si="1"/>
        <v>24</v>
      </c>
      <c r="K19" s="44">
        <f t="shared" si="2"/>
        <v>22</v>
      </c>
      <c r="L19" s="45">
        <f t="shared" si="3"/>
        <v>48</v>
      </c>
      <c r="M19" s="43"/>
      <c r="N19" s="57">
        <f>'ANEXO 3'!S19</f>
        <v>12035.800142186637</v>
      </c>
      <c r="O19" s="54">
        <f t="shared" si="4"/>
        <v>2286.8000000000002</v>
      </c>
      <c r="P19" s="54">
        <f t="shared" si="5"/>
        <v>14322.6</v>
      </c>
      <c r="Q19" s="54">
        <f t="shared" si="6"/>
        <v>28645.200000000001</v>
      </c>
      <c r="R19" s="13"/>
      <c r="S19" s="54">
        <f t="shared" si="7"/>
        <v>12565.38</v>
      </c>
      <c r="T19" s="54">
        <f t="shared" si="8"/>
        <v>2387.42</v>
      </c>
      <c r="U19" s="54">
        <f t="shared" si="9"/>
        <v>14952.8</v>
      </c>
      <c r="V19" s="54">
        <f t="shared" si="10"/>
        <v>358867.20000000001</v>
      </c>
      <c r="X19" s="57">
        <f t="shared" si="11"/>
        <v>12942.34</v>
      </c>
      <c r="Y19" s="54">
        <f t="shared" si="12"/>
        <v>2459.04</v>
      </c>
      <c r="Z19" s="54">
        <f t="shared" si="13"/>
        <v>15401.38</v>
      </c>
      <c r="AA19" s="54">
        <f t="shared" si="14"/>
        <v>338830.36</v>
      </c>
      <c r="AC19" s="51">
        <f t="shared" si="15"/>
        <v>726342.76</v>
      </c>
    </row>
    <row r="20" spans="1:29" s="5" customFormat="1" ht="28.5" customHeight="1" thickBot="1" x14ac:dyDescent="0.3">
      <c r="A20" s="9"/>
      <c r="B20" s="10">
        <v>11</v>
      </c>
      <c r="C20" s="15" t="s">
        <v>26</v>
      </c>
      <c r="D20" s="15" t="s">
        <v>33</v>
      </c>
      <c r="E20" s="15" t="s">
        <v>32</v>
      </c>
      <c r="F20" s="11" t="s">
        <v>15</v>
      </c>
      <c r="G20" s="11" t="s">
        <v>16</v>
      </c>
      <c r="H20" s="14">
        <v>3</v>
      </c>
      <c r="I20" s="12">
        <f t="shared" si="0"/>
        <v>3</v>
      </c>
      <c r="J20" s="12">
        <f t="shared" si="1"/>
        <v>36</v>
      </c>
      <c r="K20" s="44">
        <f t="shared" si="2"/>
        <v>33</v>
      </c>
      <c r="L20" s="45">
        <f t="shared" si="3"/>
        <v>72</v>
      </c>
      <c r="M20" s="43"/>
      <c r="N20" s="57">
        <f>'ANEXO 3'!S20</f>
        <v>12035.800142186637</v>
      </c>
      <c r="O20" s="54">
        <f t="shared" si="4"/>
        <v>2286.8000000000002</v>
      </c>
      <c r="P20" s="54">
        <f t="shared" si="5"/>
        <v>14322.6</v>
      </c>
      <c r="Q20" s="54">
        <f t="shared" si="6"/>
        <v>42967.8</v>
      </c>
      <c r="R20" s="13"/>
      <c r="S20" s="54">
        <f t="shared" si="7"/>
        <v>12565.38</v>
      </c>
      <c r="T20" s="54">
        <f t="shared" si="8"/>
        <v>2387.42</v>
      </c>
      <c r="U20" s="54">
        <f t="shared" si="9"/>
        <v>14952.8</v>
      </c>
      <c r="V20" s="54">
        <f t="shared" si="10"/>
        <v>538300.80000000005</v>
      </c>
      <c r="X20" s="57">
        <f t="shared" si="11"/>
        <v>12942.34</v>
      </c>
      <c r="Y20" s="54">
        <f t="shared" si="12"/>
        <v>2459.04</v>
      </c>
      <c r="Z20" s="54">
        <f t="shared" si="13"/>
        <v>15401.38</v>
      </c>
      <c r="AA20" s="54">
        <f t="shared" si="14"/>
        <v>508245.54</v>
      </c>
      <c r="AC20" s="51">
        <f t="shared" si="15"/>
        <v>1089514.1399999999</v>
      </c>
    </row>
    <row r="21" spans="1:29" s="5" customFormat="1" ht="28.5" customHeight="1" thickBot="1" x14ac:dyDescent="0.3">
      <c r="A21" s="9"/>
      <c r="B21" s="14">
        <v>12</v>
      </c>
      <c r="C21" s="15" t="s">
        <v>26</v>
      </c>
      <c r="D21" s="15" t="s">
        <v>31</v>
      </c>
      <c r="E21" s="15" t="s">
        <v>32</v>
      </c>
      <c r="F21" s="11" t="s">
        <v>15</v>
      </c>
      <c r="G21" s="11" t="s">
        <v>16</v>
      </c>
      <c r="H21" s="14">
        <v>2</v>
      </c>
      <c r="I21" s="12">
        <f t="shared" si="0"/>
        <v>2</v>
      </c>
      <c r="J21" s="12">
        <f t="shared" si="1"/>
        <v>24</v>
      </c>
      <c r="K21" s="44">
        <f t="shared" si="2"/>
        <v>22</v>
      </c>
      <c r="L21" s="45">
        <f t="shared" si="3"/>
        <v>48</v>
      </c>
      <c r="M21" s="43"/>
      <c r="N21" s="57">
        <f>'ANEXO 3'!S21</f>
        <v>12035.800142186637</v>
      </c>
      <c r="O21" s="54">
        <f t="shared" si="4"/>
        <v>2286.8000000000002</v>
      </c>
      <c r="P21" s="54">
        <f t="shared" si="5"/>
        <v>14322.6</v>
      </c>
      <c r="Q21" s="54">
        <f t="shared" si="6"/>
        <v>28645.200000000001</v>
      </c>
      <c r="R21" s="13"/>
      <c r="S21" s="54">
        <f t="shared" si="7"/>
        <v>12565.38</v>
      </c>
      <c r="T21" s="54">
        <f t="shared" si="8"/>
        <v>2387.42</v>
      </c>
      <c r="U21" s="54">
        <f t="shared" si="9"/>
        <v>14952.8</v>
      </c>
      <c r="V21" s="54">
        <f t="shared" si="10"/>
        <v>358867.20000000001</v>
      </c>
      <c r="X21" s="57">
        <f t="shared" si="11"/>
        <v>12942.34</v>
      </c>
      <c r="Y21" s="54">
        <f t="shared" si="12"/>
        <v>2459.04</v>
      </c>
      <c r="Z21" s="54">
        <f t="shared" si="13"/>
        <v>15401.38</v>
      </c>
      <c r="AA21" s="54">
        <f t="shared" si="14"/>
        <v>338830.36</v>
      </c>
      <c r="AC21" s="51">
        <f t="shared" si="15"/>
        <v>726342.76</v>
      </c>
    </row>
    <row r="22" spans="1:29" s="5" customFormat="1" ht="28.5" customHeight="1" thickBot="1" x14ac:dyDescent="0.3">
      <c r="A22" s="9"/>
      <c r="B22" s="10">
        <v>13</v>
      </c>
      <c r="C22" s="15" t="s">
        <v>26</v>
      </c>
      <c r="D22" s="15" t="s">
        <v>34</v>
      </c>
      <c r="E22" s="15" t="s">
        <v>35</v>
      </c>
      <c r="F22" s="11" t="s">
        <v>15</v>
      </c>
      <c r="G22" s="11" t="s">
        <v>16</v>
      </c>
      <c r="H22" s="14">
        <v>1</v>
      </c>
      <c r="I22" s="12">
        <f t="shared" si="0"/>
        <v>1</v>
      </c>
      <c r="J22" s="12">
        <f t="shared" si="1"/>
        <v>12</v>
      </c>
      <c r="K22" s="44">
        <f t="shared" si="2"/>
        <v>11</v>
      </c>
      <c r="L22" s="45">
        <f t="shared" si="3"/>
        <v>24</v>
      </c>
      <c r="M22" s="43"/>
      <c r="N22" s="57">
        <f>'ANEXO 3'!S22</f>
        <v>56193.327682909992</v>
      </c>
      <c r="O22" s="54">
        <f t="shared" si="4"/>
        <v>10676.73</v>
      </c>
      <c r="P22" s="54">
        <f t="shared" si="5"/>
        <v>66870.06</v>
      </c>
      <c r="Q22" s="54">
        <f t="shared" si="6"/>
        <v>66870.06</v>
      </c>
      <c r="R22" s="13"/>
      <c r="S22" s="54">
        <f t="shared" si="7"/>
        <v>58665.83</v>
      </c>
      <c r="T22" s="54">
        <f t="shared" si="8"/>
        <v>11146.51</v>
      </c>
      <c r="U22" s="54">
        <f t="shared" si="9"/>
        <v>69812.34</v>
      </c>
      <c r="V22" s="54">
        <f t="shared" si="10"/>
        <v>837748.08</v>
      </c>
      <c r="X22" s="57">
        <f t="shared" si="11"/>
        <v>60425.8</v>
      </c>
      <c r="Y22" s="54">
        <f t="shared" si="12"/>
        <v>11480.9</v>
      </c>
      <c r="Z22" s="54">
        <f t="shared" si="13"/>
        <v>71906.7</v>
      </c>
      <c r="AA22" s="54">
        <f t="shared" si="14"/>
        <v>790973.7</v>
      </c>
      <c r="AC22" s="51">
        <f t="shared" si="15"/>
        <v>1695591.84</v>
      </c>
    </row>
    <row r="23" spans="1:29" s="5" customFormat="1" ht="28.5" customHeight="1" thickBot="1" x14ac:dyDescent="0.3">
      <c r="A23" s="9"/>
      <c r="B23" s="14">
        <v>14</v>
      </c>
      <c r="C23" s="15" t="s">
        <v>26</v>
      </c>
      <c r="D23" s="15" t="s">
        <v>36</v>
      </c>
      <c r="E23" s="15" t="s">
        <v>37</v>
      </c>
      <c r="F23" s="11" t="s">
        <v>15</v>
      </c>
      <c r="G23" s="11" t="s">
        <v>16</v>
      </c>
      <c r="H23" s="10">
        <v>2</v>
      </c>
      <c r="I23" s="12">
        <f t="shared" si="0"/>
        <v>2</v>
      </c>
      <c r="J23" s="12">
        <f t="shared" si="1"/>
        <v>24</v>
      </c>
      <c r="K23" s="44">
        <f t="shared" si="2"/>
        <v>22</v>
      </c>
      <c r="L23" s="45">
        <f t="shared" si="3"/>
        <v>48</v>
      </c>
      <c r="M23" s="43"/>
      <c r="N23" s="57">
        <f>'ANEXO 3'!S23</f>
        <v>17256.581048453892</v>
      </c>
      <c r="O23" s="54">
        <f t="shared" si="4"/>
        <v>3278.75</v>
      </c>
      <c r="P23" s="54">
        <f t="shared" si="5"/>
        <v>20535.330000000002</v>
      </c>
      <c r="Q23" s="54">
        <f t="shared" si="6"/>
        <v>41070.660000000003</v>
      </c>
      <c r="R23" s="13"/>
      <c r="S23" s="54">
        <f t="shared" si="7"/>
        <v>18015.87</v>
      </c>
      <c r="T23" s="54">
        <f t="shared" si="8"/>
        <v>3423.02</v>
      </c>
      <c r="U23" s="54">
        <f t="shared" si="9"/>
        <v>21438.89</v>
      </c>
      <c r="V23" s="54">
        <f t="shared" si="10"/>
        <v>514533.36</v>
      </c>
      <c r="X23" s="57">
        <f t="shared" si="11"/>
        <v>18556.349999999999</v>
      </c>
      <c r="Y23" s="54">
        <f t="shared" si="12"/>
        <v>3525.71</v>
      </c>
      <c r="Z23" s="54">
        <f t="shared" si="13"/>
        <v>22082.06</v>
      </c>
      <c r="AA23" s="54">
        <f t="shared" si="14"/>
        <v>485805.32</v>
      </c>
      <c r="AC23" s="51">
        <f t="shared" si="15"/>
        <v>1041409.34</v>
      </c>
    </row>
    <row r="24" spans="1:29" s="5" customFormat="1" ht="28.5" customHeight="1" thickBot="1" x14ac:dyDescent="0.3">
      <c r="A24" s="9"/>
      <c r="B24" s="10">
        <v>15</v>
      </c>
      <c r="C24" s="11" t="s">
        <v>26</v>
      </c>
      <c r="D24" s="11" t="s">
        <v>29</v>
      </c>
      <c r="E24" s="11" t="s">
        <v>38</v>
      </c>
      <c r="F24" s="11" t="s">
        <v>15</v>
      </c>
      <c r="G24" s="11" t="s">
        <v>16</v>
      </c>
      <c r="H24" s="14">
        <v>1</v>
      </c>
      <c r="I24" s="12">
        <f t="shared" si="0"/>
        <v>1</v>
      </c>
      <c r="J24" s="12">
        <f t="shared" si="1"/>
        <v>12</v>
      </c>
      <c r="K24" s="44">
        <f t="shared" si="2"/>
        <v>11</v>
      </c>
      <c r="L24" s="45">
        <f t="shared" si="3"/>
        <v>24</v>
      </c>
      <c r="M24" s="43"/>
      <c r="N24" s="57">
        <f>'ANEXO 3'!S24</f>
        <v>17256.581048453892</v>
      </c>
      <c r="O24" s="54">
        <f t="shared" si="4"/>
        <v>3278.75</v>
      </c>
      <c r="P24" s="54">
        <f t="shared" si="5"/>
        <v>20535.330000000002</v>
      </c>
      <c r="Q24" s="54">
        <f t="shared" si="6"/>
        <v>20535.330000000002</v>
      </c>
      <c r="R24" s="13"/>
      <c r="S24" s="54">
        <f t="shared" si="7"/>
        <v>18015.87</v>
      </c>
      <c r="T24" s="54">
        <f t="shared" si="8"/>
        <v>3423.02</v>
      </c>
      <c r="U24" s="54">
        <f t="shared" si="9"/>
        <v>21438.89</v>
      </c>
      <c r="V24" s="54">
        <f t="shared" si="10"/>
        <v>257266.68</v>
      </c>
      <c r="X24" s="57">
        <f t="shared" si="11"/>
        <v>18556.349999999999</v>
      </c>
      <c r="Y24" s="54">
        <f t="shared" si="12"/>
        <v>3525.71</v>
      </c>
      <c r="Z24" s="54">
        <f t="shared" si="13"/>
        <v>22082.06</v>
      </c>
      <c r="AA24" s="54">
        <f t="shared" si="14"/>
        <v>242902.66</v>
      </c>
      <c r="AC24" s="51">
        <f t="shared" si="15"/>
        <v>520704.67</v>
      </c>
    </row>
    <row r="25" spans="1:29" s="5" customFormat="1" ht="28.5" customHeight="1" thickBot="1" x14ac:dyDescent="0.3">
      <c r="A25" s="9"/>
      <c r="B25" s="14">
        <v>16</v>
      </c>
      <c r="C25" s="15" t="s">
        <v>26</v>
      </c>
      <c r="D25" s="15" t="s">
        <v>29</v>
      </c>
      <c r="E25" s="15" t="s">
        <v>39</v>
      </c>
      <c r="F25" s="11" t="s">
        <v>15</v>
      </c>
      <c r="G25" s="11" t="s">
        <v>16</v>
      </c>
      <c r="H25" s="14">
        <v>1</v>
      </c>
      <c r="I25" s="12">
        <f t="shared" si="0"/>
        <v>1</v>
      </c>
      <c r="J25" s="12">
        <f t="shared" si="1"/>
        <v>12</v>
      </c>
      <c r="K25" s="44">
        <f t="shared" si="2"/>
        <v>11</v>
      </c>
      <c r="L25" s="45">
        <f t="shared" si="3"/>
        <v>24</v>
      </c>
      <c r="M25" s="43"/>
      <c r="N25" s="57">
        <f>'ANEXO 3'!S25</f>
        <v>17256.581048453892</v>
      </c>
      <c r="O25" s="54">
        <f t="shared" si="4"/>
        <v>3278.75</v>
      </c>
      <c r="P25" s="54">
        <f t="shared" si="5"/>
        <v>20535.330000000002</v>
      </c>
      <c r="Q25" s="54">
        <f t="shared" si="6"/>
        <v>20535.330000000002</v>
      </c>
      <c r="R25" s="13"/>
      <c r="S25" s="54">
        <f t="shared" si="7"/>
        <v>18015.87</v>
      </c>
      <c r="T25" s="54">
        <f t="shared" si="8"/>
        <v>3423.02</v>
      </c>
      <c r="U25" s="54">
        <f t="shared" si="9"/>
        <v>21438.89</v>
      </c>
      <c r="V25" s="54">
        <f t="shared" si="10"/>
        <v>257266.68</v>
      </c>
      <c r="X25" s="57">
        <f t="shared" si="11"/>
        <v>18556.349999999999</v>
      </c>
      <c r="Y25" s="54">
        <f t="shared" si="12"/>
        <v>3525.71</v>
      </c>
      <c r="Z25" s="54">
        <f t="shared" si="13"/>
        <v>22082.06</v>
      </c>
      <c r="AA25" s="54">
        <f t="shared" si="14"/>
        <v>242902.66</v>
      </c>
      <c r="AC25" s="51">
        <f t="shared" si="15"/>
        <v>520704.67</v>
      </c>
    </row>
    <row r="26" spans="1:29" s="5" customFormat="1" ht="28.5" customHeight="1" thickBot="1" x14ac:dyDescent="0.3">
      <c r="A26" s="9"/>
      <c r="B26" s="10">
        <v>17</v>
      </c>
      <c r="C26" s="15" t="s">
        <v>26</v>
      </c>
      <c r="D26" s="15" t="s">
        <v>36</v>
      </c>
      <c r="E26" s="15" t="s">
        <v>40</v>
      </c>
      <c r="F26" s="11" t="s">
        <v>15</v>
      </c>
      <c r="G26" s="11" t="s">
        <v>16</v>
      </c>
      <c r="H26" s="14">
        <v>2</v>
      </c>
      <c r="I26" s="12">
        <f t="shared" si="0"/>
        <v>2</v>
      </c>
      <c r="J26" s="12">
        <f t="shared" si="1"/>
        <v>24</v>
      </c>
      <c r="K26" s="44">
        <f t="shared" si="2"/>
        <v>22</v>
      </c>
      <c r="L26" s="45">
        <f t="shared" si="3"/>
        <v>48</v>
      </c>
      <c r="M26" s="43"/>
      <c r="N26" s="57">
        <f>'ANEXO 3'!S26</f>
        <v>17256.581048453892</v>
      </c>
      <c r="O26" s="54">
        <f t="shared" si="4"/>
        <v>3278.75</v>
      </c>
      <c r="P26" s="54">
        <f t="shared" si="5"/>
        <v>20535.330000000002</v>
      </c>
      <c r="Q26" s="54">
        <f t="shared" si="6"/>
        <v>41070.660000000003</v>
      </c>
      <c r="R26" s="13"/>
      <c r="S26" s="54">
        <f t="shared" si="7"/>
        <v>18015.87</v>
      </c>
      <c r="T26" s="54">
        <f t="shared" si="8"/>
        <v>3423.02</v>
      </c>
      <c r="U26" s="54">
        <f t="shared" si="9"/>
        <v>21438.89</v>
      </c>
      <c r="V26" s="54">
        <f t="shared" si="10"/>
        <v>514533.36</v>
      </c>
      <c r="X26" s="57">
        <f t="shared" si="11"/>
        <v>18556.349999999999</v>
      </c>
      <c r="Y26" s="54">
        <f t="shared" si="12"/>
        <v>3525.71</v>
      </c>
      <c r="Z26" s="54">
        <f t="shared" si="13"/>
        <v>22082.06</v>
      </c>
      <c r="AA26" s="54">
        <f t="shared" si="14"/>
        <v>485805.32</v>
      </c>
      <c r="AC26" s="51">
        <f t="shared" si="15"/>
        <v>1041409.34</v>
      </c>
    </row>
    <row r="27" spans="1:29" s="5" customFormat="1" ht="28.5" customHeight="1" thickBot="1" x14ac:dyDescent="0.3">
      <c r="A27" s="9"/>
      <c r="B27" s="14">
        <v>18</v>
      </c>
      <c r="C27" s="15" t="s">
        <v>26</v>
      </c>
      <c r="D27" s="15" t="s">
        <v>31</v>
      </c>
      <c r="E27" s="15" t="s">
        <v>41</v>
      </c>
      <c r="F27" s="11" t="s">
        <v>15</v>
      </c>
      <c r="G27" s="11" t="s">
        <v>16</v>
      </c>
      <c r="H27" s="14">
        <v>2</v>
      </c>
      <c r="I27" s="12">
        <f t="shared" si="0"/>
        <v>2</v>
      </c>
      <c r="J27" s="12">
        <f t="shared" si="1"/>
        <v>24</v>
      </c>
      <c r="K27" s="44">
        <f t="shared" si="2"/>
        <v>22</v>
      </c>
      <c r="L27" s="45">
        <f t="shared" si="3"/>
        <v>48</v>
      </c>
      <c r="M27" s="43"/>
      <c r="N27" s="57">
        <f>'ANEXO 3'!S27</f>
        <v>12035.800142186637</v>
      </c>
      <c r="O27" s="54">
        <f t="shared" si="4"/>
        <v>2286.8000000000002</v>
      </c>
      <c r="P27" s="54">
        <f t="shared" si="5"/>
        <v>14322.6</v>
      </c>
      <c r="Q27" s="54">
        <f t="shared" si="6"/>
        <v>28645.200000000001</v>
      </c>
      <c r="R27" s="13"/>
      <c r="S27" s="54">
        <f t="shared" si="7"/>
        <v>12565.38</v>
      </c>
      <c r="T27" s="54">
        <f t="shared" si="8"/>
        <v>2387.42</v>
      </c>
      <c r="U27" s="54">
        <f t="shared" si="9"/>
        <v>14952.8</v>
      </c>
      <c r="V27" s="54">
        <f t="shared" si="10"/>
        <v>358867.20000000001</v>
      </c>
      <c r="X27" s="57">
        <f t="shared" si="11"/>
        <v>12942.34</v>
      </c>
      <c r="Y27" s="54">
        <f t="shared" si="12"/>
        <v>2459.04</v>
      </c>
      <c r="Z27" s="54">
        <f t="shared" si="13"/>
        <v>15401.38</v>
      </c>
      <c r="AA27" s="54">
        <f t="shared" si="14"/>
        <v>338830.36</v>
      </c>
      <c r="AC27" s="51">
        <f t="shared" si="15"/>
        <v>726342.76</v>
      </c>
    </row>
    <row r="28" spans="1:29" s="5" customFormat="1" ht="28.5" customHeight="1" thickBot="1" x14ac:dyDescent="0.3">
      <c r="A28" s="9"/>
      <c r="B28" s="10">
        <v>19</v>
      </c>
      <c r="C28" s="15" t="s">
        <v>26</v>
      </c>
      <c r="D28" s="15" t="s">
        <v>42</v>
      </c>
      <c r="E28" s="15" t="s">
        <v>41</v>
      </c>
      <c r="F28" s="11" t="s">
        <v>15</v>
      </c>
      <c r="G28" s="11" t="s">
        <v>16</v>
      </c>
      <c r="H28" s="14">
        <v>4</v>
      </c>
      <c r="I28" s="12">
        <f t="shared" si="0"/>
        <v>4</v>
      </c>
      <c r="J28" s="12">
        <f t="shared" si="1"/>
        <v>48</v>
      </c>
      <c r="K28" s="44">
        <f t="shared" si="2"/>
        <v>44</v>
      </c>
      <c r="L28" s="45">
        <f t="shared" si="3"/>
        <v>96</v>
      </c>
      <c r="M28" s="43"/>
      <c r="N28" s="57">
        <f>'ANEXO 3'!S28</f>
        <v>12035.800142186637</v>
      </c>
      <c r="O28" s="54">
        <f t="shared" si="4"/>
        <v>2286.8000000000002</v>
      </c>
      <c r="P28" s="54">
        <f t="shared" si="5"/>
        <v>14322.6</v>
      </c>
      <c r="Q28" s="54">
        <f t="shared" si="6"/>
        <v>57290.400000000001</v>
      </c>
      <c r="R28" s="13"/>
      <c r="S28" s="54">
        <f t="shared" si="7"/>
        <v>12565.38</v>
      </c>
      <c r="T28" s="54">
        <f t="shared" si="8"/>
        <v>2387.42</v>
      </c>
      <c r="U28" s="54">
        <f t="shared" si="9"/>
        <v>14952.8</v>
      </c>
      <c r="V28" s="54">
        <f t="shared" si="10"/>
        <v>717734.40000000002</v>
      </c>
      <c r="X28" s="57">
        <f t="shared" si="11"/>
        <v>12942.34</v>
      </c>
      <c r="Y28" s="54">
        <f t="shared" si="12"/>
        <v>2459.04</v>
      </c>
      <c r="Z28" s="54">
        <f t="shared" si="13"/>
        <v>15401.38</v>
      </c>
      <c r="AA28" s="54">
        <f t="shared" si="14"/>
        <v>677660.72</v>
      </c>
      <c r="AC28" s="51">
        <f t="shared" si="15"/>
        <v>1452685.52</v>
      </c>
    </row>
    <row r="29" spans="1:29" s="5" customFormat="1" ht="28.5" customHeight="1" thickBot="1" x14ac:dyDescent="0.3">
      <c r="A29" s="9"/>
      <c r="B29" s="14">
        <v>20</v>
      </c>
      <c r="C29" s="15" t="s">
        <v>26</v>
      </c>
      <c r="D29" s="15" t="s">
        <v>43</v>
      </c>
      <c r="E29" s="15" t="s">
        <v>41</v>
      </c>
      <c r="F29" s="11" t="s">
        <v>15</v>
      </c>
      <c r="G29" s="11" t="s">
        <v>16</v>
      </c>
      <c r="H29" s="14">
        <v>2</v>
      </c>
      <c r="I29" s="12">
        <f t="shared" si="0"/>
        <v>2</v>
      </c>
      <c r="J29" s="12">
        <f t="shared" si="1"/>
        <v>24</v>
      </c>
      <c r="K29" s="44">
        <f t="shared" si="2"/>
        <v>22</v>
      </c>
      <c r="L29" s="45">
        <f t="shared" si="3"/>
        <v>48</v>
      </c>
      <c r="M29" s="43"/>
      <c r="N29" s="57">
        <f>'ANEXO 3'!S29</f>
        <v>12035.800142186637</v>
      </c>
      <c r="O29" s="54">
        <f t="shared" si="4"/>
        <v>2286.8000000000002</v>
      </c>
      <c r="P29" s="54">
        <f t="shared" si="5"/>
        <v>14322.6</v>
      </c>
      <c r="Q29" s="54">
        <f t="shared" si="6"/>
        <v>28645.200000000001</v>
      </c>
      <c r="R29" s="13"/>
      <c r="S29" s="54">
        <f t="shared" si="7"/>
        <v>12565.38</v>
      </c>
      <c r="T29" s="54">
        <f t="shared" si="8"/>
        <v>2387.42</v>
      </c>
      <c r="U29" s="54">
        <f t="shared" si="9"/>
        <v>14952.8</v>
      </c>
      <c r="V29" s="54">
        <f t="shared" si="10"/>
        <v>358867.20000000001</v>
      </c>
      <c r="X29" s="57">
        <f t="shared" si="11"/>
        <v>12942.34</v>
      </c>
      <c r="Y29" s="54">
        <f t="shared" si="12"/>
        <v>2459.04</v>
      </c>
      <c r="Z29" s="54">
        <f t="shared" si="13"/>
        <v>15401.38</v>
      </c>
      <c r="AA29" s="54">
        <f t="shared" si="14"/>
        <v>338830.36</v>
      </c>
      <c r="AC29" s="51">
        <f t="shared" si="15"/>
        <v>726342.76</v>
      </c>
    </row>
    <row r="30" spans="1:29" s="5" customFormat="1" ht="28.5" customHeight="1" thickBot="1" x14ac:dyDescent="0.3">
      <c r="A30" s="9"/>
      <c r="B30" s="10">
        <v>21</v>
      </c>
      <c r="C30" s="15" t="s">
        <v>26</v>
      </c>
      <c r="D30" s="15" t="s">
        <v>44</v>
      </c>
      <c r="E30" s="15" t="s">
        <v>41</v>
      </c>
      <c r="F30" s="11" t="s">
        <v>15</v>
      </c>
      <c r="G30" s="11" t="s">
        <v>16</v>
      </c>
      <c r="H30" s="14">
        <v>1</v>
      </c>
      <c r="I30" s="12">
        <f t="shared" si="0"/>
        <v>1</v>
      </c>
      <c r="J30" s="12">
        <f t="shared" si="1"/>
        <v>12</v>
      </c>
      <c r="K30" s="44">
        <f t="shared" si="2"/>
        <v>11</v>
      </c>
      <c r="L30" s="45">
        <f t="shared" si="3"/>
        <v>24</v>
      </c>
      <c r="M30" s="43"/>
      <c r="N30" s="57">
        <f>'ANEXO 3'!S30</f>
        <v>12035.800142186637</v>
      </c>
      <c r="O30" s="54">
        <f t="shared" si="4"/>
        <v>2286.8000000000002</v>
      </c>
      <c r="P30" s="54">
        <f t="shared" si="5"/>
        <v>14322.6</v>
      </c>
      <c r="Q30" s="54">
        <f t="shared" si="6"/>
        <v>14322.6</v>
      </c>
      <c r="R30" s="13"/>
      <c r="S30" s="54">
        <f t="shared" si="7"/>
        <v>12565.38</v>
      </c>
      <c r="T30" s="54">
        <f t="shared" si="8"/>
        <v>2387.42</v>
      </c>
      <c r="U30" s="54">
        <f t="shared" si="9"/>
        <v>14952.8</v>
      </c>
      <c r="V30" s="54">
        <f t="shared" si="10"/>
        <v>179433.60000000001</v>
      </c>
      <c r="X30" s="57">
        <f t="shared" si="11"/>
        <v>12942.34</v>
      </c>
      <c r="Y30" s="54">
        <f t="shared" si="12"/>
        <v>2459.04</v>
      </c>
      <c r="Z30" s="54">
        <f t="shared" si="13"/>
        <v>15401.38</v>
      </c>
      <c r="AA30" s="54">
        <f t="shared" si="14"/>
        <v>169415.18</v>
      </c>
      <c r="AC30" s="51">
        <f t="shared" si="15"/>
        <v>363171.38</v>
      </c>
    </row>
    <row r="31" spans="1:29" s="5" customFormat="1" ht="28.5" customHeight="1" thickBot="1" x14ac:dyDescent="0.3">
      <c r="A31" s="9"/>
      <c r="B31" s="14">
        <v>22</v>
      </c>
      <c r="C31" s="15" t="s">
        <v>26</v>
      </c>
      <c r="D31" s="15" t="s">
        <v>27</v>
      </c>
      <c r="E31" s="15" t="s">
        <v>41</v>
      </c>
      <c r="F31" s="11" t="s">
        <v>15</v>
      </c>
      <c r="G31" s="11" t="s">
        <v>16</v>
      </c>
      <c r="H31" s="14">
        <v>6</v>
      </c>
      <c r="I31" s="12">
        <f t="shared" si="0"/>
        <v>6</v>
      </c>
      <c r="J31" s="12">
        <f t="shared" si="1"/>
        <v>72</v>
      </c>
      <c r="K31" s="44">
        <f t="shared" si="2"/>
        <v>66</v>
      </c>
      <c r="L31" s="45">
        <f t="shared" si="3"/>
        <v>144</v>
      </c>
      <c r="M31" s="43"/>
      <c r="N31" s="57">
        <f>'ANEXO 3'!S31</f>
        <v>12035.800142186637</v>
      </c>
      <c r="O31" s="54">
        <f t="shared" si="4"/>
        <v>2286.8000000000002</v>
      </c>
      <c r="P31" s="54">
        <f t="shared" si="5"/>
        <v>14322.6</v>
      </c>
      <c r="Q31" s="54">
        <f t="shared" si="6"/>
        <v>85935.6</v>
      </c>
      <c r="R31" s="13"/>
      <c r="S31" s="54">
        <f t="shared" si="7"/>
        <v>12565.38</v>
      </c>
      <c r="T31" s="54">
        <f t="shared" si="8"/>
        <v>2387.42</v>
      </c>
      <c r="U31" s="54">
        <f t="shared" si="9"/>
        <v>14952.8</v>
      </c>
      <c r="V31" s="54">
        <f t="shared" si="10"/>
        <v>1076601.6000000001</v>
      </c>
      <c r="X31" s="57">
        <f t="shared" si="11"/>
        <v>12942.34</v>
      </c>
      <c r="Y31" s="54">
        <f t="shared" si="12"/>
        <v>2459.04</v>
      </c>
      <c r="Z31" s="54">
        <f t="shared" si="13"/>
        <v>15401.38</v>
      </c>
      <c r="AA31" s="54">
        <f t="shared" si="14"/>
        <v>1016491.08</v>
      </c>
      <c r="AC31" s="51">
        <f t="shared" si="15"/>
        <v>2179028.2799999998</v>
      </c>
    </row>
    <row r="32" spans="1:29" s="5" customFormat="1" ht="28.5" customHeight="1" thickBot="1" x14ac:dyDescent="0.3">
      <c r="A32" s="9"/>
      <c r="B32" s="10">
        <v>23</v>
      </c>
      <c r="C32" s="11" t="s">
        <v>26</v>
      </c>
      <c r="D32" s="11" t="s">
        <v>31</v>
      </c>
      <c r="E32" s="11" t="s">
        <v>41</v>
      </c>
      <c r="F32" s="11" t="s">
        <v>15</v>
      </c>
      <c r="G32" s="11" t="s">
        <v>16</v>
      </c>
      <c r="H32" s="10">
        <v>1</v>
      </c>
      <c r="I32" s="12">
        <f t="shared" si="0"/>
        <v>1</v>
      </c>
      <c r="J32" s="12">
        <f t="shared" si="1"/>
        <v>12</v>
      </c>
      <c r="K32" s="44">
        <f t="shared" si="2"/>
        <v>11</v>
      </c>
      <c r="L32" s="45">
        <f t="shared" si="3"/>
        <v>24</v>
      </c>
      <c r="M32" s="43"/>
      <c r="N32" s="57">
        <f>'ANEXO 3'!S32</f>
        <v>12035.800142186637</v>
      </c>
      <c r="O32" s="54">
        <f t="shared" si="4"/>
        <v>2286.8000000000002</v>
      </c>
      <c r="P32" s="54">
        <f t="shared" si="5"/>
        <v>14322.6</v>
      </c>
      <c r="Q32" s="54">
        <f t="shared" si="6"/>
        <v>14322.6</v>
      </c>
      <c r="R32" s="13"/>
      <c r="S32" s="54">
        <f t="shared" si="7"/>
        <v>12565.38</v>
      </c>
      <c r="T32" s="54">
        <f t="shared" si="8"/>
        <v>2387.42</v>
      </c>
      <c r="U32" s="54">
        <f t="shared" si="9"/>
        <v>14952.8</v>
      </c>
      <c r="V32" s="54">
        <f t="shared" si="10"/>
        <v>179433.60000000001</v>
      </c>
      <c r="X32" s="57">
        <f t="shared" si="11"/>
        <v>12942.34</v>
      </c>
      <c r="Y32" s="54">
        <f t="shared" si="12"/>
        <v>2459.04</v>
      </c>
      <c r="Z32" s="54">
        <f t="shared" si="13"/>
        <v>15401.38</v>
      </c>
      <c r="AA32" s="54">
        <f t="shared" si="14"/>
        <v>169415.18</v>
      </c>
      <c r="AC32" s="51">
        <f t="shared" si="15"/>
        <v>363171.38</v>
      </c>
    </row>
    <row r="33" spans="1:29" s="5" customFormat="1" ht="28.5" customHeight="1" thickBot="1" x14ac:dyDescent="0.3">
      <c r="A33" s="9"/>
      <c r="B33" s="14">
        <v>24</v>
      </c>
      <c r="C33" s="15" t="s">
        <v>26</v>
      </c>
      <c r="D33" s="16" t="s">
        <v>31</v>
      </c>
      <c r="E33" s="15" t="s">
        <v>41</v>
      </c>
      <c r="F33" s="11" t="s">
        <v>15</v>
      </c>
      <c r="G33" s="11" t="s">
        <v>16</v>
      </c>
      <c r="H33" s="14">
        <v>1</v>
      </c>
      <c r="I33" s="12">
        <f t="shared" si="0"/>
        <v>1</v>
      </c>
      <c r="J33" s="12">
        <f t="shared" si="1"/>
        <v>12</v>
      </c>
      <c r="K33" s="44">
        <f t="shared" si="2"/>
        <v>11</v>
      </c>
      <c r="L33" s="45">
        <f t="shared" si="3"/>
        <v>24</v>
      </c>
      <c r="M33" s="43"/>
      <c r="N33" s="57">
        <f>'ANEXO 3'!S33</f>
        <v>12035.800142186637</v>
      </c>
      <c r="O33" s="54">
        <f t="shared" si="4"/>
        <v>2286.8000000000002</v>
      </c>
      <c r="P33" s="54">
        <f t="shared" si="5"/>
        <v>14322.6</v>
      </c>
      <c r="Q33" s="54">
        <f t="shared" si="6"/>
        <v>14322.6</v>
      </c>
      <c r="R33" s="13"/>
      <c r="S33" s="54">
        <f t="shared" si="7"/>
        <v>12565.38</v>
      </c>
      <c r="T33" s="54">
        <f t="shared" si="8"/>
        <v>2387.42</v>
      </c>
      <c r="U33" s="54">
        <f t="shared" si="9"/>
        <v>14952.8</v>
      </c>
      <c r="V33" s="54">
        <f t="shared" si="10"/>
        <v>179433.60000000001</v>
      </c>
      <c r="X33" s="57">
        <f t="shared" si="11"/>
        <v>12942.34</v>
      </c>
      <c r="Y33" s="54">
        <f t="shared" si="12"/>
        <v>2459.04</v>
      </c>
      <c r="Z33" s="54">
        <f t="shared" si="13"/>
        <v>15401.38</v>
      </c>
      <c r="AA33" s="54">
        <f t="shared" si="14"/>
        <v>169415.18</v>
      </c>
      <c r="AC33" s="51">
        <f t="shared" si="15"/>
        <v>363171.38</v>
      </c>
    </row>
    <row r="34" spans="1:29" s="5" customFormat="1" ht="28.5" customHeight="1" thickBot="1" x14ac:dyDescent="0.3">
      <c r="A34" s="9"/>
      <c r="B34" s="10">
        <v>25</v>
      </c>
      <c r="C34" s="15" t="s">
        <v>26</v>
      </c>
      <c r="D34" s="15" t="s">
        <v>31</v>
      </c>
      <c r="E34" s="15" t="s">
        <v>41</v>
      </c>
      <c r="F34" s="11" t="s">
        <v>15</v>
      </c>
      <c r="G34" s="11" t="s">
        <v>16</v>
      </c>
      <c r="H34" s="14">
        <v>2</v>
      </c>
      <c r="I34" s="12">
        <f t="shared" si="0"/>
        <v>2</v>
      </c>
      <c r="J34" s="12">
        <f t="shared" si="1"/>
        <v>24</v>
      </c>
      <c r="K34" s="44">
        <f t="shared" si="2"/>
        <v>22</v>
      </c>
      <c r="L34" s="45">
        <f t="shared" si="3"/>
        <v>48</v>
      </c>
      <c r="M34" s="43"/>
      <c r="N34" s="57">
        <f>'ANEXO 3'!S34</f>
        <v>12035.800142186637</v>
      </c>
      <c r="O34" s="54">
        <f t="shared" si="4"/>
        <v>2286.8000000000002</v>
      </c>
      <c r="P34" s="54">
        <f t="shared" si="5"/>
        <v>14322.6</v>
      </c>
      <c r="Q34" s="54">
        <f t="shared" si="6"/>
        <v>28645.200000000001</v>
      </c>
      <c r="R34" s="13"/>
      <c r="S34" s="54">
        <f t="shared" si="7"/>
        <v>12565.38</v>
      </c>
      <c r="T34" s="54">
        <f t="shared" si="8"/>
        <v>2387.42</v>
      </c>
      <c r="U34" s="54">
        <f t="shared" si="9"/>
        <v>14952.8</v>
      </c>
      <c r="V34" s="54">
        <f t="shared" si="10"/>
        <v>358867.20000000001</v>
      </c>
      <c r="X34" s="57">
        <f t="shared" si="11"/>
        <v>12942.34</v>
      </c>
      <c r="Y34" s="54">
        <f t="shared" si="12"/>
        <v>2459.04</v>
      </c>
      <c r="Z34" s="54">
        <f t="shared" si="13"/>
        <v>15401.38</v>
      </c>
      <c r="AA34" s="54">
        <f t="shared" si="14"/>
        <v>338830.36</v>
      </c>
      <c r="AC34" s="51">
        <f t="shared" si="15"/>
        <v>726342.76</v>
      </c>
    </row>
    <row r="35" spans="1:29" s="5" customFormat="1" ht="28.5" customHeight="1" thickBot="1" x14ac:dyDescent="0.3">
      <c r="A35" s="9"/>
      <c r="B35" s="14">
        <v>26</v>
      </c>
      <c r="C35" s="15" t="s">
        <v>26</v>
      </c>
      <c r="D35" s="15" t="s">
        <v>31</v>
      </c>
      <c r="E35" s="15" t="s">
        <v>41</v>
      </c>
      <c r="F35" s="11" t="s">
        <v>15</v>
      </c>
      <c r="G35" s="11" t="s">
        <v>16</v>
      </c>
      <c r="H35" s="14">
        <v>1</v>
      </c>
      <c r="I35" s="12">
        <f t="shared" si="0"/>
        <v>1</v>
      </c>
      <c r="J35" s="12">
        <f t="shared" si="1"/>
        <v>12</v>
      </c>
      <c r="K35" s="44">
        <f t="shared" si="2"/>
        <v>11</v>
      </c>
      <c r="L35" s="45">
        <f t="shared" si="3"/>
        <v>24</v>
      </c>
      <c r="M35" s="43"/>
      <c r="N35" s="57">
        <f>'ANEXO 3'!S35</f>
        <v>12035.800142186637</v>
      </c>
      <c r="O35" s="54">
        <f t="shared" si="4"/>
        <v>2286.8000000000002</v>
      </c>
      <c r="P35" s="54">
        <f t="shared" si="5"/>
        <v>14322.6</v>
      </c>
      <c r="Q35" s="54">
        <f t="shared" si="6"/>
        <v>14322.6</v>
      </c>
      <c r="R35" s="13"/>
      <c r="S35" s="54">
        <f t="shared" si="7"/>
        <v>12565.38</v>
      </c>
      <c r="T35" s="54">
        <f t="shared" si="8"/>
        <v>2387.42</v>
      </c>
      <c r="U35" s="54">
        <f t="shared" si="9"/>
        <v>14952.8</v>
      </c>
      <c r="V35" s="54">
        <f t="shared" si="10"/>
        <v>179433.60000000001</v>
      </c>
      <c r="X35" s="57">
        <f t="shared" si="11"/>
        <v>12942.34</v>
      </c>
      <c r="Y35" s="54">
        <f t="shared" si="12"/>
        <v>2459.04</v>
      </c>
      <c r="Z35" s="54">
        <f t="shared" si="13"/>
        <v>15401.38</v>
      </c>
      <c r="AA35" s="54">
        <f t="shared" si="14"/>
        <v>169415.18</v>
      </c>
      <c r="AC35" s="51">
        <f t="shared" si="15"/>
        <v>363171.38</v>
      </c>
    </row>
    <row r="36" spans="1:29" s="5" customFormat="1" ht="28.5" customHeight="1" thickBot="1" x14ac:dyDescent="0.3">
      <c r="A36" s="9"/>
      <c r="B36" s="10">
        <v>27</v>
      </c>
      <c r="C36" s="15" t="s">
        <v>26</v>
      </c>
      <c r="D36" s="15" t="s">
        <v>29</v>
      </c>
      <c r="E36" s="15" t="s">
        <v>45</v>
      </c>
      <c r="F36" s="11" t="s">
        <v>15</v>
      </c>
      <c r="G36" s="11" t="s">
        <v>16</v>
      </c>
      <c r="H36" s="14">
        <v>1</v>
      </c>
      <c r="I36" s="12">
        <f t="shared" si="0"/>
        <v>1</v>
      </c>
      <c r="J36" s="12">
        <f t="shared" si="1"/>
        <v>12</v>
      </c>
      <c r="K36" s="44">
        <f t="shared" si="2"/>
        <v>11</v>
      </c>
      <c r="L36" s="45">
        <f t="shared" si="3"/>
        <v>24</v>
      </c>
      <c r="M36" s="43"/>
      <c r="N36" s="57">
        <f>'ANEXO 3'!S36</f>
        <v>27698.076686223081</v>
      </c>
      <c r="O36" s="54">
        <f t="shared" si="4"/>
        <v>5262.63</v>
      </c>
      <c r="P36" s="54">
        <f t="shared" si="5"/>
        <v>32960.71</v>
      </c>
      <c r="Q36" s="54">
        <f t="shared" si="6"/>
        <v>32960.71</v>
      </c>
      <c r="R36" s="13"/>
      <c r="S36" s="54">
        <f t="shared" si="7"/>
        <v>28916.79</v>
      </c>
      <c r="T36" s="54">
        <f t="shared" si="8"/>
        <v>5494.19</v>
      </c>
      <c r="U36" s="54">
        <f t="shared" si="9"/>
        <v>34410.980000000003</v>
      </c>
      <c r="V36" s="54">
        <f t="shared" si="10"/>
        <v>412931.76</v>
      </c>
      <c r="X36" s="57">
        <f t="shared" si="11"/>
        <v>29784.29</v>
      </c>
      <c r="Y36" s="54">
        <f t="shared" si="12"/>
        <v>5659.02</v>
      </c>
      <c r="Z36" s="54">
        <f t="shared" si="13"/>
        <v>35443.31</v>
      </c>
      <c r="AA36" s="54">
        <f t="shared" si="14"/>
        <v>389876.41</v>
      </c>
      <c r="AC36" s="51">
        <f t="shared" si="15"/>
        <v>835768.88</v>
      </c>
    </row>
    <row r="37" spans="1:29" s="5" customFormat="1" ht="28.5" customHeight="1" thickBot="1" x14ac:dyDescent="0.3">
      <c r="A37" s="9"/>
      <c r="B37" s="14">
        <v>28</v>
      </c>
      <c r="C37" s="15" t="s">
        <v>26</v>
      </c>
      <c r="D37" s="15" t="s">
        <v>43</v>
      </c>
      <c r="E37" s="15" t="s">
        <v>46</v>
      </c>
      <c r="F37" s="11" t="s">
        <v>15</v>
      </c>
      <c r="G37" s="11" t="s">
        <v>16</v>
      </c>
      <c r="H37" s="14">
        <v>1</v>
      </c>
      <c r="I37" s="12">
        <f t="shared" si="0"/>
        <v>1</v>
      </c>
      <c r="J37" s="12">
        <f t="shared" si="1"/>
        <v>12</v>
      </c>
      <c r="K37" s="44">
        <f t="shared" si="2"/>
        <v>11</v>
      </c>
      <c r="L37" s="45">
        <f t="shared" si="3"/>
        <v>24</v>
      </c>
      <c r="M37" s="43"/>
      <c r="N37" s="57">
        <f>'ANEXO 3'!S37</f>
        <v>12035.800142186637</v>
      </c>
      <c r="O37" s="54">
        <f t="shared" si="4"/>
        <v>2286.8000000000002</v>
      </c>
      <c r="P37" s="54">
        <f t="shared" si="5"/>
        <v>14322.6</v>
      </c>
      <c r="Q37" s="54">
        <f t="shared" si="6"/>
        <v>14322.6</v>
      </c>
      <c r="R37" s="13"/>
      <c r="S37" s="54">
        <f t="shared" si="7"/>
        <v>12565.38</v>
      </c>
      <c r="T37" s="54">
        <f t="shared" si="8"/>
        <v>2387.42</v>
      </c>
      <c r="U37" s="54">
        <f t="shared" si="9"/>
        <v>14952.8</v>
      </c>
      <c r="V37" s="54">
        <f t="shared" si="10"/>
        <v>179433.60000000001</v>
      </c>
      <c r="X37" s="57">
        <f t="shared" si="11"/>
        <v>12942.34</v>
      </c>
      <c r="Y37" s="54">
        <f t="shared" si="12"/>
        <v>2459.04</v>
      </c>
      <c r="Z37" s="54">
        <f t="shared" si="13"/>
        <v>15401.38</v>
      </c>
      <c r="AA37" s="54">
        <f t="shared" si="14"/>
        <v>169415.18</v>
      </c>
      <c r="AC37" s="51">
        <f t="shared" si="15"/>
        <v>363171.38</v>
      </c>
    </row>
    <row r="38" spans="1:29" s="5" customFormat="1" ht="28.5" customHeight="1" thickBot="1" x14ac:dyDescent="0.3">
      <c r="A38" s="9"/>
      <c r="B38" s="10">
        <v>29</v>
      </c>
      <c r="C38" s="15" t="s">
        <v>26</v>
      </c>
      <c r="D38" s="15" t="s">
        <v>43</v>
      </c>
      <c r="E38" s="15" t="s">
        <v>46</v>
      </c>
      <c r="F38" s="11" t="s">
        <v>15</v>
      </c>
      <c r="G38" s="11" t="s">
        <v>16</v>
      </c>
      <c r="H38" s="14">
        <v>3</v>
      </c>
      <c r="I38" s="12">
        <f t="shared" si="0"/>
        <v>3</v>
      </c>
      <c r="J38" s="12">
        <f t="shared" si="1"/>
        <v>36</v>
      </c>
      <c r="K38" s="44">
        <f t="shared" si="2"/>
        <v>33</v>
      </c>
      <c r="L38" s="45">
        <f t="shared" si="3"/>
        <v>72</v>
      </c>
      <c r="M38" s="43"/>
      <c r="N38" s="57">
        <f>'ANEXO 3'!S38</f>
        <v>12035.800142186637</v>
      </c>
      <c r="O38" s="54">
        <f t="shared" si="4"/>
        <v>2286.8000000000002</v>
      </c>
      <c r="P38" s="54">
        <f t="shared" si="5"/>
        <v>14322.6</v>
      </c>
      <c r="Q38" s="54">
        <f t="shared" si="6"/>
        <v>42967.8</v>
      </c>
      <c r="R38" s="13"/>
      <c r="S38" s="54">
        <f t="shared" si="7"/>
        <v>12565.38</v>
      </c>
      <c r="T38" s="54">
        <f t="shared" si="8"/>
        <v>2387.42</v>
      </c>
      <c r="U38" s="54">
        <f t="shared" si="9"/>
        <v>14952.8</v>
      </c>
      <c r="V38" s="54">
        <f t="shared" si="10"/>
        <v>538300.80000000005</v>
      </c>
      <c r="X38" s="57">
        <f t="shared" si="11"/>
        <v>12942.34</v>
      </c>
      <c r="Y38" s="54">
        <f t="shared" si="12"/>
        <v>2459.04</v>
      </c>
      <c r="Z38" s="54">
        <f t="shared" si="13"/>
        <v>15401.38</v>
      </c>
      <c r="AA38" s="54">
        <f t="shared" si="14"/>
        <v>508245.54</v>
      </c>
      <c r="AC38" s="51">
        <f t="shared" si="15"/>
        <v>1089514.1399999999</v>
      </c>
    </row>
    <row r="39" spans="1:29" s="5" customFormat="1" ht="28.5" customHeight="1" thickBot="1" x14ac:dyDescent="0.3">
      <c r="A39" s="9"/>
      <c r="B39" s="14">
        <v>30</v>
      </c>
      <c r="C39" s="15" t="s">
        <v>26</v>
      </c>
      <c r="D39" s="15" t="s">
        <v>31</v>
      </c>
      <c r="E39" s="15" t="s">
        <v>46</v>
      </c>
      <c r="F39" s="11" t="s">
        <v>15</v>
      </c>
      <c r="G39" s="11" t="s">
        <v>16</v>
      </c>
      <c r="H39" s="14">
        <v>2</v>
      </c>
      <c r="I39" s="12">
        <f t="shared" si="0"/>
        <v>2</v>
      </c>
      <c r="J39" s="12">
        <f t="shared" si="1"/>
        <v>24</v>
      </c>
      <c r="K39" s="44">
        <f t="shared" si="2"/>
        <v>22</v>
      </c>
      <c r="L39" s="45">
        <f t="shared" si="3"/>
        <v>48</v>
      </c>
      <c r="M39" s="43"/>
      <c r="N39" s="57">
        <f>'ANEXO 3'!S39</f>
        <v>12035.800142186637</v>
      </c>
      <c r="O39" s="54">
        <f t="shared" si="4"/>
        <v>2286.8000000000002</v>
      </c>
      <c r="P39" s="54">
        <f t="shared" si="5"/>
        <v>14322.6</v>
      </c>
      <c r="Q39" s="54">
        <f t="shared" si="6"/>
        <v>28645.200000000001</v>
      </c>
      <c r="R39" s="13"/>
      <c r="S39" s="54">
        <f t="shared" si="7"/>
        <v>12565.38</v>
      </c>
      <c r="T39" s="54">
        <f t="shared" si="8"/>
        <v>2387.42</v>
      </c>
      <c r="U39" s="54">
        <f t="shared" si="9"/>
        <v>14952.8</v>
      </c>
      <c r="V39" s="54">
        <f t="shared" si="10"/>
        <v>358867.20000000001</v>
      </c>
      <c r="X39" s="57">
        <f t="shared" si="11"/>
        <v>12942.34</v>
      </c>
      <c r="Y39" s="54">
        <f t="shared" si="12"/>
        <v>2459.04</v>
      </c>
      <c r="Z39" s="54">
        <f t="shared" si="13"/>
        <v>15401.38</v>
      </c>
      <c r="AA39" s="54">
        <f t="shared" si="14"/>
        <v>338830.36</v>
      </c>
      <c r="AC39" s="51">
        <f t="shared" si="15"/>
        <v>726342.76</v>
      </c>
    </row>
    <row r="40" spans="1:29" s="5" customFormat="1" ht="28.5" customHeight="1" thickBot="1" x14ac:dyDescent="0.3">
      <c r="A40" s="9"/>
      <c r="B40" s="10">
        <v>31</v>
      </c>
      <c r="C40" s="15" t="s">
        <v>26</v>
      </c>
      <c r="D40" s="15" t="s">
        <v>31</v>
      </c>
      <c r="E40" s="15" t="s">
        <v>46</v>
      </c>
      <c r="F40" s="11" t="s">
        <v>15</v>
      </c>
      <c r="G40" s="11" t="s">
        <v>16</v>
      </c>
      <c r="H40" s="14">
        <v>4</v>
      </c>
      <c r="I40" s="12">
        <f t="shared" si="0"/>
        <v>4</v>
      </c>
      <c r="J40" s="12">
        <f t="shared" si="1"/>
        <v>48</v>
      </c>
      <c r="K40" s="44">
        <f t="shared" si="2"/>
        <v>44</v>
      </c>
      <c r="L40" s="45">
        <f t="shared" si="3"/>
        <v>96</v>
      </c>
      <c r="M40" s="43"/>
      <c r="N40" s="57">
        <f>'ANEXO 3'!S40</f>
        <v>12035.800142186637</v>
      </c>
      <c r="O40" s="54">
        <f t="shared" si="4"/>
        <v>2286.8000000000002</v>
      </c>
      <c r="P40" s="54">
        <f t="shared" si="5"/>
        <v>14322.6</v>
      </c>
      <c r="Q40" s="54">
        <f t="shared" si="6"/>
        <v>57290.400000000001</v>
      </c>
      <c r="R40" s="13"/>
      <c r="S40" s="54">
        <f t="shared" si="7"/>
        <v>12565.38</v>
      </c>
      <c r="T40" s="54">
        <f t="shared" si="8"/>
        <v>2387.42</v>
      </c>
      <c r="U40" s="54">
        <f t="shared" si="9"/>
        <v>14952.8</v>
      </c>
      <c r="V40" s="54">
        <f t="shared" si="10"/>
        <v>717734.40000000002</v>
      </c>
      <c r="X40" s="57">
        <f t="shared" si="11"/>
        <v>12942.34</v>
      </c>
      <c r="Y40" s="54">
        <f t="shared" si="12"/>
        <v>2459.04</v>
      </c>
      <c r="Z40" s="54">
        <f t="shared" si="13"/>
        <v>15401.38</v>
      </c>
      <c r="AA40" s="54">
        <f t="shared" si="14"/>
        <v>677660.72</v>
      </c>
      <c r="AC40" s="51">
        <f t="shared" si="15"/>
        <v>1452685.52</v>
      </c>
    </row>
    <row r="41" spans="1:29" s="5" customFormat="1" ht="28.5" customHeight="1" thickBot="1" x14ac:dyDescent="0.3">
      <c r="A41" s="9"/>
      <c r="B41" s="14">
        <v>32</v>
      </c>
      <c r="C41" s="15" t="s">
        <v>26</v>
      </c>
      <c r="D41" s="15" t="s">
        <v>27</v>
      </c>
      <c r="E41" s="15" t="s">
        <v>46</v>
      </c>
      <c r="F41" s="11" t="s">
        <v>15</v>
      </c>
      <c r="G41" s="11" t="s">
        <v>16</v>
      </c>
      <c r="H41" s="14">
        <v>5</v>
      </c>
      <c r="I41" s="12">
        <f t="shared" si="0"/>
        <v>5</v>
      </c>
      <c r="J41" s="12">
        <f t="shared" si="1"/>
        <v>60</v>
      </c>
      <c r="K41" s="44">
        <f t="shared" si="2"/>
        <v>55</v>
      </c>
      <c r="L41" s="45">
        <f t="shared" si="3"/>
        <v>120</v>
      </c>
      <c r="M41" s="43"/>
      <c r="N41" s="57">
        <f>'ANEXO 3'!S41</f>
        <v>12035.800142186637</v>
      </c>
      <c r="O41" s="54">
        <f t="shared" si="4"/>
        <v>2286.8000000000002</v>
      </c>
      <c r="P41" s="54">
        <f t="shared" si="5"/>
        <v>14322.6</v>
      </c>
      <c r="Q41" s="54">
        <f t="shared" si="6"/>
        <v>71613</v>
      </c>
      <c r="R41" s="13"/>
      <c r="S41" s="54">
        <f t="shared" si="7"/>
        <v>12565.38</v>
      </c>
      <c r="T41" s="54">
        <f t="shared" si="8"/>
        <v>2387.42</v>
      </c>
      <c r="U41" s="54">
        <f t="shared" si="9"/>
        <v>14952.8</v>
      </c>
      <c r="V41" s="54">
        <f t="shared" si="10"/>
        <v>897168</v>
      </c>
      <c r="X41" s="57">
        <f t="shared" si="11"/>
        <v>12942.34</v>
      </c>
      <c r="Y41" s="54">
        <f t="shared" si="12"/>
        <v>2459.04</v>
      </c>
      <c r="Z41" s="54">
        <f t="shared" si="13"/>
        <v>15401.38</v>
      </c>
      <c r="AA41" s="54">
        <f t="shared" si="14"/>
        <v>847075.9</v>
      </c>
      <c r="AC41" s="51">
        <f t="shared" si="15"/>
        <v>1815856.9</v>
      </c>
    </row>
    <row r="42" spans="1:29" s="5" customFormat="1" ht="28.5" customHeight="1" thickBot="1" x14ac:dyDescent="0.3">
      <c r="A42" s="9"/>
      <c r="B42" s="10">
        <v>33</v>
      </c>
      <c r="C42" s="15" t="s">
        <v>26</v>
      </c>
      <c r="D42" s="15" t="s">
        <v>31</v>
      </c>
      <c r="E42" s="15" t="s">
        <v>46</v>
      </c>
      <c r="F42" s="11" t="s">
        <v>15</v>
      </c>
      <c r="G42" s="11" t="s">
        <v>16</v>
      </c>
      <c r="H42" s="14">
        <v>1</v>
      </c>
      <c r="I42" s="12">
        <f t="shared" si="0"/>
        <v>1</v>
      </c>
      <c r="J42" s="12">
        <f t="shared" si="1"/>
        <v>12</v>
      </c>
      <c r="K42" s="44">
        <f t="shared" si="2"/>
        <v>11</v>
      </c>
      <c r="L42" s="45">
        <f t="shared" si="3"/>
        <v>24</v>
      </c>
      <c r="M42" s="43"/>
      <c r="N42" s="57">
        <f>'ANEXO 3'!S42</f>
        <v>12035.800142186637</v>
      </c>
      <c r="O42" s="54">
        <f t="shared" si="4"/>
        <v>2286.8000000000002</v>
      </c>
      <c r="P42" s="54">
        <f t="shared" si="5"/>
        <v>14322.6</v>
      </c>
      <c r="Q42" s="54">
        <f t="shared" si="6"/>
        <v>14322.6</v>
      </c>
      <c r="R42" s="13"/>
      <c r="S42" s="54">
        <f t="shared" si="7"/>
        <v>12565.38</v>
      </c>
      <c r="T42" s="54">
        <f t="shared" si="8"/>
        <v>2387.42</v>
      </c>
      <c r="U42" s="54">
        <f t="shared" si="9"/>
        <v>14952.8</v>
      </c>
      <c r="V42" s="54">
        <f t="shared" si="10"/>
        <v>179433.60000000001</v>
      </c>
      <c r="X42" s="57">
        <f t="shared" si="11"/>
        <v>12942.34</v>
      </c>
      <c r="Y42" s="54">
        <f t="shared" si="12"/>
        <v>2459.04</v>
      </c>
      <c r="Z42" s="54">
        <f t="shared" si="13"/>
        <v>15401.38</v>
      </c>
      <c r="AA42" s="54">
        <f t="shared" si="14"/>
        <v>169415.18</v>
      </c>
      <c r="AC42" s="51">
        <f t="shared" si="15"/>
        <v>363171.38</v>
      </c>
    </row>
    <row r="43" spans="1:29" s="5" customFormat="1" ht="28.5" customHeight="1" thickBot="1" x14ac:dyDescent="0.3">
      <c r="A43" s="9"/>
      <c r="B43" s="14">
        <v>34</v>
      </c>
      <c r="C43" s="15" t="s">
        <v>26</v>
      </c>
      <c r="D43" s="15" t="s">
        <v>31</v>
      </c>
      <c r="E43" s="15" t="s">
        <v>47</v>
      </c>
      <c r="F43" s="11" t="s">
        <v>15</v>
      </c>
      <c r="G43" s="11" t="s">
        <v>16</v>
      </c>
      <c r="H43" s="14">
        <v>1</v>
      </c>
      <c r="I43" s="12">
        <f t="shared" si="0"/>
        <v>1</v>
      </c>
      <c r="J43" s="12">
        <f t="shared" si="1"/>
        <v>12</v>
      </c>
      <c r="K43" s="44">
        <f t="shared" si="2"/>
        <v>11</v>
      </c>
      <c r="L43" s="45">
        <f t="shared" si="3"/>
        <v>24</v>
      </c>
      <c r="M43" s="43"/>
      <c r="N43" s="57">
        <f>'ANEXO 3'!S43</f>
        <v>12035.800142186637</v>
      </c>
      <c r="O43" s="54">
        <f t="shared" si="4"/>
        <v>2286.8000000000002</v>
      </c>
      <c r="P43" s="54">
        <f t="shared" si="5"/>
        <v>14322.6</v>
      </c>
      <c r="Q43" s="54">
        <f t="shared" si="6"/>
        <v>14322.6</v>
      </c>
      <c r="R43" s="13"/>
      <c r="S43" s="54">
        <f t="shared" si="7"/>
        <v>12565.38</v>
      </c>
      <c r="T43" s="54">
        <f t="shared" si="8"/>
        <v>2387.42</v>
      </c>
      <c r="U43" s="54">
        <f t="shared" si="9"/>
        <v>14952.8</v>
      </c>
      <c r="V43" s="54">
        <f t="shared" si="10"/>
        <v>179433.60000000001</v>
      </c>
      <c r="X43" s="57">
        <f t="shared" si="11"/>
        <v>12942.34</v>
      </c>
      <c r="Y43" s="54">
        <f t="shared" si="12"/>
        <v>2459.04</v>
      </c>
      <c r="Z43" s="54">
        <f t="shared" si="13"/>
        <v>15401.38</v>
      </c>
      <c r="AA43" s="54">
        <f t="shared" si="14"/>
        <v>169415.18</v>
      </c>
      <c r="AC43" s="51">
        <f t="shared" si="15"/>
        <v>363171.38</v>
      </c>
    </row>
    <row r="44" spans="1:29" s="5" customFormat="1" ht="28.5" customHeight="1" thickBot="1" x14ac:dyDescent="0.3">
      <c r="A44" s="9"/>
      <c r="B44" s="10">
        <v>35</v>
      </c>
      <c r="C44" s="11" t="s">
        <v>26</v>
      </c>
      <c r="D44" s="11" t="s">
        <v>43</v>
      </c>
      <c r="E44" s="11" t="s">
        <v>48</v>
      </c>
      <c r="F44" s="11" t="s">
        <v>15</v>
      </c>
      <c r="G44" s="11" t="s">
        <v>16</v>
      </c>
      <c r="H44" s="10">
        <v>10</v>
      </c>
      <c r="I44" s="12">
        <f t="shared" si="0"/>
        <v>10</v>
      </c>
      <c r="J44" s="12">
        <f t="shared" si="1"/>
        <v>120</v>
      </c>
      <c r="K44" s="44">
        <f t="shared" si="2"/>
        <v>110</v>
      </c>
      <c r="L44" s="45">
        <f t="shared" si="3"/>
        <v>240</v>
      </c>
      <c r="M44" s="43"/>
      <c r="N44" s="57">
        <f>'ANEXO 3'!S44</f>
        <v>12035.800142186637</v>
      </c>
      <c r="O44" s="54">
        <f t="shared" si="4"/>
        <v>2286.8000000000002</v>
      </c>
      <c r="P44" s="54">
        <f t="shared" si="5"/>
        <v>14322.6</v>
      </c>
      <c r="Q44" s="54">
        <f t="shared" si="6"/>
        <v>143226</v>
      </c>
      <c r="R44" s="13"/>
      <c r="S44" s="54">
        <f t="shared" si="7"/>
        <v>12565.38</v>
      </c>
      <c r="T44" s="54">
        <f t="shared" si="8"/>
        <v>2387.42</v>
      </c>
      <c r="U44" s="54">
        <f t="shared" si="9"/>
        <v>14952.8</v>
      </c>
      <c r="V44" s="54">
        <f t="shared" si="10"/>
        <v>1794336</v>
      </c>
      <c r="X44" s="57">
        <f t="shared" si="11"/>
        <v>12942.34</v>
      </c>
      <c r="Y44" s="54">
        <f t="shared" si="12"/>
        <v>2459.04</v>
      </c>
      <c r="Z44" s="54">
        <f t="shared" si="13"/>
        <v>15401.38</v>
      </c>
      <c r="AA44" s="54">
        <f t="shared" si="14"/>
        <v>1694151.8</v>
      </c>
      <c r="AC44" s="51">
        <f t="shared" si="15"/>
        <v>3631713.8</v>
      </c>
    </row>
    <row r="45" spans="1:29" s="5" customFormat="1" ht="28.5" customHeight="1" thickBot="1" x14ac:dyDescent="0.3">
      <c r="A45" s="9"/>
      <c r="B45" s="14">
        <v>36</v>
      </c>
      <c r="C45" s="15" t="s">
        <v>26</v>
      </c>
      <c r="D45" s="15" t="s">
        <v>49</v>
      </c>
      <c r="E45" s="15" t="s">
        <v>48</v>
      </c>
      <c r="F45" s="11" t="s">
        <v>15</v>
      </c>
      <c r="G45" s="11" t="s">
        <v>16</v>
      </c>
      <c r="H45" s="14">
        <v>2</v>
      </c>
      <c r="I45" s="12">
        <f t="shared" si="0"/>
        <v>2</v>
      </c>
      <c r="J45" s="12">
        <f t="shared" si="1"/>
        <v>24</v>
      </c>
      <c r="K45" s="44">
        <f t="shared" si="2"/>
        <v>22</v>
      </c>
      <c r="L45" s="45">
        <f t="shared" si="3"/>
        <v>48</v>
      </c>
      <c r="M45" s="43"/>
      <c r="N45" s="57">
        <f>'ANEXO 3'!S45</f>
        <v>12035.800142186637</v>
      </c>
      <c r="O45" s="54">
        <f t="shared" si="4"/>
        <v>2286.8000000000002</v>
      </c>
      <c r="P45" s="54">
        <f t="shared" si="5"/>
        <v>14322.6</v>
      </c>
      <c r="Q45" s="54">
        <f t="shared" si="6"/>
        <v>28645.200000000001</v>
      </c>
      <c r="R45" s="13"/>
      <c r="S45" s="54">
        <f t="shared" si="7"/>
        <v>12565.38</v>
      </c>
      <c r="T45" s="54">
        <f t="shared" si="8"/>
        <v>2387.42</v>
      </c>
      <c r="U45" s="54">
        <f t="shared" si="9"/>
        <v>14952.8</v>
      </c>
      <c r="V45" s="54">
        <f t="shared" si="10"/>
        <v>358867.20000000001</v>
      </c>
      <c r="X45" s="57">
        <f t="shared" si="11"/>
        <v>12942.34</v>
      </c>
      <c r="Y45" s="54">
        <f t="shared" si="12"/>
        <v>2459.04</v>
      </c>
      <c r="Z45" s="54">
        <f t="shared" si="13"/>
        <v>15401.38</v>
      </c>
      <c r="AA45" s="54">
        <f t="shared" si="14"/>
        <v>338830.36</v>
      </c>
      <c r="AC45" s="51">
        <f t="shared" si="15"/>
        <v>726342.76</v>
      </c>
    </row>
    <row r="46" spans="1:29" s="5" customFormat="1" ht="28.5" customHeight="1" thickBot="1" x14ac:dyDescent="0.3">
      <c r="A46" s="9"/>
      <c r="B46" s="10">
        <v>37</v>
      </c>
      <c r="C46" s="15" t="s">
        <v>26</v>
      </c>
      <c r="D46" s="15" t="s">
        <v>49</v>
      </c>
      <c r="E46" s="15" t="s">
        <v>48</v>
      </c>
      <c r="F46" s="11" t="s">
        <v>15</v>
      </c>
      <c r="G46" s="11" t="s">
        <v>16</v>
      </c>
      <c r="H46" s="14">
        <v>2</v>
      </c>
      <c r="I46" s="12">
        <f t="shared" si="0"/>
        <v>2</v>
      </c>
      <c r="J46" s="12">
        <f t="shared" si="1"/>
        <v>24</v>
      </c>
      <c r="K46" s="44">
        <f t="shared" si="2"/>
        <v>22</v>
      </c>
      <c r="L46" s="45">
        <f t="shared" si="3"/>
        <v>48</v>
      </c>
      <c r="M46" s="43"/>
      <c r="N46" s="57">
        <f>'ANEXO 3'!S46</f>
        <v>12035.800142186637</v>
      </c>
      <c r="O46" s="54">
        <f t="shared" si="4"/>
        <v>2286.8000000000002</v>
      </c>
      <c r="P46" s="54">
        <f t="shared" si="5"/>
        <v>14322.6</v>
      </c>
      <c r="Q46" s="54">
        <f t="shared" si="6"/>
        <v>28645.200000000001</v>
      </c>
      <c r="R46" s="13"/>
      <c r="S46" s="54">
        <f t="shared" si="7"/>
        <v>12565.38</v>
      </c>
      <c r="T46" s="54">
        <f t="shared" si="8"/>
        <v>2387.42</v>
      </c>
      <c r="U46" s="54">
        <f t="shared" si="9"/>
        <v>14952.8</v>
      </c>
      <c r="V46" s="54">
        <f t="shared" si="10"/>
        <v>358867.20000000001</v>
      </c>
      <c r="X46" s="57">
        <f t="shared" si="11"/>
        <v>12942.34</v>
      </c>
      <c r="Y46" s="54">
        <f t="shared" si="12"/>
        <v>2459.04</v>
      </c>
      <c r="Z46" s="54">
        <f t="shared" si="13"/>
        <v>15401.38</v>
      </c>
      <c r="AA46" s="54">
        <f t="shared" si="14"/>
        <v>338830.36</v>
      </c>
      <c r="AC46" s="51">
        <f t="shared" si="15"/>
        <v>726342.76</v>
      </c>
    </row>
    <row r="47" spans="1:29" s="5" customFormat="1" ht="28.5" customHeight="1" thickBot="1" x14ac:dyDescent="0.3">
      <c r="A47" s="9"/>
      <c r="B47" s="14">
        <v>38</v>
      </c>
      <c r="C47" s="15" t="s">
        <v>26</v>
      </c>
      <c r="D47" s="15" t="s">
        <v>43</v>
      </c>
      <c r="E47" s="15" t="s">
        <v>48</v>
      </c>
      <c r="F47" s="11" t="s">
        <v>15</v>
      </c>
      <c r="G47" s="11" t="s">
        <v>16</v>
      </c>
      <c r="H47" s="14">
        <v>3</v>
      </c>
      <c r="I47" s="12">
        <f t="shared" si="0"/>
        <v>3</v>
      </c>
      <c r="J47" s="12">
        <f t="shared" si="1"/>
        <v>36</v>
      </c>
      <c r="K47" s="44">
        <f t="shared" si="2"/>
        <v>33</v>
      </c>
      <c r="L47" s="45">
        <f t="shared" si="3"/>
        <v>72</v>
      </c>
      <c r="M47" s="43"/>
      <c r="N47" s="57">
        <f>'ANEXO 3'!S47</f>
        <v>12035.800142186637</v>
      </c>
      <c r="O47" s="54">
        <f t="shared" si="4"/>
        <v>2286.8000000000002</v>
      </c>
      <c r="P47" s="54">
        <f t="shared" si="5"/>
        <v>14322.6</v>
      </c>
      <c r="Q47" s="54">
        <f t="shared" si="6"/>
        <v>42967.8</v>
      </c>
      <c r="R47" s="13"/>
      <c r="S47" s="54">
        <f t="shared" si="7"/>
        <v>12565.38</v>
      </c>
      <c r="T47" s="54">
        <f t="shared" si="8"/>
        <v>2387.42</v>
      </c>
      <c r="U47" s="54">
        <f t="shared" si="9"/>
        <v>14952.8</v>
      </c>
      <c r="V47" s="54">
        <f t="shared" si="10"/>
        <v>538300.80000000005</v>
      </c>
      <c r="X47" s="57">
        <f t="shared" si="11"/>
        <v>12942.34</v>
      </c>
      <c r="Y47" s="54">
        <f t="shared" si="12"/>
        <v>2459.04</v>
      </c>
      <c r="Z47" s="54">
        <f t="shared" si="13"/>
        <v>15401.38</v>
      </c>
      <c r="AA47" s="54">
        <f t="shared" si="14"/>
        <v>508245.54</v>
      </c>
      <c r="AC47" s="51">
        <f t="shared" si="15"/>
        <v>1089514.1399999999</v>
      </c>
    </row>
    <row r="48" spans="1:29" s="5" customFormat="1" ht="28.5" customHeight="1" thickBot="1" x14ac:dyDescent="0.3">
      <c r="A48" s="9"/>
      <c r="B48" s="10">
        <v>39</v>
      </c>
      <c r="C48" s="15" t="s">
        <v>26</v>
      </c>
      <c r="D48" s="15" t="s">
        <v>31</v>
      </c>
      <c r="E48" s="15" t="s">
        <v>48</v>
      </c>
      <c r="F48" s="11" t="s">
        <v>15</v>
      </c>
      <c r="G48" s="11" t="s">
        <v>16</v>
      </c>
      <c r="H48" s="14">
        <v>1</v>
      </c>
      <c r="I48" s="12">
        <f t="shared" si="0"/>
        <v>1</v>
      </c>
      <c r="J48" s="12">
        <f t="shared" si="1"/>
        <v>12</v>
      </c>
      <c r="K48" s="44">
        <f t="shared" si="2"/>
        <v>11</v>
      </c>
      <c r="L48" s="45">
        <f t="shared" si="3"/>
        <v>24</v>
      </c>
      <c r="M48" s="43"/>
      <c r="N48" s="57">
        <f>'ANEXO 3'!S48</f>
        <v>12035.800142186637</v>
      </c>
      <c r="O48" s="54">
        <f t="shared" si="4"/>
        <v>2286.8000000000002</v>
      </c>
      <c r="P48" s="54">
        <f t="shared" si="5"/>
        <v>14322.6</v>
      </c>
      <c r="Q48" s="54">
        <f t="shared" si="6"/>
        <v>14322.6</v>
      </c>
      <c r="R48" s="13"/>
      <c r="S48" s="54">
        <f t="shared" si="7"/>
        <v>12565.38</v>
      </c>
      <c r="T48" s="54">
        <f t="shared" si="8"/>
        <v>2387.42</v>
      </c>
      <c r="U48" s="54">
        <f t="shared" si="9"/>
        <v>14952.8</v>
      </c>
      <c r="V48" s="54">
        <f t="shared" si="10"/>
        <v>179433.60000000001</v>
      </c>
      <c r="X48" s="57">
        <f t="shared" si="11"/>
        <v>12942.34</v>
      </c>
      <c r="Y48" s="54">
        <f t="shared" si="12"/>
        <v>2459.04</v>
      </c>
      <c r="Z48" s="54">
        <f t="shared" si="13"/>
        <v>15401.38</v>
      </c>
      <c r="AA48" s="54">
        <f t="shared" si="14"/>
        <v>169415.18</v>
      </c>
      <c r="AC48" s="51">
        <f t="shared" si="15"/>
        <v>363171.38</v>
      </c>
    </row>
    <row r="49" spans="1:29" s="5" customFormat="1" ht="28.5" customHeight="1" thickBot="1" x14ac:dyDescent="0.3">
      <c r="A49" s="9"/>
      <c r="B49" s="14">
        <v>40</v>
      </c>
      <c r="C49" s="15" t="s">
        <v>26</v>
      </c>
      <c r="D49" s="15" t="s">
        <v>43</v>
      </c>
      <c r="E49" s="15" t="s">
        <v>48</v>
      </c>
      <c r="F49" s="11" t="s">
        <v>15</v>
      </c>
      <c r="G49" s="11" t="s">
        <v>16</v>
      </c>
      <c r="H49" s="14">
        <v>3</v>
      </c>
      <c r="I49" s="12">
        <f t="shared" si="0"/>
        <v>3</v>
      </c>
      <c r="J49" s="12">
        <f t="shared" si="1"/>
        <v>36</v>
      </c>
      <c r="K49" s="44">
        <f t="shared" si="2"/>
        <v>33</v>
      </c>
      <c r="L49" s="45">
        <f t="shared" si="3"/>
        <v>72</v>
      </c>
      <c r="M49" s="43"/>
      <c r="N49" s="57">
        <f>'ANEXO 3'!S49</f>
        <v>12035.800142186637</v>
      </c>
      <c r="O49" s="54">
        <f t="shared" si="4"/>
        <v>2286.8000000000002</v>
      </c>
      <c r="P49" s="54">
        <f t="shared" si="5"/>
        <v>14322.6</v>
      </c>
      <c r="Q49" s="54">
        <f t="shared" si="6"/>
        <v>42967.8</v>
      </c>
      <c r="R49" s="13"/>
      <c r="S49" s="54">
        <f t="shared" si="7"/>
        <v>12565.38</v>
      </c>
      <c r="T49" s="54">
        <f t="shared" si="8"/>
        <v>2387.42</v>
      </c>
      <c r="U49" s="54">
        <f t="shared" si="9"/>
        <v>14952.8</v>
      </c>
      <c r="V49" s="54">
        <f t="shared" si="10"/>
        <v>538300.80000000005</v>
      </c>
      <c r="X49" s="57">
        <f t="shared" si="11"/>
        <v>12942.34</v>
      </c>
      <c r="Y49" s="54">
        <f t="shared" si="12"/>
        <v>2459.04</v>
      </c>
      <c r="Z49" s="54">
        <f t="shared" si="13"/>
        <v>15401.38</v>
      </c>
      <c r="AA49" s="54">
        <f t="shared" si="14"/>
        <v>508245.54</v>
      </c>
      <c r="AC49" s="51">
        <f t="shared" si="15"/>
        <v>1089514.1399999999</v>
      </c>
    </row>
    <row r="50" spans="1:29" s="5" customFormat="1" ht="28.5" customHeight="1" thickBot="1" x14ac:dyDescent="0.3">
      <c r="A50" s="9"/>
      <c r="B50" s="10">
        <v>41</v>
      </c>
      <c r="C50" s="15" t="s">
        <v>26</v>
      </c>
      <c r="D50" s="15" t="s">
        <v>43</v>
      </c>
      <c r="E50" s="15" t="s">
        <v>50</v>
      </c>
      <c r="F50" s="11" t="s">
        <v>15</v>
      </c>
      <c r="G50" s="11" t="s">
        <v>16</v>
      </c>
      <c r="H50" s="14">
        <v>2</v>
      </c>
      <c r="I50" s="12">
        <f t="shared" si="0"/>
        <v>2</v>
      </c>
      <c r="J50" s="12">
        <f t="shared" si="1"/>
        <v>24</v>
      </c>
      <c r="K50" s="44">
        <f t="shared" si="2"/>
        <v>22</v>
      </c>
      <c r="L50" s="45">
        <f t="shared" si="3"/>
        <v>48</v>
      </c>
      <c r="M50" s="43"/>
      <c r="N50" s="57">
        <f>'ANEXO 3'!S50</f>
        <v>12035.800142186637</v>
      </c>
      <c r="O50" s="54">
        <f t="shared" si="4"/>
        <v>2286.8000000000002</v>
      </c>
      <c r="P50" s="54">
        <f t="shared" si="5"/>
        <v>14322.6</v>
      </c>
      <c r="Q50" s="54">
        <f t="shared" si="6"/>
        <v>28645.200000000001</v>
      </c>
      <c r="R50" s="13"/>
      <c r="S50" s="54">
        <f t="shared" si="7"/>
        <v>12565.38</v>
      </c>
      <c r="T50" s="54">
        <f t="shared" si="8"/>
        <v>2387.42</v>
      </c>
      <c r="U50" s="54">
        <f t="shared" si="9"/>
        <v>14952.8</v>
      </c>
      <c r="V50" s="54">
        <f t="shared" si="10"/>
        <v>358867.20000000001</v>
      </c>
      <c r="X50" s="57">
        <f t="shared" si="11"/>
        <v>12942.34</v>
      </c>
      <c r="Y50" s="54">
        <f t="shared" si="12"/>
        <v>2459.04</v>
      </c>
      <c r="Z50" s="54">
        <f t="shared" si="13"/>
        <v>15401.38</v>
      </c>
      <c r="AA50" s="54">
        <f t="shared" si="14"/>
        <v>338830.36</v>
      </c>
      <c r="AC50" s="51">
        <f t="shared" si="15"/>
        <v>726342.76</v>
      </c>
    </row>
    <row r="51" spans="1:29" s="5" customFormat="1" ht="28.5" customHeight="1" thickBot="1" x14ac:dyDescent="0.3">
      <c r="A51" s="9"/>
      <c r="B51" s="14">
        <v>42</v>
      </c>
      <c r="C51" s="15" t="s">
        <v>26</v>
      </c>
      <c r="D51" s="15" t="s">
        <v>43</v>
      </c>
      <c r="E51" s="15" t="s">
        <v>51</v>
      </c>
      <c r="F51" s="11" t="s">
        <v>15</v>
      </c>
      <c r="G51" s="11" t="s">
        <v>16</v>
      </c>
      <c r="H51" s="14">
        <v>6</v>
      </c>
      <c r="I51" s="12">
        <f t="shared" si="0"/>
        <v>6</v>
      </c>
      <c r="J51" s="12">
        <f t="shared" si="1"/>
        <v>72</v>
      </c>
      <c r="K51" s="44">
        <f t="shared" si="2"/>
        <v>66</v>
      </c>
      <c r="L51" s="45">
        <f t="shared" si="3"/>
        <v>144</v>
      </c>
      <c r="M51" s="43"/>
      <c r="N51" s="57">
        <f>'ANEXO 3'!S51</f>
        <v>12035.800142186637</v>
      </c>
      <c r="O51" s="54">
        <f t="shared" si="4"/>
        <v>2286.8000000000002</v>
      </c>
      <c r="P51" s="54">
        <f t="shared" si="5"/>
        <v>14322.6</v>
      </c>
      <c r="Q51" s="54">
        <f t="shared" si="6"/>
        <v>85935.6</v>
      </c>
      <c r="R51" s="13"/>
      <c r="S51" s="54">
        <f t="shared" si="7"/>
        <v>12565.38</v>
      </c>
      <c r="T51" s="54">
        <f t="shared" si="8"/>
        <v>2387.42</v>
      </c>
      <c r="U51" s="54">
        <f t="shared" si="9"/>
        <v>14952.8</v>
      </c>
      <c r="V51" s="54">
        <f t="shared" si="10"/>
        <v>1076601.6000000001</v>
      </c>
      <c r="X51" s="57">
        <f t="shared" si="11"/>
        <v>12942.34</v>
      </c>
      <c r="Y51" s="54">
        <f t="shared" si="12"/>
        <v>2459.04</v>
      </c>
      <c r="Z51" s="54">
        <f t="shared" si="13"/>
        <v>15401.38</v>
      </c>
      <c r="AA51" s="54">
        <f t="shared" si="14"/>
        <v>1016491.08</v>
      </c>
      <c r="AC51" s="51">
        <f t="shared" si="15"/>
        <v>2179028.2799999998</v>
      </c>
    </row>
    <row r="52" spans="1:29" s="5" customFormat="1" ht="28.5" customHeight="1" thickBot="1" x14ac:dyDescent="0.3">
      <c r="A52" s="9"/>
      <c r="B52" s="10">
        <v>43</v>
      </c>
      <c r="C52" s="15" t="s">
        <v>26</v>
      </c>
      <c r="D52" s="15" t="s">
        <v>52</v>
      </c>
      <c r="E52" s="15" t="s">
        <v>53</v>
      </c>
      <c r="F52" s="11" t="s">
        <v>15</v>
      </c>
      <c r="G52" s="11" t="s">
        <v>16</v>
      </c>
      <c r="H52" s="14">
        <v>2</v>
      </c>
      <c r="I52" s="12">
        <f t="shared" si="0"/>
        <v>2</v>
      </c>
      <c r="J52" s="12">
        <f t="shared" si="1"/>
        <v>24</v>
      </c>
      <c r="K52" s="44">
        <f t="shared" si="2"/>
        <v>22</v>
      </c>
      <c r="L52" s="45">
        <f t="shared" si="3"/>
        <v>48</v>
      </c>
      <c r="M52" s="43"/>
      <c r="N52" s="57">
        <f>'ANEXO 3'!S52</f>
        <v>17256.581048453892</v>
      </c>
      <c r="O52" s="54">
        <f t="shared" si="4"/>
        <v>3278.75</v>
      </c>
      <c r="P52" s="54">
        <f t="shared" si="5"/>
        <v>20535.330000000002</v>
      </c>
      <c r="Q52" s="54">
        <f t="shared" si="6"/>
        <v>41070.660000000003</v>
      </c>
      <c r="R52" s="13"/>
      <c r="S52" s="54">
        <f t="shared" si="7"/>
        <v>18015.87</v>
      </c>
      <c r="T52" s="54">
        <f t="shared" si="8"/>
        <v>3423.02</v>
      </c>
      <c r="U52" s="54">
        <f t="shared" si="9"/>
        <v>21438.89</v>
      </c>
      <c r="V52" s="54">
        <f t="shared" si="10"/>
        <v>514533.36</v>
      </c>
      <c r="X52" s="57">
        <f t="shared" si="11"/>
        <v>18556.349999999999</v>
      </c>
      <c r="Y52" s="54">
        <f t="shared" si="12"/>
        <v>3525.71</v>
      </c>
      <c r="Z52" s="54">
        <f t="shared" si="13"/>
        <v>22082.06</v>
      </c>
      <c r="AA52" s="54">
        <f t="shared" si="14"/>
        <v>485805.32</v>
      </c>
      <c r="AC52" s="51">
        <f t="shared" si="15"/>
        <v>1041409.34</v>
      </c>
    </row>
    <row r="53" spans="1:29" s="5" customFormat="1" ht="28.5" customHeight="1" thickBot="1" x14ac:dyDescent="0.3">
      <c r="A53" s="9"/>
      <c r="B53" s="14">
        <v>44</v>
      </c>
      <c r="C53" s="15" t="s">
        <v>26</v>
      </c>
      <c r="D53" s="15" t="s">
        <v>54</v>
      </c>
      <c r="E53" s="15" t="s">
        <v>55</v>
      </c>
      <c r="F53" s="11" t="s">
        <v>15</v>
      </c>
      <c r="G53" s="11" t="s">
        <v>16</v>
      </c>
      <c r="H53" s="14">
        <v>4</v>
      </c>
      <c r="I53" s="12">
        <f t="shared" si="0"/>
        <v>4</v>
      </c>
      <c r="J53" s="12">
        <f t="shared" si="1"/>
        <v>48</v>
      </c>
      <c r="K53" s="44">
        <f t="shared" si="2"/>
        <v>44</v>
      </c>
      <c r="L53" s="45">
        <f t="shared" si="3"/>
        <v>96</v>
      </c>
      <c r="M53" s="43"/>
      <c r="N53" s="57">
        <f>'ANEXO 3'!S53</f>
        <v>12035.800142186637</v>
      </c>
      <c r="O53" s="54">
        <f t="shared" si="4"/>
        <v>2286.8000000000002</v>
      </c>
      <c r="P53" s="54">
        <f t="shared" si="5"/>
        <v>14322.6</v>
      </c>
      <c r="Q53" s="54">
        <f t="shared" si="6"/>
        <v>57290.400000000001</v>
      </c>
      <c r="R53" s="13"/>
      <c r="S53" s="54">
        <f t="shared" si="7"/>
        <v>12565.38</v>
      </c>
      <c r="T53" s="54">
        <f t="shared" si="8"/>
        <v>2387.42</v>
      </c>
      <c r="U53" s="54">
        <f t="shared" si="9"/>
        <v>14952.8</v>
      </c>
      <c r="V53" s="54">
        <f t="shared" si="10"/>
        <v>717734.40000000002</v>
      </c>
      <c r="X53" s="57">
        <f t="shared" si="11"/>
        <v>12942.34</v>
      </c>
      <c r="Y53" s="54">
        <f t="shared" si="12"/>
        <v>2459.04</v>
      </c>
      <c r="Z53" s="54">
        <f t="shared" si="13"/>
        <v>15401.38</v>
      </c>
      <c r="AA53" s="54">
        <f>ROUND(Z53*$K53,2)</f>
        <v>677660.72</v>
      </c>
      <c r="AC53" s="51">
        <f t="shared" si="15"/>
        <v>1452685.52</v>
      </c>
    </row>
    <row r="54" spans="1:29" s="5" customFormat="1" ht="28.5" customHeight="1" thickBot="1" x14ac:dyDescent="0.3">
      <c r="A54" s="9"/>
      <c r="B54" s="10">
        <v>45</v>
      </c>
      <c r="C54" s="11" t="s">
        <v>26</v>
      </c>
      <c r="D54" s="11" t="s">
        <v>56</v>
      </c>
      <c r="E54" s="11" t="s">
        <v>57</v>
      </c>
      <c r="F54" s="11" t="s">
        <v>15</v>
      </c>
      <c r="G54" s="11" t="s">
        <v>16</v>
      </c>
      <c r="H54" s="10">
        <v>1</v>
      </c>
      <c r="I54" s="12">
        <f t="shared" si="0"/>
        <v>1</v>
      </c>
      <c r="J54" s="12">
        <f t="shared" si="1"/>
        <v>12</v>
      </c>
      <c r="K54" s="44">
        <f t="shared" si="2"/>
        <v>11</v>
      </c>
      <c r="L54" s="45">
        <f t="shared" si="3"/>
        <v>24</v>
      </c>
      <c r="M54" s="43"/>
      <c r="N54" s="57">
        <f>'ANEXO 3'!S54</f>
        <v>40749.93520430701</v>
      </c>
      <c r="O54" s="54">
        <f t="shared" si="4"/>
        <v>7742.49</v>
      </c>
      <c r="P54" s="54">
        <f t="shared" si="5"/>
        <v>48492.43</v>
      </c>
      <c r="Q54" s="54">
        <f t="shared" si="6"/>
        <v>48492.43</v>
      </c>
      <c r="R54" s="13"/>
      <c r="S54" s="54">
        <f t="shared" si="7"/>
        <v>42542.93</v>
      </c>
      <c r="T54" s="54">
        <f t="shared" si="8"/>
        <v>8083.16</v>
      </c>
      <c r="U54" s="54">
        <f t="shared" si="9"/>
        <v>50626.09</v>
      </c>
      <c r="V54" s="54">
        <f t="shared" si="10"/>
        <v>607513.07999999996</v>
      </c>
      <c r="X54" s="57">
        <f t="shared" si="11"/>
        <v>43819.22</v>
      </c>
      <c r="Y54" s="54">
        <f t="shared" si="12"/>
        <v>8325.65</v>
      </c>
      <c r="Z54" s="54">
        <f t="shared" si="13"/>
        <v>52144.87</v>
      </c>
      <c r="AA54" s="54">
        <f t="shared" si="14"/>
        <v>573593.56999999995</v>
      </c>
      <c r="AC54" s="51">
        <f t="shared" si="15"/>
        <v>1229599.08</v>
      </c>
    </row>
    <row r="55" spans="1:29" s="5" customFormat="1" ht="41.25" customHeight="1" thickBot="1" x14ac:dyDescent="0.3">
      <c r="A55" s="9"/>
      <c r="B55" s="212" t="s">
        <v>58</v>
      </c>
      <c r="C55" s="213"/>
      <c r="D55" s="213"/>
      <c r="E55" s="213"/>
      <c r="F55" s="213"/>
      <c r="G55" s="213"/>
      <c r="H55" s="131">
        <f>SUM(H10:H54)</f>
        <v>120</v>
      </c>
      <c r="I55" s="107"/>
      <c r="J55" s="107"/>
      <c r="K55" s="107"/>
      <c r="L55" s="132">
        <f>SUM(L10:L54)</f>
        <v>2880</v>
      </c>
      <c r="M55" s="43"/>
      <c r="N55" s="209"/>
      <c r="O55" s="210"/>
      <c r="P55" s="211"/>
      <c r="Q55" s="61">
        <f>ROUND(SUM(Q10:Q54),2)</f>
        <v>1873769.24</v>
      </c>
      <c r="R55" s="13"/>
      <c r="S55" s="46"/>
      <c r="T55" s="47"/>
      <c r="U55" s="102"/>
      <c r="V55" s="61">
        <f>ROUND(SUM(V10:V54),2)</f>
        <v>23474588.760000002</v>
      </c>
      <c r="X55" s="170"/>
      <c r="Y55" s="171"/>
      <c r="Z55" s="172"/>
      <c r="AA55" s="61">
        <f>ROUND(SUM(AA10:AA54),2)</f>
        <v>22163919.579999998</v>
      </c>
      <c r="AB55" s="8"/>
      <c r="AC55" s="89">
        <f>ROUND(SUM(AC10:AC54),2)</f>
        <v>47512277.579999998</v>
      </c>
    </row>
    <row r="56" spans="1:29" s="5" customFormat="1" ht="16.5" thickBot="1" x14ac:dyDescent="0.3">
      <c r="A56" s="9"/>
      <c r="B56" s="34"/>
      <c r="C56" s="34"/>
      <c r="D56" s="34"/>
      <c r="E56" s="34"/>
      <c r="F56" s="34"/>
      <c r="G56" s="34"/>
      <c r="H56" s="34"/>
      <c r="I56" s="34"/>
      <c r="J56" s="34"/>
      <c r="K56" s="34"/>
      <c r="L56" s="34"/>
      <c r="M56" s="35"/>
      <c r="N56" s="48"/>
      <c r="O56" s="48"/>
      <c r="P56" s="48"/>
      <c r="Q56" s="49"/>
      <c r="R56" s="33"/>
      <c r="S56" s="36"/>
      <c r="T56" s="36"/>
      <c r="U56" s="36"/>
      <c r="V56" s="37"/>
      <c r="X56" s="36"/>
      <c r="Y56" s="36"/>
      <c r="Z56" s="36"/>
      <c r="AA56" s="37"/>
      <c r="AB56" s="8"/>
      <c r="AC56" s="38"/>
    </row>
    <row r="57" spans="1:29" s="5" customFormat="1" ht="65.25" customHeight="1" thickBot="1" x14ac:dyDescent="0.3">
      <c r="A57" s="9"/>
      <c r="B57" s="182" t="s">
        <v>88</v>
      </c>
      <c r="C57" s="183"/>
      <c r="D57" s="183"/>
      <c r="E57" s="183"/>
      <c r="F57" s="183"/>
      <c r="G57" s="183"/>
      <c r="H57" s="183"/>
      <c r="I57" s="183"/>
      <c r="J57" s="183"/>
      <c r="K57" s="183"/>
      <c r="L57" s="184"/>
      <c r="M57" s="43"/>
      <c r="N57" s="185" t="s">
        <v>91</v>
      </c>
      <c r="O57" s="186"/>
      <c r="P57" s="186"/>
      <c r="Q57" s="187"/>
      <c r="R57" s="13"/>
      <c r="S57" s="191" t="s">
        <v>94</v>
      </c>
      <c r="T57" s="192"/>
      <c r="U57" s="193"/>
      <c r="V57" s="63" t="s">
        <v>96</v>
      </c>
      <c r="X57" s="191" t="s">
        <v>92</v>
      </c>
      <c r="Y57" s="192"/>
      <c r="Z57" s="193"/>
      <c r="AA57" s="63" t="s">
        <v>96</v>
      </c>
      <c r="AC57" s="177" t="s">
        <v>89</v>
      </c>
    </row>
    <row r="58" spans="1:29" s="5" customFormat="1" ht="66.75" customHeight="1" thickBot="1" x14ac:dyDescent="0.3">
      <c r="A58" s="9"/>
      <c r="B58" s="17" t="s">
        <v>2</v>
      </c>
      <c r="C58" s="179" t="s">
        <v>59</v>
      </c>
      <c r="D58" s="180"/>
      <c r="E58" s="180"/>
      <c r="F58" s="180"/>
      <c r="G58" s="180"/>
      <c r="H58" s="180"/>
      <c r="I58" s="181"/>
      <c r="J58" s="179" t="s">
        <v>85</v>
      </c>
      <c r="K58" s="181"/>
      <c r="L58" s="31" t="s">
        <v>3</v>
      </c>
      <c r="M58" s="43"/>
      <c r="N58" s="188"/>
      <c r="O58" s="189"/>
      <c r="P58" s="189"/>
      <c r="Q58" s="190"/>
      <c r="R58" s="13"/>
      <c r="S58" s="194"/>
      <c r="T58" s="195"/>
      <c r="U58" s="196"/>
      <c r="V58" s="59">
        <v>4.3999999999999997E-2</v>
      </c>
      <c r="X58" s="194"/>
      <c r="Y58" s="195"/>
      <c r="Z58" s="196"/>
      <c r="AA58" s="64">
        <v>0.03</v>
      </c>
      <c r="AC58" s="178"/>
    </row>
    <row r="59" spans="1:29" s="5" customFormat="1" ht="21" customHeight="1" thickBot="1" x14ac:dyDescent="0.3">
      <c r="A59" s="9"/>
      <c r="B59" s="18">
        <v>1</v>
      </c>
      <c r="C59" s="164" t="s">
        <v>60</v>
      </c>
      <c r="D59" s="165"/>
      <c r="E59" s="165"/>
      <c r="F59" s="165"/>
      <c r="G59" s="165"/>
      <c r="H59" s="165"/>
      <c r="I59" s="166"/>
      <c r="J59" s="164" t="s">
        <v>85</v>
      </c>
      <c r="K59" s="166"/>
      <c r="L59" s="32">
        <v>1</v>
      </c>
      <c r="M59" s="43"/>
      <c r="N59" s="57">
        <f>'ANEXO 3'!S60</f>
        <v>605741.36852153507</v>
      </c>
      <c r="O59" s="54">
        <f t="shared" ref="O59:O79" si="16">ROUND(N59*19%,2)</f>
        <v>115090.86</v>
      </c>
      <c r="P59" s="54">
        <f>ROUND(N59+O59,2)</f>
        <v>720832.23</v>
      </c>
      <c r="Q59" s="54">
        <f>ROUND(P59*$L59,2)</f>
        <v>720832.23</v>
      </c>
      <c r="R59" s="13"/>
      <c r="S59" s="57">
        <f>ROUND(N59+(N59*$V$58),2)</f>
        <v>632393.99</v>
      </c>
      <c r="T59" s="54">
        <f t="shared" ref="T59:T79" si="17">ROUND(S59*19%,2)</f>
        <v>120154.86</v>
      </c>
      <c r="U59" s="54">
        <f t="shared" ref="U59:U79" si="18">ROUND(S59+T59,2)</f>
        <v>752548.85</v>
      </c>
      <c r="V59" s="54">
        <f>ROUND(U59*$L59,2)</f>
        <v>752548.85</v>
      </c>
      <c r="X59" s="57">
        <f>ROUND(S59+(S59*$AA$58),2)</f>
        <v>651365.81000000006</v>
      </c>
      <c r="Y59" s="54">
        <f t="shared" ref="Y59:Y79" si="19">ROUND(X59*19%,2)</f>
        <v>123759.5</v>
      </c>
      <c r="Z59" s="54">
        <f t="shared" ref="Z59:Z79" si="20">ROUND(X59+Y59,2)</f>
        <v>775125.31</v>
      </c>
      <c r="AA59" s="54">
        <f>ROUND(Z59*$L59,2)</f>
        <v>775125.31</v>
      </c>
      <c r="AC59" s="91">
        <f>Q59+V59+AA59</f>
        <v>2248506.39</v>
      </c>
    </row>
    <row r="60" spans="1:29" s="5" customFormat="1" ht="21" customHeight="1" thickBot="1" x14ac:dyDescent="0.3">
      <c r="A60" s="9"/>
      <c r="B60" s="19">
        <v>2</v>
      </c>
      <c r="C60" s="164" t="s">
        <v>61</v>
      </c>
      <c r="D60" s="165"/>
      <c r="E60" s="165"/>
      <c r="F60" s="165"/>
      <c r="G60" s="165"/>
      <c r="H60" s="165"/>
      <c r="I60" s="166"/>
      <c r="J60" s="164" t="s">
        <v>85</v>
      </c>
      <c r="K60" s="166"/>
      <c r="L60" s="32">
        <v>1</v>
      </c>
      <c r="M60" s="43"/>
      <c r="N60" s="57">
        <f>'ANEXO 3'!S61</f>
        <v>1405060.1274012977</v>
      </c>
      <c r="O60" s="54">
        <f t="shared" si="16"/>
        <v>266961.42</v>
      </c>
      <c r="P60" s="54">
        <f t="shared" ref="P60:P79" si="21">ROUND(N60+O60,2)</f>
        <v>1672021.55</v>
      </c>
      <c r="Q60" s="54">
        <f t="shared" ref="Q60:Q77" si="22">ROUND(P60*$L60,2)</f>
        <v>1672021.55</v>
      </c>
      <c r="R60" s="13"/>
      <c r="S60" s="57">
        <f t="shared" ref="S60:S79" si="23">ROUND(N60+(N60*$V$58),2)</f>
        <v>1466882.77</v>
      </c>
      <c r="T60" s="54">
        <f t="shared" si="17"/>
        <v>278707.73</v>
      </c>
      <c r="U60" s="54">
        <f t="shared" si="18"/>
        <v>1745590.5</v>
      </c>
      <c r="V60" s="54">
        <f t="shared" ref="V60:V79" si="24">ROUND(U60*$L60,2)</f>
        <v>1745590.5</v>
      </c>
      <c r="X60" s="57">
        <f t="shared" ref="X60:X79" si="25">ROUND(S60+(S60*$AA$58),2)</f>
        <v>1510889.25</v>
      </c>
      <c r="Y60" s="54">
        <f t="shared" si="19"/>
        <v>287068.96000000002</v>
      </c>
      <c r="Z60" s="54">
        <f t="shared" si="20"/>
        <v>1797958.21</v>
      </c>
      <c r="AA60" s="54">
        <f t="shared" ref="AA60:AA79" si="26">ROUND(Z60*$L60,2)</f>
        <v>1797958.21</v>
      </c>
      <c r="AC60" s="91">
        <f t="shared" ref="AC60:AC79" si="27">Q60+V60+AA60</f>
        <v>5215570.26</v>
      </c>
    </row>
    <row r="61" spans="1:29" s="5" customFormat="1" ht="21" customHeight="1" thickBot="1" x14ac:dyDescent="0.3">
      <c r="A61" s="9"/>
      <c r="B61" s="18">
        <v>3</v>
      </c>
      <c r="C61" s="164" t="s">
        <v>62</v>
      </c>
      <c r="D61" s="165"/>
      <c r="E61" s="165"/>
      <c r="F61" s="165"/>
      <c r="G61" s="165"/>
      <c r="H61" s="165"/>
      <c r="I61" s="166"/>
      <c r="J61" s="164" t="s">
        <v>85</v>
      </c>
      <c r="K61" s="166"/>
      <c r="L61" s="32">
        <v>1</v>
      </c>
      <c r="M61" s="43"/>
      <c r="N61" s="57">
        <f>'ANEXO 3'!S62</f>
        <v>79323.128707205964</v>
      </c>
      <c r="O61" s="54">
        <f t="shared" si="16"/>
        <v>15071.39</v>
      </c>
      <c r="P61" s="54">
        <f t="shared" si="21"/>
        <v>94394.52</v>
      </c>
      <c r="Q61" s="54">
        <f t="shared" si="22"/>
        <v>94394.52</v>
      </c>
      <c r="R61" s="13"/>
      <c r="S61" s="57">
        <f t="shared" si="23"/>
        <v>82813.350000000006</v>
      </c>
      <c r="T61" s="54">
        <f t="shared" si="17"/>
        <v>15734.54</v>
      </c>
      <c r="U61" s="54">
        <f t="shared" si="18"/>
        <v>98547.89</v>
      </c>
      <c r="V61" s="54">
        <f t="shared" si="24"/>
        <v>98547.89</v>
      </c>
      <c r="X61" s="57">
        <f t="shared" si="25"/>
        <v>85297.75</v>
      </c>
      <c r="Y61" s="54">
        <f t="shared" si="19"/>
        <v>16206.57</v>
      </c>
      <c r="Z61" s="54">
        <f t="shared" si="20"/>
        <v>101504.32000000001</v>
      </c>
      <c r="AA61" s="54">
        <f t="shared" si="26"/>
        <v>101504.32000000001</v>
      </c>
      <c r="AC61" s="91">
        <f t="shared" si="27"/>
        <v>294446.73</v>
      </c>
    </row>
    <row r="62" spans="1:29" s="5" customFormat="1" ht="21" customHeight="1" thickBot="1" x14ac:dyDescent="0.3">
      <c r="A62" s="9"/>
      <c r="B62" s="19">
        <v>4</v>
      </c>
      <c r="C62" s="164" t="s">
        <v>63</v>
      </c>
      <c r="D62" s="165"/>
      <c r="E62" s="165"/>
      <c r="F62" s="165"/>
      <c r="G62" s="165"/>
      <c r="H62" s="165"/>
      <c r="I62" s="166"/>
      <c r="J62" s="164" t="s">
        <v>85</v>
      </c>
      <c r="K62" s="166"/>
      <c r="L62" s="32">
        <v>1</v>
      </c>
      <c r="M62" s="43"/>
      <c r="N62" s="57">
        <f>'ANEXO 3'!S63</f>
        <v>250877.01673868028</v>
      </c>
      <c r="O62" s="54">
        <f t="shared" si="16"/>
        <v>47666.63</v>
      </c>
      <c r="P62" s="54">
        <f t="shared" si="21"/>
        <v>298543.65000000002</v>
      </c>
      <c r="Q62" s="54">
        <f t="shared" si="22"/>
        <v>298543.65000000002</v>
      </c>
      <c r="R62" s="13"/>
      <c r="S62" s="57">
        <f t="shared" si="23"/>
        <v>261915.61</v>
      </c>
      <c r="T62" s="54">
        <f t="shared" si="17"/>
        <v>49763.97</v>
      </c>
      <c r="U62" s="54">
        <f t="shared" si="18"/>
        <v>311679.58</v>
      </c>
      <c r="V62" s="54">
        <f t="shared" si="24"/>
        <v>311679.58</v>
      </c>
      <c r="X62" s="57">
        <f t="shared" si="25"/>
        <v>269773.08</v>
      </c>
      <c r="Y62" s="54">
        <f t="shared" si="19"/>
        <v>51256.89</v>
      </c>
      <c r="Z62" s="54">
        <f t="shared" si="20"/>
        <v>321029.96999999997</v>
      </c>
      <c r="AA62" s="54">
        <f t="shared" si="26"/>
        <v>321029.96999999997</v>
      </c>
      <c r="AC62" s="91">
        <f t="shared" si="27"/>
        <v>931253.2</v>
      </c>
    </row>
    <row r="63" spans="1:29" s="5" customFormat="1" ht="21" customHeight="1" thickBot="1" x14ac:dyDescent="0.3">
      <c r="A63" s="9"/>
      <c r="B63" s="18">
        <v>5</v>
      </c>
      <c r="C63" s="164" t="s">
        <v>64</v>
      </c>
      <c r="D63" s="165"/>
      <c r="E63" s="165"/>
      <c r="F63" s="165"/>
      <c r="G63" s="165"/>
      <c r="H63" s="165"/>
      <c r="I63" s="166"/>
      <c r="J63" s="164" t="s">
        <v>85</v>
      </c>
      <c r="K63" s="166"/>
      <c r="L63" s="32">
        <v>1</v>
      </c>
      <c r="M63" s="43"/>
      <c r="N63" s="57">
        <f>'ANEXO 3'!S64</f>
        <v>283943.62052388187</v>
      </c>
      <c r="O63" s="54">
        <f t="shared" si="16"/>
        <v>53949.29</v>
      </c>
      <c r="P63" s="54">
        <f t="shared" si="21"/>
        <v>337892.91</v>
      </c>
      <c r="Q63" s="54">
        <f t="shared" si="22"/>
        <v>337892.91</v>
      </c>
      <c r="R63" s="13"/>
      <c r="S63" s="57">
        <f t="shared" si="23"/>
        <v>296437.14</v>
      </c>
      <c r="T63" s="54">
        <f t="shared" si="17"/>
        <v>56323.06</v>
      </c>
      <c r="U63" s="54">
        <f t="shared" si="18"/>
        <v>352760.2</v>
      </c>
      <c r="V63" s="54">
        <f t="shared" si="24"/>
        <v>352760.2</v>
      </c>
      <c r="X63" s="57">
        <f t="shared" si="25"/>
        <v>305330.25</v>
      </c>
      <c r="Y63" s="54">
        <f t="shared" si="19"/>
        <v>58012.75</v>
      </c>
      <c r="Z63" s="54">
        <f t="shared" si="20"/>
        <v>363343</v>
      </c>
      <c r="AA63" s="54">
        <f t="shared" si="26"/>
        <v>363343</v>
      </c>
      <c r="AC63" s="91">
        <f t="shared" si="27"/>
        <v>1053996.1099999999</v>
      </c>
    </row>
    <row r="64" spans="1:29" s="5" customFormat="1" ht="21" customHeight="1" thickBot="1" x14ac:dyDescent="0.3">
      <c r="A64" s="9"/>
      <c r="B64" s="19">
        <v>6</v>
      </c>
      <c r="C64" s="164" t="s">
        <v>65</v>
      </c>
      <c r="D64" s="165"/>
      <c r="E64" s="165"/>
      <c r="F64" s="165"/>
      <c r="G64" s="165"/>
      <c r="H64" s="165"/>
      <c r="I64" s="166"/>
      <c r="J64" s="164" t="s">
        <v>85</v>
      </c>
      <c r="K64" s="166"/>
      <c r="L64" s="32">
        <v>1</v>
      </c>
      <c r="M64" s="43"/>
      <c r="N64" s="57">
        <f>'ANEXO 3'!S65</f>
        <v>304826.60077029263</v>
      </c>
      <c r="O64" s="54">
        <f t="shared" si="16"/>
        <v>57917.05</v>
      </c>
      <c r="P64" s="54">
        <f t="shared" si="21"/>
        <v>362743.65</v>
      </c>
      <c r="Q64" s="54">
        <f t="shared" si="22"/>
        <v>362743.65</v>
      </c>
      <c r="R64" s="13"/>
      <c r="S64" s="57">
        <f t="shared" si="23"/>
        <v>318238.96999999997</v>
      </c>
      <c r="T64" s="54">
        <f t="shared" si="17"/>
        <v>60465.4</v>
      </c>
      <c r="U64" s="54">
        <f t="shared" si="18"/>
        <v>378704.37</v>
      </c>
      <c r="V64" s="54">
        <f t="shared" si="24"/>
        <v>378704.37</v>
      </c>
      <c r="X64" s="57">
        <f t="shared" si="25"/>
        <v>327786.14</v>
      </c>
      <c r="Y64" s="54">
        <f t="shared" si="19"/>
        <v>62279.37</v>
      </c>
      <c r="Z64" s="54">
        <f t="shared" si="20"/>
        <v>390065.51</v>
      </c>
      <c r="AA64" s="54">
        <f t="shared" si="26"/>
        <v>390065.51</v>
      </c>
      <c r="AC64" s="91">
        <f t="shared" si="27"/>
        <v>1131513.53</v>
      </c>
    </row>
    <row r="65" spans="1:31" s="5" customFormat="1" ht="21" customHeight="1" thickBot="1" x14ac:dyDescent="0.3">
      <c r="A65" s="9"/>
      <c r="B65" s="18">
        <v>7</v>
      </c>
      <c r="C65" s="164" t="s">
        <v>66</v>
      </c>
      <c r="D65" s="165"/>
      <c r="E65" s="165"/>
      <c r="F65" s="165"/>
      <c r="G65" s="165"/>
      <c r="H65" s="165"/>
      <c r="I65" s="166"/>
      <c r="J65" s="164" t="s">
        <v>85</v>
      </c>
      <c r="K65" s="166"/>
      <c r="L65" s="32">
        <v>1</v>
      </c>
      <c r="M65" s="43"/>
      <c r="N65" s="57">
        <f>'ANEXO 3'!S66</f>
        <v>77928.131566813914</v>
      </c>
      <c r="O65" s="54">
        <f t="shared" si="16"/>
        <v>14806.34</v>
      </c>
      <c r="P65" s="54">
        <f t="shared" si="21"/>
        <v>92734.47</v>
      </c>
      <c r="Q65" s="54">
        <f t="shared" si="22"/>
        <v>92734.47</v>
      </c>
      <c r="R65" s="13"/>
      <c r="S65" s="57">
        <f t="shared" si="23"/>
        <v>81356.97</v>
      </c>
      <c r="T65" s="54">
        <f t="shared" si="17"/>
        <v>15457.82</v>
      </c>
      <c r="U65" s="54">
        <f t="shared" si="18"/>
        <v>96814.79</v>
      </c>
      <c r="V65" s="54">
        <f t="shared" si="24"/>
        <v>96814.79</v>
      </c>
      <c r="X65" s="57">
        <f t="shared" si="25"/>
        <v>83797.679999999993</v>
      </c>
      <c r="Y65" s="54">
        <f t="shared" si="19"/>
        <v>15921.56</v>
      </c>
      <c r="Z65" s="54">
        <f t="shared" si="20"/>
        <v>99719.24</v>
      </c>
      <c r="AA65" s="54">
        <f t="shared" si="26"/>
        <v>99719.24</v>
      </c>
      <c r="AC65" s="91">
        <f t="shared" si="27"/>
        <v>289268.5</v>
      </c>
    </row>
    <row r="66" spans="1:31" s="5" customFormat="1" ht="21" customHeight="1" thickBot="1" x14ac:dyDescent="0.3">
      <c r="A66" s="9"/>
      <c r="B66" s="19">
        <v>8</v>
      </c>
      <c r="C66" s="164" t="s">
        <v>67</v>
      </c>
      <c r="D66" s="165"/>
      <c r="E66" s="165"/>
      <c r="F66" s="165"/>
      <c r="G66" s="165"/>
      <c r="H66" s="165"/>
      <c r="I66" s="166"/>
      <c r="J66" s="164" t="s">
        <v>85</v>
      </c>
      <c r="K66" s="166"/>
      <c r="L66" s="32">
        <v>1</v>
      </c>
      <c r="M66" s="43"/>
      <c r="N66" s="57">
        <f>'ANEXO 3'!S67</f>
        <v>71135.887479293204</v>
      </c>
      <c r="O66" s="54">
        <f t="shared" si="16"/>
        <v>13515.82</v>
      </c>
      <c r="P66" s="54">
        <f t="shared" si="21"/>
        <v>84651.71</v>
      </c>
      <c r="Q66" s="54">
        <f t="shared" si="22"/>
        <v>84651.71</v>
      </c>
      <c r="R66" s="13"/>
      <c r="S66" s="57">
        <f t="shared" si="23"/>
        <v>74265.87</v>
      </c>
      <c r="T66" s="54">
        <f t="shared" si="17"/>
        <v>14110.52</v>
      </c>
      <c r="U66" s="54">
        <f t="shared" si="18"/>
        <v>88376.39</v>
      </c>
      <c r="V66" s="54">
        <f t="shared" si="24"/>
        <v>88376.39</v>
      </c>
      <c r="X66" s="57">
        <f t="shared" si="25"/>
        <v>76493.850000000006</v>
      </c>
      <c r="Y66" s="54">
        <f t="shared" si="19"/>
        <v>14533.83</v>
      </c>
      <c r="Z66" s="54">
        <f t="shared" si="20"/>
        <v>91027.68</v>
      </c>
      <c r="AA66" s="54">
        <f t="shared" si="26"/>
        <v>91027.68</v>
      </c>
      <c r="AC66" s="91">
        <f t="shared" si="27"/>
        <v>264055.78000000003</v>
      </c>
    </row>
    <row r="67" spans="1:31" s="5" customFormat="1" ht="21" customHeight="1" thickBot="1" x14ac:dyDescent="0.3">
      <c r="A67" s="9"/>
      <c r="B67" s="18">
        <v>9</v>
      </c>
      <c r="C67" s="164" t="s">
        <v>68</v>
      </c>
      <c r="D67" s="165"/>
      <c r="E67" s="165"/>
      <c r="F67" s="165"/>
      <c r="G67" s="165"/>
      <c r="H67" s="165"/>
      <c r="I67" s="166"/>
      <c r="J67" s="164" t="s">
        <v>85</v>
      </c>
      <c r="K67" s="166"/>
      <c r="L67" s="32">
        <v>1</v>
      </c>
      <c r="M67" s="43"/>
      <c r="N67" s="57">
        <f>'ANEXO 3'!S68</f>
        <v>59485.356820817229</v>
      </c>
      <c r="O67" s="54">
        <f t="shared" si="16"/>
        <v>11302.22</v>
      </c>
      <c r="P67" s="54">
        <f t="shared" si="21"/>
        <v>70787.58</v>
      </c>
      <c r="Q67" s="54">
        <f t="shared" si="22"/>
        <v>70787.58</v>
      </c>
      <c r="R67" s="13"/>
      <c r="S67" s="57">
        <f t="shared" si="23"/>
        <v>62102.71</v>
      </c>
      <c r="T67" s="54">
        <f t="shared" si="17"/>
        <v>11799.51</v>
      </c>
      <c r="U67" s="54">
        <f t="shared" si="18"/>
        <v>73902.22</v>
      </c>
      <c r="V67" s="54">
        <f t="shared" si="24"/>
        <v>73902.22</v>
      </c>
      <c r="X67" s="57">
        <f t="shared" si="25"/>
        <v>63965.79</v>
      </c>
      <c r="Y67" s="54">
        <f t="shared" si="19"/>
        <v>12153.5</v>
      </c>
      <c r="Z67" s="54">
        <f t="shared" si="20"/>
        <v>76119.289999999994</v>
      </c>
      <c r="AA67" s="54">
        <f t="shared" si="26"/>
        <v>76119.289999999994</v>
      </c>
      <c r="AC67" s="91">
        <f t="shared" si="27"/>
        <v>220809.08999999997</v>
      </c>
    </row>
    <row r="68" spans="1:31" s="5" customFormat="1" ht="21" customHeight="1" thickBot="1" x14ac:dyDescent="0.3">
      <c r="A68" s="9"/>
      <c r="B68" s="19">
        <v>10</v>
      </c>
      <c r="C68" s="164" t="s">
        <v>69</v>
      </c>
      <c r="D68" s="165"/>
      <c r="E68" s="165"/>
      <c r="F68" s="165"/>
      <c r="G68" s="165"/>
      <c r="H68" s="165"/>
      <c r="I68" s="166"/>
      <c r="J68" s="164" t="s">
        <v>85</v>
      </c>
      <c r="K68" s="166"/>
      <c r="L68" s="32">
        <v>1</v>
      </c>
      <c r="M68" s="43"/>
      <c r="N68" s="57">
        <f>'ANEXO 3'!S69</f>
        <v>821094.5028851463</v>
      </c>
      <c r="O68" s="54">
        <f t="shared" si="16"/>
        <v>156007.96</v>
      </c>
      <c r="P68" s="54">
        <f t="shared" si="21"/>
        <v>977102.46</v>
      </c>
      <c r="Q68" s="54">
        <f t="shared" si="22"/>
        <v>977102.46</v>
      </c>
      <c r="R68" s="13"/>
      <c r="S68" s="57">
        <f t="shared" si="23"/>
        <v>857222.66</v>
      </c>
      <c r="T68" s="54">
        <f t="shared" si="17"/>
        <v>162872.31</v>
      </c>
      <c r="U68" s="54">
        <f t="shared" si="18"/>
        <v>1020094.97</v>
      </c>
      <c r="V68" s="54">
        <f t="shared" si="24"/>
        <v>1020094.97</v>
      </c>
      <c r="X68" s="57">
        <f t="shared" si="25"/>
        <v>882939.34</v>
      </c>
      <c r="Y68" s="54">
        <f t="shared" si="19"/>
        <v>167758.47</v>
      </c>
      <c r="Z68" s="54">
        <f t="shared" si="20"/>
        <v>1050697.81</v>
      </c>
      <c r="AA68" s="54">
        <f t="shared" si="26"/>
        <v>1050697.81</v>
      </c>
      <c r="AC68" s="91">
        <f t="shared" si="27"/>
        <v>3047895.24</v>
      </c>
    </row>
    <row r="69" spans="1:31" s="5" customFormat="1" ht="21" customHeight="1" thickBot="1" x14ac:dyDescent="0.3">
      <c r="A69" s="9"/>
      <c r="B69" s="18">
        <v>11</v>
      </c>
      <c r="C69" s="164" t="s">
        <v>70</v>
      </c>
      <c r="D69" s="165"/>
      <c r="E69" s="165"/>
      <c r="F69" s="165"/>
      <c r="G69" s="165"/>
      <c r="H69" s="165"/>
      <c r="I69" s="166"/>
      <c r="J69" s="164" t="s">
        <v>85</v>
      </c>
      <c r="K69" s="166"/>
      <c r="L69" s="32">
        <v>1</v>
      </c>
      <c r="M69" s="43"/>
      <c r="N69" s="57">
        <f>'ANEXO 3'!S70</f>
        <v>44663.290242959694</v>
      </c>
      <c r="O69" s="54">
        <f t="shared" si="16"/>
        <v>8486.0300000000007</v>
      </c>
      <c r="P69" s="54">
        <f t="shared" si="21"/>
        <v>53149.32</v>
      </c>
      <c r="Q69" s="54">
        <f t="shared" si="22"/>
        <v>53149.32</v>
      </c>
      <c r="R69" s="13"/>
      <c r="S69" s="57">
        <f t="shared" si="23"/>
        <v>46628.480000000003</v>
      </c>
      <c r="T69" s="54">
        <f t="shared" si="17"/>
        <v>8859.41</v>
      </c>
      <c r="U69" s="54">
        <f t="shared" si="18"/>
        <v>55487.89</v>
      </c>
      <c r="V69" s="54">
        <f t="shared" si="24"/>
        <v>55487.89</v>
      </c>
      <c r="X69" s="57">
        <f t="shared" si="25"/>
        <v>48027.33</v>
      </c>
      <c r="Y69" s="54">
        <f t="shared" si="19"/>
        <v>9125.19</v>
      </c>
      <c r="Z69" s="54">
        <f t="shared" si="20"/>
        <v>57152.52</v>
      </c>
      <c r="AA69" s="54">
        <f t="shared" si="26"/>
        <v>57152.52</v>
      </c>
      <c r="AC69" s="91">
        <f t="shared" si="27"/>
        <v>165789.72999999998</v>
      </c>
    </row>
    <row r="70" spans="1:31" s="5" customFormat="1" ht="21" customHeight="1" thickBot="1" x14ac:dyDescent="0.3">
      <c r="A70" s="9"/>
      <c r="B70" s="19">
        <v>12</v>
      </c>
      <c r="C70" s="164" t="s">
        <v>71</v>
      </c>
      <c r="D70" s="165"/>
      <c r="E70" s="165"/>
      <c r="F70" s="165"/>
      <c r="G70" s="165"/>
      <c r="H70" s="165"/>
      <c r="I70" s="166"/>
      <c r="J70" s="164" t="s">
        <v>85</v>
      </c>
      <c r="K70" s="166"/>
      <c r="L70" s="32">
        <v>1</v>
      </c>
      <c r="M70" s="43"/>
      <c r="N70" s="57">
        <f>'ANEXO 3'!S71</f>
        <v>44663.290242959694</v>
      </c>
      <c r="O70" s="54">
        <f t="shared" si="16"/>
        <v>8486.0300000000007</v>
      </c>
      <c r="P70" s="54">
        <f t="shared" si="21"/>
        <v>53149.32</v>
      </c>
      <c r="Q70" s="54">
        <f t="shared" si="22"/>
        <v>53149.32</v>
      </c>
      <c r="R70" s="13"/>
      <c r="S70" s="57">
        <f t="shared" si="23"/>
        <v>46628.480000000003</v>
      </c>
      <c r="T70" s="54">
        <f t="shared" si="17"/>
        <v>8859.41</v>
      </c>
      <c r="U70" s="54">
        <f t="shared" si="18"/>
        <v>55487.89</v>
      </c>
      <c r="V70" s="54">
        <f t="shared" si="24"/>
        <v>55487.89</v>
      </c>
      <c r="X70" s="57">
        <f t="shared" si="25"/>
        <v>48027.33</v>
      </c>
      <c r="Y70" s="54">
        <f t="shared" si="19"/>
        <v>9125.19</v>
      </c>
      <c r="Z70" s="54">
        <f t="shared" si="20"/>
        <v>57152.52</v>
      </c>
      <c r="AA70" s="54">
        <f t="shared" si="26"/>
        <v>57152.52</v>
      </c>
      <c r="AC70" s="91">
        <f t="shared" si="27"/>
        <v>165789.72999999998</v>
      </c>
    </row>
    <row r="71" spans="1:31" s="5" customFormat="1" ht="21" customHeight="1" thickBot="1" x14ac:dyDescent="0.3">
      <c r="A71" s="9"/>
      <c r="B71" s="18">
        <v>13</v>
      </c>
      <c r="C71" s="164" t="s">
        <v>72</v>
      </c>
      <c r="D71" s="165"/>
      <c r="E71" s="165"/>
      <c r="F71" s="165"/>
      <c r="G71" s="165"/>
      <c r="H71" s="165"/>
      <c r="I71" s="166"/>
      <c r="J71" s="164" t="s">
        <v>85</v>
      </c>
      <c r="K71" s="166"/>
      <c r="L71" s="32">
        <v>1</v>
      </c>
      <c r="M71" s="43"/>
      <c r="N71" s="57">
        <f>'ANEXO 3'!S72</f>
        <v>478875.3105418277</v>
      </c>
      <c r="O71" s="54">
        <f t="shared" si="16"/>
        <v>90986.31</v>
      </c>
      <c r="P71" s="54">
        <f t="shared" si="21"/>
        <v>569861.62</v>
      </c>
      <c r="Q71" s="54">
        <f t="shared" si="22"/>
        <v>569861.62</v>
      </c>
      <c r="R71" s="13"/>
      <c r="S71" s="57">
        <f t="shared" si="23"/>
        <v>499945.82</v>
      </c>
      <c r="T71" s="54">
        <f t="shared" si="17"/>
        <v>94989.71</v>
      </c>
      <c r="U71" s="54">
        <f t="shared" si="18"/>
        <v>594935.53</v>
      </c>
      <c r="V71" s="54">
        <f t="shared" si="24"/>
        <v>594935.53</v>
      </c>
      <c r="X71" s="57">
        <f t="shared" si="25"/>
        <v>514944.19</v>
      </c>
      <c r="Y71" s="54">
        <f t="shared" si="19"/>
        <v>97839.4</v>
      </c>
      <c r="Z71" s="54">
        <f t="shared" si="20"/>
        <v>612783.59</v>
      </c>
      <c r="AA71" s="54">
        <f t="shared" si="26"/>
        <v>612783.59</v>
      </c>
      <c r="AC71" s="91">
        <f t="shared" si="27"/>
        <v>1777580.7399999998</v>
      </c>
    </row>
    <row r="72" spans="1:31" s="5" customFormat="1" ht="21" customHeight="1" thickBot="1" x14ac:dyDescent="0.3">
      <c r="A72" s="9"/>
      <c r="B72" s="19">
        <v>14</v>
      </c>
      <c r="C72" s="164" t="s">
        <v>73</v>
      </c>
      <c r="D72" s="165"/>
      <c r="E72" s="165"/>
      <c r="F72" s="165"/>
      <c r="G72" s="165"/>
      <c r="H72" s="165"/>
      <c r="I72" s="166"/>
      <c r="J72" s="164" t="s">
        <v>86</v>
      </c>
      <c r="K72" s="166"/>
      <c r="L72" s="32">
        <v>1</v>
      </c>
      <c r="M72" s="43"/>
      <c r="N72" s="57">
        <f>'ANEXO 3'!S73</f>
        <v>135840.05099254556</v>
      </c>
      <c r="O72" s="54">
        <f t="shared" si="16"/>
        <v>25809.61</v>
      </c>
      <c r="P72" s="54">
        <f t="shared" si="21"/>
        <v>161649.66</v>
      </c>
      <c r="Q72" s="54">
        <f t="shared" si="22"/>
        <v>161649.66</v>
      </c>
      <c r="R72" s="13"/>
      <c r="S72" s="57">
        <f t="shared" si="23"/>
        <v>141817.01</v>
      </c>
      <c r="T72" s="54">
        <f t="shared" si="17"/>
        <v>26945.23</v>
      </c>
      <c r="U72" s="54">
        <f t="shared" si="18"/>
        <v>168762.23999999999</v>
      </c>
      <c r="V72" s="54">
        <f t="shared" si="24"/>
        <v>168762.23999999999</v>
      </c>
      <c r="X72" s="57">
        <f t="shared" si="25"/>
        <v>146071.51999999999</v>
      </c>
      <c r="Y72" s="54">
        <f t="shared" si="19"/>
        <v>27753.59</v>
      </c>
      <c r="Z72" s="54">
        <f t="shared" si="20"/>
        <v>173825.11</v>
      </c>
      <c r="AA72" s="54">
        <f t="shared" si="26"/>
        <v>173825.11</v>
      </c>
      <c r="AC72" s="91">
        <f t="shared" si="27"/>
        <v>504237.01</v>
      </c>
    </row>
    <row r="73" spans="1:31" s="5" customFormat="1" ht="21" customHeight="1" thickBot="1" x14ac:dyDescent="0.3">
      <c r="A73" s="9"/>
      <c r="B73" s="18">
        <v>15</v>
      </c>
      <c r="C73" s="164" t="s">
        <v>74</v>
      </c>
      <c r="D73" s="165"/>
      <c r="E73" s="165"/>
      <c r="F73" s="165"/>
      <c r="G73" s="165"/>
      <c r="H73" s="165"/>
      <c r="I73" s="166"/>
      <c r="J73" s="164" t="s">
        <v>86</v>
      </c>
      <c r="K73" s="166"/>
      <c r="L73" s="32">
        <v>1</v>
      </c>
      <c r="M73" s="43"/>
      <c r="N73" s="57">
        <f>'ANEXO 3'!S74</f>
        <v>48353.283390392055</v>
      </c>
      <c r="O73" s="54">
        <f t="shared" si="16"/>
        <v>9187.1200000000008</v>
      </c>
      <c r="P73" s="54">
        <f t="shared" si="21"/>
        <v>57540.4</v>
      </c>
      <c r="Q73" s="54">
        <f t="shared" si="22"/>
        <v>57540.4</v>
      </c>
      <c r="R73" s="13"/>
      <c r="S73" s="57">
        <f t="shared" si="23"/>
        <v>50480.83</v>
      </c>
      <c r="T73" s="54">
        <f t="shared" si="17"/>
        <v>9591.36</v>
      </c>
      <c r="U73" s="54">
        <f t="shared" si="18"/>
        <v>60072.19</v>
      </c>
      <c r="V73" s="54">
        <f t="shared" si="24"/>
        <v>60072.19</v>
      </c>
      <c r="X73" s="57">
        <f t="shared" si="25"/>
        <v>51995.25</v>
      </c>
      <c r="Y73" s="54">
        <f t="shared" si="19"/>
        <v>9879.1</v>
      </c>
      <c r="Z73" s="54">
        <f t="shared" si="20"/>
        <v>61874.35</v>
      </c>
      <c r="AA73" s="54">
        <f t="shared" si="26"/>
        <v>61874.35</v>
      </c>
      <c r="AC73" s="91">
        <f t="shared" si="27"/>
        <v>179486.94</v>
      </c>
    </row>
    <row r="74" spans="1:31" s="5" customFormat="1" ht="21" customHeight="1" thickBot="1" x14ac:dyDescent="0.3">
      <c r="A74" s="9"/>
      <c r="B74" s="19">
        <v>16</v>
      </c>
      <c r="C74" s="164" t="s">
        <v>75</v>
      </c>
      <c r="D74" s="165"/>
      <c r="E74" s="165"/>
      <c r="F74" s="165"/>
      <c r="G74" s="165"/>
      <c r="H74" s="165"/>
      <c r="I74" s="166"/>
      <c r="J74" s="164" t="s">
        <v>85</v>
      </c>
      <c r="K74" s="166"/>
      <c r="L74" s="32">
        <v>1</v>
      </c>
      <c r="M74" s="43"/>
      <c r="N74" s="57">
        <f>'ANEXO 3'!S75</f>
        <v>241091.63286996135</v>
      </c>
      <c r="O74" s="54">
        <f t="shared" si="16"/>
        <v>45807.41</v>
      </c>
      <c r="P74" s="54">
        <f t="shared" si="21"/>
        <v>286899.03999999998</v>
      </c>
      <c r="Q74" s="54">
        <f t="shared" si="22"/>
        <v>286899.03999999998</v>
      </c>
      <c r="R74" s="13"/>
      <c r="S74" s="57">
        <f t="shared" si="23"/>
        <v>251699.66</v>
      </c>
      <c r="T74" s="54">
        <f t="shared" si="17"/>
        <v>47822.94</v>
      </c>
      <c r="U74" s="54">
        <f t="shared" si="18"/>
        <v>299522.59999999998</v>
      </c>
      <c r="V74" s="54">
        <f t="shared" si="24"/>
        <v>299522.59999999998</v>
      </c>
      <c r="X74" s="57">
        <f t="shared" si="25"/>
        <v>259250.65</v>
      </c>
      <c r="Y74" s="54">
        <f t="shared" si="19"/>
        <v>49257.62</v>
      </c>
      <c r="Z74" s="54">
        <f t="shared" si="20"/>
        <v>308508.27</v>
      </c>
      <c r="AA74" s="54">
        <f t="shared" si="26"/>
        <v>308508.27</v>
      </c>
      <c r="AC74" s="91">
        <f t="shared" si="27"/>
        <v>894929.90999999992</v>
      </c>
    </row>
    <row r="75" spans="1:31" s="5" customFormat="1" ht="21" customHeight="1" thickBot="1" x14ac:dyDescent="0.3">
      <c r="A75" s="9"/>
      <c r="B75" s="18">
        <v>17</v>
      </c>
      <c r="C75" s="164" t="s">
        <v>76</v>
      </c>
      <c r="D75" s="165"/>
      <c r="E75" s="165"/>
      <c r="F75" s="165"/>
      <c r="G75" s="165"/>
      <c r="H75" s="165"/>
      <c r="I75" s="166"/>
      <c r="J75" s="164" t="s">
        <v>85</v>
      </c>
      <c r="K75" s="166"/>
      <c r="L75" s="32">
        <v>1</v>
      </c>
      <c r="M75" s="43"/>
      <c r="N75" s="57">
        <f>'ANEXO 3'!S76</f>
        <v>146462.10447749862</v>
      </c>
      <c r="O75" s="54">
        <f t="shared" si="16"/>
        <v>27827.8</v>
      </c>
      <c r="P75" s="54">
        <f t="shared" si="21"/>
        <v>174289.9</v>
      </c>
      <c r="Q75" s="54">
        <f t="shared" si="22"/>
        <v>174289.9</v>
      </c>
      <c r="R75" s="13"/>
      <c r="S75" s="57">
        <f t="shared" si="23"/>
        <v>152906.44</v>
      </c>
      <c r="T75" s="54">
        <f t="shared" si="17"/>
        <v>29052.22</v>
      </c>
      <c r="U75" s="54">
        <f t="shared" si="18"/>
        <v>181958.66</v>
      </c>
      <c r="V75" s="54">
        <f t="shared" si="24"/>
        <v>181958.66</v>
      </c>
      <c r="X75" s="57">
        <f t="shared" si="25"/>
        <v>157493.63</v>
      </c>
      <c r="Y75" s="54">
        <f t="shared" si="19"/>
        <v>29923.79</v>
      </c>
      <c r="Z75" s="54">
        <f t="shared" si="20"/>
        <v>187417.42</v>
      </c>
      <c r="AA75" s="54">
        <f t="shared" si="26"/>
        <v>187417.42</v>
      </c>
      <c r="AC75" s="91">
        <f t="shared" si="27"/>
        <v>543665.98</v>
      </c>
    </row>
    <row r="76" spans="1:31" s="5" customFormat="1" ht="21" customHeight="1" thickBot="1" x14ac:dyDescent="0.3">
      <c r="A76" s="9"/>
      <c r="B76" s="19">
        <v>18</v>
      </c>
      <c r="C76" s="164" t="s">
        <v>77</v>
      </c>
      <c r="D76" s="165"/>
      <c r="E76" s="165"/>
      <c r="F76" s="165"/>
      <c r="G76" s="165"/>
      <c r="H76" s="165"/>
      <c r="I76" s="166"/>
      <c r="J76" s="164" t="s">
        <v>85</v>
      </c>
      <c r="K76" s="166"/>
      <c r="L76" s="32">
        <v>1</v>
      </c>
      <c r="M76" s="43"/>
      <c r="N76" s="57">
        <f>'ANEXO 3'!S77</f>
        <v>163866.47583517394</v>
      </c>
      <c r="O76" s="54">
        <f t="shared" si="16"/>
        <v>31134.63</v>
      </c>
      <c r="P76" s="54">
        <f t="shared" si="21"/>
        <v>195001.11</v>
      </c>
      <c r="Q76" s="54">
        <f t="shared" si="22"/>
        <v>195001.11</v>
      </c>
      <c r="R76" s="13"/>
      <c r="S76" s="57">
        <f t="shared" si="23"/>
        <v>171076.6</v>
      </c>
      <c r="T76" s="54">
        <f t="shared" si="17"/>
        <v>32504.55</v>
      </c>
      <c r="U76" s="54">
        <f t="shared" si="18"/>
        <v>203581.15</v>
      </c>
      <c r="V76" s="54">
        <f t="shared" si="24"/>
        <v>203581.15</v>
      </c>
      <c r="X76" s="57">
        <f t="shared" si="25"/>
        <v>176208.9</v>
      </c>
      <c r="Y76" s="54">
        <f t="shared" si="19"/>
        <v>33479.69</v>
      </c>
      <c r="Z76" s="54">
        <f t="shared" si="20"/>
        <v>209688.59</v>
      </c>
      <c r="AA76" s="54">
        <f t="shared" si="26"/>
        <v>209688.59</v>
      </c>
      <c r="AC76" s="91">
        <f t="shared" si="27"/>
        <v>608270.85</v>
      </c>
    </row>
    <row r="77" spans="1:31" s="5" customFormat="1" ht="21" customHeight="1" thickBot="1" x14ac:dyDescent="0.3">
      <c r="A77" s="9"/>
      <c r="B77" s="18">
        <v>19</v>
      </c>
      <c r="C77" s="164" t="s">
        <v>78</v>
      </c>
      <c r="D77" s="165"/>
      <c r="E77" s="165"/>
      <c r="F77" s="165"/>
      <c r="G77" s="165"/>
      <c r="H77" s="165"/>
      <c r="I77" s="166"/>
      <c r="J77" s="164" t="s">
        <v>85</v>
      </c>
      <c r="K77" s="166"/>
      <c r="L77" s="32">
        <v>1</v>
      </c>
      <c r="M77" s="43"/>
      <c r="N77" s="57">
        <f>'ANEXO 3'!S78</f>
        <v>83922.241809773608</v>
      </c>
      <c r="O77" s="54">
        <f t="shared" si="16"/>
        <v>15945.23</v>
      </c>
      <c r="P77" s="54">
        <f t="shared" si="21"/>
        <v>99867.47</v>
      </c>
      <c r="Q77" s="54">
        <f t="shared" si="22"/>
        <v>99867.47</v>
      </c>
      <c r="R77" s="13"/>
      <c r="S77" s="57">
        <f t="shared" si="23"/>
        <v>87614.82</v>
      </c>
      <c r="T77" s="54">
        <f t="shared" si="17"/>
        <v>16646.82</v>
      </c>
      <c r="U77" s="54">
        <f t="shared" si="18"/>
        <v>104261.64</v>
      </c>
      <c r="V77" s="54">
        <f t="shared" si="24"/>
        <v>104261.64</v>
      </c>
      <c r="X77" s="57">
        <f t="shared" si="25"/>
        <v>90243.26</v>
      </c>
      <c r="Y77" s="54">
        <f t="shared" si="19"/>
        <v>17146.22</v>
      </c>
      <c r="Z77" s="54">
        <f t="shared" si="20"/>
        <v>107389.48</v>
      </c>
      <c r="AA77" s="54">
        <f t="shared" si="26"/>
        <v>107389.48</v>
      </c>
      <c r="AC77" s="91">
        <f t="shared" si="27"/>
        <v>311518.58999999997</v>
      </c>
    </row>
    <row r="78" spans="1:31" s="5" customFormat="1" ht="21" customHeight="1" thickBot="1" x14ac:dyDescent="0.3">
      <c r="A78" s="9"/>
      <c r="B78" s="19">
        <v>20</v>
      </c>
      <c r="C78" s="164" t="s">
        <v>79</v>
      </c>
      <c r="D78" s="165"/>
      <c r="E78" s="165"/>
      <c r="F78" s="165"/>
      <c r="G78" s="165"/>
      <c r="H78" s="165"/>
      <c r="I78" s="166"/>
      <c r="J78" s="164" t="s">
        <v>85</v>
      </c>
      <c r="K78" s="166"/>
      <c r="L78" s="32">
        <v>1</v>
      </c>
      <c r="M78" s="43"/>
      <c r="N78" s="57">
        <f>'ANEXO 3'!S79</f>
        <v>65722.339481639981</v>
      </c>
      <c r="O78" s="54">
        <f t="shared" si="16"/>
        <v>12487.24</v>
      </c>
      <c r="P78" s="54">
        <f t="shared" si="21"/>
        <v>78209.58</v>
      </c>
      <c r="Q78" s="54">
        <f>ROUND(P78*$L78,2)</f>
        <v>78209.58</v>
      </c>
      <c r="R78" s="13"/>
      <c r="S78" s="57">
        <f t="shared" si="23"/>
        <v>68614.12</v>
      </c>
      <c r="T78" s="54">
        <f t="shared" si="17"/>
        <v>13036.68</v>
      </c>
      <c r="U78" s="54">
        <f t="shared" si="18"/>
        <v>81650.8</v>
      </c>
      <c r="V78" s="54">
        <f t="shared" si="24"/>
        <v>81650.8</v>
      </c>
      <c r="X78" s="57">
        <f t="shared" si="25"/>
        <v>70672.539999999994</v>
      </c>
      <c r="Y78" s="54">
        <f t="shared" si="19"/>
        <v>13427.78</v>
      </c>
      <c r="Z78" s="54">
        <f t="shared" si="20"/>
        <v>84100.32</v>
      </c>
      <c r="AA78" s="54">
        <f t="shared" si="26"/>
        <v>84100.32</v>
      </c>
      <c r="AC78" s="91">
        <f t="shared" si="27"/>
        <v>243960.7</v>
      </c>
    </row>
    <row r="79" spans="1:31" s="5" customFormat="1" ht="21" customHeight="1" thickBot="1" x14ac:dyDescent="0.3">
      <c r="A79" s="9"/>
      <c r="B79" s="18">
        <v>21</v>
      </c>
      <c r="C79" s="164" t="s">
        <v>80</v>
      </c>
      <c r="D79" s="165"/>
      <c r="E79" s="165"/>
      <c r="F79" s="165"/>
      <c r="G79" s="165"/>
      <c r="H79" s="165"/>
      <c r="I79" s="166"/>
      <c r="J79" s="164" t="s">
        <v>85</v>
      </c>
      <c r="K79" s="166"/>
      <c r="L79" s="32">
        <v>1</v>
      </c>
      <c r="M79" s="43"/>
      <c r="N79" s="57">
        <f>'ANEXO 3'!S80</f>
        <v>55099.050734400887</v>
      </c>
      <c r="O79" s="54">
        <f t="shared" si="16"/>
        <v>10468.82</v>
      </c>
      <c r="P79" s="54">
        <f t="shared" si="21"/>
        <v>65567.87</v>
      </c>
      <c r="Q79" s="54">
        <f>ROUND(P79*$L79,2)</f>
        <v>65567.87</v>
      </c>
      <c r="R79" s="13"/>
      <c r="S79" s="57">
        <f t="shared" si="23"/>
        <v>57523.41</v>
      </c>
      <c r="T79" s="54">
        <f t="shared" si="17"/>
        <v>10929.45</v>
      </c>
      <c r="U79" s="54">
        <f t="shared" si="18"/>
        <v>68452.86</v>
      </c>
      <c r="V79" s="54">
        <f t="shared" si="24"/>
        <v>68452.86</v>
      </c>
      <c r="X79" s="57">
        <f t="shared" si="25"/>
        <v>59249.11</v>
      </c>
      <c r="Y79" s="54">
        <f t="shared" si="19"/>
        <v>11257.33</v>
      </c>
      <c r="Z79" s="54">
        <f t="shared" si="20"/>
        <v>70506.44</v>
      </c>
      <c r="AA79" s="54">
        <f t="shared" si="26"/>
        <v>70506.44</v>
      </c>
      <c r="AC79" s="91">
        <f t="shared" si="27"/>
        <v>204527.16999999998</v>
      </c>
    </row>
    <row r="80" spans="1:31" s="5" customFormat="1" ht="48" customHeight="1" thickBot="1" x14ac:dyDescent="0.3">
      <c r="A80" s="9"/>
      <c r="B80" s="167" t="s">
        <v>81</v>
      </c>
      <c r="C80" s="168"/>
      <c r="D80" s="168"/>
      <c r="E80" s="168"/>
      <c r="F80" s="168"/>
      <c r="G80" s="168"/>
      <c r="H80" s="168"/>
      <c r="I80" s="168"/>
      <c r="J80" s="168"/>
      <c r="K80" s="168"/>
      <c r="L80" s="169"/>
      <c r="M80" s="43"/>
      <c r="N80" s="46"/>
      <c r="O80" s="47"/>
      <c r="P80" s="47"/>
      <c r="Q80" s="61">
        <f>ROUND(SUM(Q59:Q79),2)</f>
        <v>6506890.0199999996</v>
      </c>
      <c r="R80" s="13"/>
      <c r="S80" s="46"/>
      <c r="T80" s="47"/>
      <c r="U80" s="47"/>
      <c r="V80" s="61">
        <f>ROUND(SUM(V59:V79),2)</f>
        <v>6793193.21</v>
      </c>
      <c r="X80" s="170"/>
      <c r="Y80" s="171"/>
      <c r="Z80" s="172"/>
      <c r="AA80" s="61">
        <f>ROUND(SUM(AA59:AA79),2)</f>
        <v>6996988.9500000002</v>
      </c>
      <c r="AB80" s="8"/>
      <c r="AC80" s="87">
        <f>ROUND(SUM(AC59:AC79),2)</f>
        <v>20297072.18</v>
      </c>
      <c r="AE80" s="92"/>
    </row>
    <row r="81" spans="1:42" s="5" customFormat="1" ht="33" customHeight="1" thickBot="1" x14ac:dyDescent="0.3">
      <c r="A81" s="9"/>
      <c r="B81" s="34"/>
      <c r="C81" s="34"/>
      <c r="D81" s="34"/>
      <c r="E81" s="34"/>
      <c r="F81" s="34"/>
      <c r="G81" s="34"/>
      <c r="H81" s="34"/>
      <c r="I81" s="34"/>
      <c r="J81" s="34"/>
      <c r="K81" s="34"/>
      <c r="L81" s="34"/>
      <c r="M81" s="35"/>
      <c r="N81" s="13"/>
      <c r="O81" s="13"/>
      <c r="P81" s="13"/>
      <c r="Q81" s="37"/>
      <c r="R81" s="33"/>
      <c r="S81" s="13"/>
      <c r="T81" s="13"/>
      <c r="U81" s="13"/>
      <c r="V81" s="37"/>
      <c r="X81" s="36"/>
      <c r="Y81" s="36"/>
      <c r="Z81" s="36"/>
      <c r="AA81" s="37"/>
      <c r="AB81" s="8"/>
      <c r="AC81" s="37"/>
    </row>
    <row r="82" spans="1:42" s="5" customFormat="1" ht="42.75" customHeight="1" thickBot="1" x14ac:dyDescent="0.3">
      <c r="A82" s="9"/>
      <c r="B82" s="173" t="s">
        <v>82</v>
      </c>
      <c r="C82" s="174"/>
      <c r="D82" s="174"/>
      <c r="E82" s="174"/>
      <c r="F82" s="174"/>
      <c r="G82" s="174"/>
      <c r="H82" s="174"/>
      <c r="I82" s="174"/>
      <c r="J82" s="174"/>
      <c r="K82" s="174"/>
      <c r="L82" s="175"/>
      <c r="M82" s="43"/>
      <c r="N82" s="13"/>
      <c r="O82" s="13"/>
      <c r="P82" s="13"/>
      <c r="Q82" s="87">
        <f>ROUND(SUM(Q80+Q55),2)</f>
        <v>8380659.2599999998</v>
      </c>
      <c r="R82" s="13"/>
      <c r="S82" s="13"/>
      <c r="T82" s="13"/>
      <c r="U82" s="13"/>
      <c r="V82" s="87">
        <f>ROUND(SUM(V80+V55),2)</f>
        <v>30267781.969999999</v>
      </c>
      <c r="X82" s="176"/>
      <c r="Y82" s="176"/>
      <c r="Z82" s="176"/>
      <c r="AA82" s="87">
        <f>ROUND(SUM(AA80+AA55),2)</f>
        <v>29160908.530000001</v>
      </c>
      <c r="AC82" s="88">
        <f>ROUND(SUM(AC55+AC80),2)</f>
        <v>67809349.760000005</v>
      </c>
    </row>
    <row r="83" spans="1:42" s="118" customFormat="1" ht="54" customHeight="1" x14ac:dyDescent="0.25">
      <c r="A83" s="9"/>
      <c r="B83" s="160" t="s">
        <v>99</v>
      </c>
      <c r="C83" s="161"/>
      <c r="D83" s="112"/>
      <c r="E83" s="112"/>
      <c r="F83" s="112"/>
      <c r="G83" s="112"/>
      <c r="H83" s="112"/>
      <c r="I83" s="113"/>
      <c r="J83" s="114"/>
      <c r="K83" s="114"/>
      <c r="L83" s="114"/>
      <c r="M83" s="115"/>
      <c r="N83" s="115"/>
      <c r="O83" s="115"/>
      <c r="P83" s="115"/>
      <c r="Q83" s="115"/>
      <c r="R83" s="115"/>
      <c r="S83" s="115"/>
      <c r="T83" s="115"/>
      <c r="U83" s="115"/>
      <c r="V83" s="115"/>
      <c r="W83" s="115"/>
      <c r="X83" s="9"/>
      <c r="Y83" s="117"/>
      <c r="AA83" s="114"/>
      <c r="AB83" s="114"/>
      <c r="AC83" s="114"/>
      <c r="AD83" s="115"/>
      <c r="AE83" s="114"/>
      <c r="AF83" s="114"/>
      <c r="AG83" s="114"/>
      <c r="AH83" s="114"/>
      <c r="AI83" s="115"/>
      <c r="AJ83" s="9"/>
      <c r="AK83" s="116"/>
      <c r="AL83" s="116"/>
      <c r="AM83" s="116"/>
      <c r="AN83" s="115"/>
      <c r="AO83" s="9"/>
      <c r="AP83" s="117"/>
    </row>
    <row r="84" spans="1:42" s="73" customFormat="1" ht="43.5" customHeight="1" thickBot="1" x14ac:dyDescent="0.35">
      <c r="B84" s="162" t="s">
        <v>100</v>
      </c>
      <c r="C84" s="162"/>
      <c r="D84" s="162"/>
      <c r="E84" s="162"/>
      <c r="F84" s="162"/>
      <c r="G84" s="162"/>
      <c r="H84" s="162"/>
      <c r="I84" s="162"/>
      <c r="J84" s="162"/>
      <c r="K84" s="162"/>
      <c r="L84" s="162"/>
      <c r="M84" s="124"/>
      <c r="O84" s="119"/>
      <c r="P84" s="119"/>
      <c r="Q84" s="119"/>
      <c r="R84" s="119"/>
      <c r="S84" s="119"/>
      <c r="T84" s="119"/>
      <c r="U84" s="119"/>
      <c r="V84" s="119"/>
      <c r="W84" s="119"/>
      <c r="X84" s="119"/>
      <c r="Y84" s="119"/>
      <c r="Z84" s="119"/>
    </row>
    <row r="85" spans="1:42" s="73" customFormat="1" ht="74.25" customHeight="1" thickBot="1" x14ac:dyDescent="0.35">
      <c r="B85" s="162" t="s">
        <v>140</v>
      </c>
      <c r="C85" s="162"/>
      <c r="D85" s="162"/>
      <c r="E85" s="162"/>
      <c r="F85" s="162"/>
      <c r="G85" s="162"/>
      <c r="H85" s="162"/>
      <c r="I85" s="162"/>
      <c r="J85" s="162"/>
      <c r="K85" s="162"/>
      <c r="L85" s="162"/>
      <c r="M85" s="124"/>
      <c r="Q85" s="137" t="s">
        <v>117</v>
      </c>
      <c r="R85" s="138"/>
      <c r="S85" s="139"/>
      <c r="T85" s="163" t="s">
        <v>118</v>
      </c>
      <c r="U85" s="159"/>
      <c r="V85" s="158" t="s">
        <v>119</v>
      </c>
      <c r="W85" s="163"/>
      <c r="X85" s="159"/>
      <c r="Y85" s="158" t="s">
        <v>120</v>
      </c>
      <c r="Z85" s="159"/>
      <c r="AA85" s="149" t="s">
        <v>121</v>
      </c>
      <c r="AB85" s="150"/>
      <c r="AC85" s="151"/>
    </row>
    <row r="86" spans="1:42" s="73" customFormat="1" ht="43.5" customHeight="1" thickBot="1" x14ac:dyDescent="0.35">
      <c r="B86" s="156" t="s">
        <v>101</v>
      </c>
      <c r="C86" s="156"/>
      <c r="D86" s="156"/>
      <c r="E86" s="156"/>
      <c r="F86" s="156"/>
      <c r="G86" s="156"/>
      <c r="H86" s="156"/>
      <c r="I86" s="156"/>
      <c r="J86" s="156"/>
      <c r="K86" s="156"/>
      <c r="L86" s="156"/>
      <c r="M86" s="124"/>
      <c r="O86" s="125"/>
      <c r="P86" s="125"/>
      <c r="Q86" s="140" t="s">
        <v>139</v>
      </c>
      <c r="R86" s="141"/>
      <c r="S86" s="142"/>
      <c r="T86" s="146">
        <f>Q55</f>
        <v>1873769.24</v>
      </c>
      <c r="U86" s="148"/>
      <c r="V86" s="146">
        <f>V55</f>
        <v>23474588.760000002</v>
      </c>
      <c r="W86" s="147"/>
      <c r="X86" s="148"/>
      <c r="Y86" s="146">
        <f>AA55</f>
        <v>22163919.579999998</v>
      </c>
      <c r="Z86" s="148"/>
      <c r="AA86" s="146">
        <f>T86+V86+Y86</f>
        <v>47512277.579999998</v>
      </c>
      <c r="AB86" s="147"/>
      <c r="AC86" s="148"/>
    </row>
    <row r="87" spans="1:42" s="73" customFormat="1" ht="34.5" customHeight="1" thickBot="1" x14ac:dyDescent="0.35">
      <c r="B87" s="156" t="s">
        <v>148</v>
      </c>
      <c r="C87" s="156"/>
      <c r="D87" s="156"/>
      <c r="E87" s="156"/>
      <c r="F87" s="156"/>
      <c r="G87" s="156"/>
      <c r="H87" s="156"/>
      <c r="I87" s="156"/>
      <c r="J87" s="156"/>
      <c r="K87" s="156"/>
      <c r="L87" s="156"/>
      <c r="M87" s="124"/>
      <c r="O87" s="157"/>
      <c r="P87" s="157"/>
      <c r="Q87" s="140" t="s">
        <v>122</v>
      </c>
      <c r="R87" s="141"/>
      <c r="S87" s="142"/>
      <c r="T87" s="146">
        <f>Q80</f>
        <v>6506890.0199999996</v>
      </c>
      <c r="U87" s="148"/>
      <c r="V87" s="146">
        <f>V80</f>
        <v>6793193.21</v>
      </c>
      <c r="W87" s="147"/>
      <c r="X87" s="148"/>
      <c r="Y87" s="146">
        <f>AA80</f>
        <v>6996988.9500000002</v>
      </c>
      <c r="Z87" s="152"/>
      <c r="AA87" s="146">
        <f>T87+V87+Y87</f>
        <v>20297072.18</v>
      </c>
      <c r="AB87" s="147"/>
      <c r="AC87" s="148"/>
    </row>
    <row r="88" spans="1:42" ht="38.25" customHeight="1" thickBot="1" x14ac:dyDescent="0.3">
      <c r="B88" s="133" t="s">
        <v>151</v>
      </c>
      <c r="I88" s="66"/>
      <c r="J88" s="1"/>
      <c r="K88" s="1"/>
      <c r="L88" s="1"/>
      <c r="M88" s="1"/>
      <c r="Q88" s="149" t="s">
        <v>123</v>
      </c>
      <c r="R88" s="150"/>
      <c r="S88" s="151"/>
      <c r="T88" s="146">
        <f>SUM(T86:U87)</f>
        <v>8380659.2599999998</v>
      </c>
      <c r="U88" s="148"/>
      <c r="V88" s="146">
        <f>SUM(V86:X87)</f>
        <v>30267781.970000003</v>
      </c>
      <c r="W88" s="147"/>
      <c r="X88" s="148"/>
      <c r="Y88" s="146">
        <f>SUM(Y86:Z87)</f>
        <v>29160908.529999997</v>
      </c>
      <c r="Z88" s="152"/>
      <c r="AA88" s="153">
        <f>SUM(AA86:AC87)</f>
        <v>67809349.75999999</v>
      </c>
      <c r="AB88" s="154"/>
      <c r="AC88" s="155"/>
    </row>
    <row r="89" spans="1:42" s="67" customFormat="1" ht="17.25" customHeight="1" x14ac:dyDescent="0.3">
      <c r="B89" s="69"/>
      <c r="C89" s="69"/>
      <c r="F89" s="70"/>
      <c r="G89" s="71"/>
      <c r="H89" s="70"/>
      <c r="I89" s="71"/>
      <c r="J89" s="72"/>
      <c r="K89" s="71"/>
      <c r="L89" s="68"/>
      <c r="M89" s="68"/>
      <c r="R89" s="90"/>
      <c r="S89" s="90"/>
      <c r="T89" s="55"/>
      <c r="U89" s="55"/>
      <c r="V89" s="55"/>
      <c r="W89" s="55"/>
      <c r="X89" s="55"/>
      <c r="Y89" s="55"/>
      <c r="Z89" s="55"/>
      <c r="AA89" s="55"/>
      <c r="AB89" s="55"/>
      <c r="AC89" s="55"/>
    </row>
    <row r="90" spans="1:42" s="67" customFormat="1" ht="21" customHeight="1" x14ac:dyDescent="0.3">
      <c r="B90" s="74"/>
      <c r="C90" s="69"/>
      <c r="D90" s="75"/>
      <c r="G90" s="72"/>
      <c r="I90" s="72"/>
      <c r="J90" s="72"/>
      <c r="K90" s="72"/>
      <c r="L90" s="68"/>
      <c r="M90" s="68"/>
      <c r="R90" s="143"/>
      <c r="S90" s="143"/>
      <c r="T90" s="135"/>
      <c r="U90" s="144"/>
      <c r="V90" s="136"/>
      <c r="W90" s="145"/>
      <c r="X90" s="145"/>
      <c r="Y90" s="136"/>
      <c r="Z90" s="145"/>
      <c r="AA90" s="136"/>
      <c r="AB90" s="145"/>
      <c r="AC90" s="145"/>
    </row>
    <row r="91" spans="1:42" ht="15.75" customHeight="1" x14ac:dyDescent="0.25">
      <c r="I91" s="66"/>
      <c r="J91" s="1"/>
      <c r="K91" s="1"/>
      <c r="L91" s="1"/>
      <c r="M91" s="1"/>
      <c r="R91" s="143"/>
      <c r="S91" s="143"/>
      <c r="T91" s="135"/>
      <c r="U91" s="135"/>
      <c r="V91" s="136"/>
      <c r="W91" s="136"/>
      <c r="X91" s="136"/>
      <c r="Y91" s="136"/>
      <c r="Z91" s="136"/>
      <c r="AA91" s="136"/>
      <c r="AB91" s="136"/>
      <c r="AC91" s="136"/>
    </row>
    <row r="92" spans="1:42" ht="15.75" customHeight="1" x14ac:dyDescent="0.25">
      <c r="I92" s="66"/>
      <c r="J92" s="1"/>
      <c r="K92" s="1"/>
      <c r="L92" s="1"/>
      <c r="M92" s="1"/>
      <c r="R92" s="143"/>
      <c r="S92" s="143"/>
      <c r="T92" s="135"/>
      <c r="U92" s="135"/>
      <c r="V92" s="136"/>
      <c r="W92" s="136"/>
      <c r="X92" s="136"/>
      <c r="Y92" s="136"/>
      <c r="Z92" s="136"/>
      <c r="AA92" s="136"/>
      <c r="AB92" s="136"/>
      <c r="AC92" s="136"/>
    </row>
    <row r="93" spans="1:42" ht="16.5" customHeight="1" x14ac:dyDescent="0.25">
      <c r="I93" s="66"/>
      <c r="J93" s="1"/>
      <c r="K93" s="1"/>
      <c r="L93" s="1"/>
      <c r="M93" s="1"/>
      <c r="R93" s="143"/>
      <c r="S93" s="143"/>
      <c r="T93" s="135"/>
      <c r="U93" s="135"/>
      <c r="V93" s="136"/>
      <c r="W93" s="136"/>
      <c r="X93" s="136"/>
      <c r="Y93" s="136"/>
      <c r="Z93" s="136"/>
      <c r="AA93" s="136"/>
      <c r="AB93" s="136"/>
      <c r="AC93" s="136"/>
    </row>
    <row r="94" spans="1:42" ht="15.75" customHeight="1" x14ac:dyDescent="0.25">
      <c r="I94" s="66"/>
      <c r="J94" s="1"/>
      <c r="K94" s="1"/>
      <c r="L94" s="1"/>
      <c r="M94" s="1"/>
      <c r="R94" s="134"/>
      <c r="S94" s="134"/>
      <c r="T94" s="135"/>
      <c r="U94" s="135"/>
      <c r="V94" s="136"/>
      <c r="W94" s="136"/>
      <c r="X94" s="136"/>
      <c r="Y94" s="136"/>
      <c r="Z94" s="136"/>
      <c r="AA94" s="136"/>
      <c r="AB94" s="136"/>
      <c r="AC94" s="136"/>
    </row>
    <row r="95" spans="1:42" ht="15.75" customHeight="1" x14ac:dyDescent="0.25">
      <c r="I95" s="66"/>
      <c r="J95" s="1"/>
      <c r="K95" s="1"/>
      <c r="L95" s="1"/>
      <c r="M95" s="1"/>
      <c r="R95" s="134"/>
      <c r="S95" s="134"/>
      <c r="T95" s="135"/>
      <c r="U95" s="135"/>
      <c r="V95" s="136"/>
      <c r="W95" s="136"/>
      <c r="X95" s="136"/>
      <c r="Y95" s="136"/>
      <c r="Z95" s="136"/>
      <c r="AA95" s="136"/>
      <c r="AB95" s="136"/>
      <c r="AC95" s="136"/>
    </row>
    <row r="96" spans="1:42" ht="16.5" customHeight="1" x14ac:dyDescent="0.25">
      <c r="I96" s="66"/>
      <c r="J96" s="1"/>
      <c r="K96" s="1"/>
      <c r="L96" s="1"/>
      <c r="M96" s="1"/>
      <c r="R96" s="134"/>
      <c r="S96" s="134"/>
      <c r="T96" s="135"/>
      <c r="U96" s="135"/>
      <c r="V96" s="136"/>
      <c r="W96" s="136"/>
      <c r="X96" s="136"/>
      <c r="Y96" s="136"/>
      <c r="Z96" s="136"/>
      <c r="AA96" s="136"/>
      <c r="AB96" s="136"/>
      <c r="AC96" s="136"/>
    </row>
    <row r="97" spans="9:13" x14ac:dyDescent="0.25">
      <c r="I97" s="66"/>
      <c r="J97" s="1"/>
      <c r="K97" s="1"/>
      <c r="L97" s="1"/>
      <c r="M97" s="1"/>
    </row>
    <row r="98" spans="9:13" x14ac:dyDescent="0.25">
      <c r="I98" s="66"/>
      <c r="J98" s="1"/>
      <c r="K98" s="1"/>
      <c r="L98" s="1"/>
      <c r="M98" s="1"/>
    </row>
    <row r="99" spans="9:13" x14ac:dyDescent="0.25">
      <c r="I99" s="66"/>
      <c r="J99" s="1"/>
      <c r="K99" s="1"/>
      <c r="L99" s="1"/>
      <c r="M99" s="1"/>
    </row>
    <row r="100" spans="9:13" x14ac:dyDescent="0.25">
      <c r="I100" s="66"/>
      <c r="J100" s="1"/>
      <c r="K100" s="1"/>
      <c r="L100" s="1"/>
      <c r="M100" s="1"/>
    </row>
    <row r="101" spans="9:13" x14ac:dyDescent="0.25">
      <c r="I101" s="66"/>
      <c r="J101" s="1"/>
      <c r="K101" s="1"/>
      <c r="L101" s="1"/>
      <c r="M101" s="1"/>
    </row>
    <row r="102" spans="9:13" x14ac:dyDescent="0.25">
      <c r="I102" s="66"/>
      <c r="J102" s="1"/>
      <c r="K102" s="1"/>
      <c r="L102" s="1"/>
      <c r="M102" s="1"/>
    </row>
  </sheetData>
  <mergeCells count="107">
    <mergeCell ref="B2:AC2"/>
    <mergeCell ref="B3:L3"/>
    <mergeCell ref="M3:AC3"/>
    <mergeCell ref="N5:AC5"/>
    <mergeCell ref="X7:Z8"/>
    <mergeCell ref="AC7:AC9"/>
    <mergeCell ref="I8:L8"/>
    <mergeCell ref="N55:P55"/>
    <mergeCell ref="X55:Z55"/>
    <mergeCell ref="B7:L7"/>
    <mergeCell ref="N7:Q8"/>
    <mergeCell ref="S7:U8"/>
    <mergeCell ref="B55:G55"/>
    <mergeCell ref="AC57:AC58"/>
    <mergeCell ref="C58:I58"/>
    <mergeCell ref="J58:K58"/>
    <mergeCell ref="C59:I59"/>
    <mergeCell ref="J59:K59"/>
    <mergeCell ref="C60:I60"/>
    <mergeCell ref="J60:K60"/>
    <mergeCell ref="B57:L57"/>
    <mergeCell ref="N57:Q58"/>
    <mergeCell ref="S57:U58"/>
    <mergeCell ref="X57:Z58"/>
    <mergeCell ref="C64:I64"/>
    <mergeCell ref="J64:K64"/>
    <mergeCell ref="C65:I65"/>
    <mergeCell ref="J65:K65"/>
    <mergeCell ref="C66:I66"/>
    <mergeCell ref="J66:K66"/>
    <mergeCell ref="C61:I61"/>
    <mergeCell ref="J61:K61"/>
    <mergeCell ref="C62:I62"/>
    <mergeCell ref="J62:K62"/>
    <mergeCell ref="C63:I63"/>
    <mergeCell ref="J63:K63"/>
    <mergeCell ref="C70:I70"/>
    <mergeCell ref="J70:K70"/>
    <mergeCell ref="C71:I71"/>
    <mergeCell ref="J71:K71"/>
    <mergeCell ref="C72:I72"/>
    <mergeCell ref="J72:K72"/>
    <mergeCell ref="C67:I67"/>
    <mergeCell ref="J67:K67"/>
    <mergeCell ref="C68:I68"/>
    <mergeCell ref="J68:K68"/>
    <mergeCell ref="C69:I69"/>
    <mergeCell ref="J69:K69"/>
    <mergeCell ref="C76:I76"/>
    <mergeCell ref="J76:K76"/>
    <mergeCell ref="C77:I77"/>
    <mergeCell ref="J77:K77"/>
    <mergeCell ref="C78:I78"/>
    <mergeCell ref="J78:K78"/>
    <mergeCell ref="C73:I73"/>
    <mergeCell ref="J73:K73"/>
    <mergeCell ref="C74:I74"/>
    <mergeCell ref="J74:K74"/>
    <mergeCell ref="C75:I75"/>
    <mergeCell ref="J75:K75"/>
    <mergeCell ref="B83:C83"/>
    <mergeCell ref="B84:L84"/>
    <mergeCell ref="B85:L85"/>
    <mergeCell ref="T85:U85"/>
    <mergeCell ref="V85:X85"/>
    <mergeCell ref="C79:I79"/>
    <mergeCell ref="J79:K79"/>
    <mergeCell ref="B80:L80"/>
    <mergeCell ref="X80:Z80"/>
    <mergeCell ref="B82:L82"/>
    <mergeCell ref="X82:Z82"/>
    <mergeCell ref="B87:L87"/>
    <mergeCell ref="O87:P87"/>
    <mergeCell ref="T87:U87"/>
    <mergeCell ref="V87:X87"/>
    <mergeCell ref="Y87:Z87"/>
    <mergeCell ref="Y85:Z85"/>
    <mergeCell ref="AA85:AC85"/>
    <mergeCell ref="B86:L86"/>
    <mergeCell ref="T86:U86"/>
    <mergeCell ref="V86:X86"/>
    <mergeCell ref="Y86:Z86"/>
    <mergeCell ref="AA86:AC86"/>
    <mergeCell ref="R94:S96"/>
    <mergeCell ref="T94:U96"/>
    <mergeCell ref="V94:X96"/>
    <mergeCell ref="Y94:Z96"/>
    <mergeCell ref="AA94:AC96"/>
    <mergeCell ref="Q85:S85"/>
    <mergeCell ref="Q86:S86"/>
    <mergeCell ref="Q87:S87"/>
    <mergeCell ref="R90:S90"/>
    <mergeCell ref="T90:U90"/>
    <mergeCell ref="V90:X90"/>
    <mergeCell ref="Y90:Z90"/>
    <mergeCell ref="AA90:AC90"/>
    <mergeCell ref="R91:S93"/>
    <mergeCell ref="T91:U93"/>
    <mergeCell ref="V91:X93"/>
    <mergeCell ref="Y91:Z93"/>
    <mergeCell ref="AA91:AC93"/>
    <mergeCell ref="AA87:AC87"/>
    <mergeCell ref="Q88:S88"/>
    <mergeCell ref="T88:U88"/>
    <mergeCell ref="V88:X88"/>
    <mergeCell ref="Y88:Z88"/>
    <mergeCell ref="AA88:AC88"/>
  </mergeCells>
  <pageMargins left="0.7" right="0.7" top="0.75" bottom="0.75" header="0.3" footer="0.3"/>
  <pageSetup paperSize="5" scale="54"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ANEXO 1</vt:lpstr>
      <vt:lpstr>ANEXO 2</vt:lpstr>
      <vt:lpstr>ANEXO 3</vt:lpstr>
      <vt:lpstr>ANEXO 4</vt:lpstr>
      <vt:lpstr>'ANEXO 1'!Área_de_impresión</vt:lpstr>
      <vt:lpstr>'ANEXO 2'!Área_de_impresión</vt:lpstr>
      <vt:lpstr>'ANEXO 3'!Área_de_impresión</vt:lpstr>
      <vt:lpstr>'ANEXO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Rosa Liliana Martinez Contreras</cp:lastModifiedBy>
  <cp:lastPrinted>2024-09-26T14:26:24Z</cp:lastPrinted>
  <dcterms:created xsi:type="dcterms:W3CDTF">2017-01-13T15:55:25Z</dcterms:created>
  <dcterms:modified xsi:type="dcterms:W3CDTF">2026-08-31T13:36:57Z</dcterms:modified>
</cp:coreProperties>
</file>