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00 USAQUEN PLANEACION 2026\00 SECTOR EDUCACION PROYECTO 2445\00 DOTACION Documentos Precontractuales Proceso Dotaciones Escolares a IED 26062026\"/>
    </mc:Choice>
  </mc:AlternateContent>
  <xr:revisionPtr revIDLastSave="0" documentId="13_ncr:1_{A3B778BB-D13B-4359-A35C-67248D1E1BC8}" xr6:coauthVersionLast="47" xr6:coauthVersionMax="47" xr10:uidLastSave="{00000000-0000-0000-0000-000000000000}"/>
  <bookViews>
    <workbookView xWindow="-96" yWindow="0" windowWidth="11712" windowHeight="12336" firstSheet="1" activeTab="1" xr2:uid="{F9A6C6AB-2774-44DA-B4A2-F3A792F97488}"/>
  </bookViews>
  <sheets>
    <sheet name="Estudio Mercado 2025" sheetId="1" r:id="rId1"/>
    <sheet name="Estudio Mercado 2026 Rev. Mayra" sheetId="2"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9" i="2" l="1"/>
  <c r="S8" i="2"/>
  <c r="T8" i="2" s="1"/>
  <c r="U8" i="2" s="1"/>
  <c r="S7" i="2"/>
  <c r="T7" i="2" s="1"/>
  <c r="U7" i="2" s="1"/>
  <c r="S6" i="2"/>
  <c r="T6" i="2" s="1"/>
  <c r="N9" i="2"/>
  <c r="O8" i="2"/>
  <c r="P8" i="2" s="1"/>
  <c r="Q8" i="2" s="1"/>
  <c r="O7" i="2"/>
  <c r="P7" i="2" s="1"/>
  <c r="Q7" i="2" s="1"/>
  <c r="O6" i="2"/>
  <c r="P6" i="2" s="1"/>
  <c r="J9" i="2"/>
  <c r="K8" i="2"/>
  <c r="L8" i="2" s="1"/>
  <c r="M8" i="2" s="1"/>
  <c r="K7" i="2"/>
  <c r="L7" i="2" s="1"/>
  <c r="M7" i="2" s="1"/>
  <c r="K6" i="2"/>
  <c r="L6" i="2" s="1"/>
  <c r="F9" i="2"/>
  <c r="G8" i="2"/>
  <c r="H8" i="2" s="1"/>
  <c r="G7" i="2"/>
  <c r="H7" i="2" s="1"/>
  <c r="G6" i="2"/>
  <c r="H6" i="2" s="1"/>
  <c r="W6" i="2"/>
  <c r="X6" i="2" s="1"/>
  <c r="Y6" i="2" s="1"/>
  <c r="W8" i="2"/>
  <c r="X8" i="2" s="1"/>
  <c r="Y8" i="2" s="1"/>
  <c r="W7" i="2"/>
  <c r="X7" i="2" s="1"/>
  <c r="Y7" i="2" s="1"/>
  <c r="V9" i="2"/>
  <c r="AF7" i="1"/>
  <c r="AG7" i="1" s="1"/>
  <c r="AF6" i="1"/>
  <c r="AG6" i="1" s="1"/>
  <c r="AD8" i="1"/>
  <c r="AE8" i="1"/>
  <c r="Z8" i="1"/>
  <c r="AB7" i="1"/>
  <c r="AC6" i="1"/>
  <c r="AA6" i="1"/>
  <c r="AA8" i="1" s="1"/>
  <c r="V8" i="1"/>
  <c r="X7" i="1"/>
  <c r="Y6" i="1"/>
  <c r="W6" i="1"/>
  <c r="W8" i="1" s="1"/>
  <c r="S8" i="1"/>
  <c r="R8" i="1"/>
  <c r="T7" i="1"/>
  <c r="U7" i="1" s="1"/>
  <c r="T6" i="1"/>
  <c r="O8" i="1"/>
  <c r="P8" i="1"/>
  <c r="N8" i="1"/>
  <c r="Q7" i="1"/>
  <c r="Q6" i="1"/>
  <c r="K8" i="1"/>
  <c r="L8" i="1"/>
  <c r="M8" i="1"/>
  <c r="J8" i="1"/>
  <c r="H8" i="1"/>
  <c r="I7" i="1"/>
  <c r="I6" i="1"/>
  <c r="G8" i="1"/>
  <c r="F8" i="1"/>
  <c r="AA6" i="2" l="1"/>
  <c r="Z6" i="2"/>
  <c r="AC6" i="2" s="1"/>
  <c r="I7" i="2"/>
  <c r="AA7" i="2"/>
  <c r="Z7" i="2"/>
  <c r="AC7" i="2" s="1"/>
  <c r="I8" i="2"/>
  <c r="Z8" i="2"/>
  <c r="AC8" i="2" s="1"/>
  <c r="AA8" i="2"/>
  <c r="AB8" i="2" s="1"/>
  <c r="AD8" i="2"/>
  <c r="T9" i="2"/>
  <c r="U6" i="2"/>
  <c r="U9" i="2" s="1"/>
  <c r="S9" i="2"/>
  <c r="Q6" i="2"/>
  <c r="Q9" i="2" s="1"/>
  <c r="P9" i="2"/>
  <c r="O9" i="2"/>
  <c r="M6" i="2"/>
  <c r="M9" i="2" s="1"/>
  <c r="L9" i="2"/>
  <c r="K9" i="2"/>
  <c r="I6" i="2"/>
  <c r="H9" i="2"/>
  <c r="G9" i="2"/>
  <c r="W9" i="2"/>
  <c r="Y9" i="2"/>
  <c r="X9" i="2"/>
  <c r="AG8" i="1"/>
  <c r="AF8" i="1"/>
  <c r="Q8" i="1"/>
  <c r="I8" i="1"/>
  <c r="U6" i="1"/>
  <c r="T8" i="1"/>
  <c r="AB8" i="1"/>
  <c r="AC7" i="1"/>
  <c r="AC8" i="1" s="1"/>
  <c r="Y7" i="1"/>
  <c r="X8" i="1"/>
  <c r="AI6" i="2" l="1"/>
  <c r="AN6" i="2"/>
  <c r="AI8" i="2"/>
  <c r="AM8" i="2" s="1"/>
  <c r="AN8" i="2"/>
  <c r="AI7" i="2"/>
  <c r="AM7" i="2" s="1"/>
  <c r="AN7" i="2"/>
  <c r="AV7" i="2" s="1"/>
  <c r="B13" i="2" s="1"/>
  <c r="AC9" i="2"/>
  <c r="AB7" i="2"/>
  <c r="AB6" i="2"/>
  <c r="AD7" i="2"/>
  <c r="AH7" i="2" s="1"/>
  <c r="AD6" i="2"/>
  <c r="I9" i="2"/>
  <c r="AH8" i="2"/>
  <c r="U8" i="1"/>
  <c r="AP6" i="1"/>
  <c r="AH6" i="1"/>
  <c r="AL6" i="1"/>
  <c r="AH7" i="1"/>
  <c r="AL7" i="1"/>
  <c r="AP7" i="1"/>
  <c r="Y8" i="1"/>
  <c r="AR7" i="2" l="1"/>
  <c r="B16" i="2" s="1"/>
  <c r="AN9" i="2"/>
  <c r="AM6" i="2"/>
  <c r="AM9" i="2" s="1"/>
  <c r="AI9" i="2"/>
  <c r="AR6" i="2"/>
  <c r="AD9" i="2"/>
  <c r="AH6" i="2"/>
  <c r="AH9" i="2" s="1"/>
  <c r="AZ7" i="2"/>
  <c r="AV8" i="2"/>
  <c r="B14" i="2" s="1"/>
  <c r="AR8" i="2"/>
  <c r="B17" i="2" s="1"/>
  <c r="AX6" i="1"/>
  <c r="AP8" i="1"/>
  <c r="AT6" i="1"/>
  <c r="BB6" i="1" s="1"/>
  <c r="AT7" i="1"/>
  <c r="AL8" i="1"/>
  <c r="AX7" i="1"/>
  <c r="AZ8" i="2" l="1"/>
  <c r="B15" i="2"/>
  <c r="AV6" i="2"/>
  <c r="AZ6" i="2" s="1"/>
  <c r="BB7" i="1"/>
  <c r="BB8" i="1"/>
  <c r="AX8" i="1"/>
  <c r="AT8" i="1"/>
  <c r="AV9" i="2" l="1"/>
  <c r="B12" i="2"/>
  <c r="AZ9" i="2"/>
  <c r="AR9" i="2"/>
  <c r="AH8" i="1"/>
</calcChain>
</file>

<file path=xl/sharedStrings.xml><?xml version="1.0" encoding="utf-8"?>
<sst xmlns="http://schemas.openxmlformats.org/spreadsheetml/2006/main" count="133" uniqueCount="54">
  <si>
    <t>OBJETO</t>
  </si>
  <si>
    <t>ADQUISICIÓN, INSTALACIÓN Y DISTRIBUCIÓN DE ELEMENTOS DE TECNOLOGÍA PARA APOYAR EL DESARROLLO DE LOS PROYECTOS PEDAGÓGICOS DE LAS INSTITUCIONES EDUCATIVAS DISTRITALES LA ESTRELLITA, SALUDCOOP NORTE, CRISTÓBAL COLÓN Y AGUSTÍN FERNANDEZ DE LA LOCALIDAD DE USAQUÉN.</t>
  </si>
  <si>
    <t xml:space="preserve">ESTUDIO DE MERCADO </t>
  </si>
  <si>
    <t>BOGOTÁ, LOCALIDAD DE USAQUÉN</t>
  </si>
  <si>
    <t>DIPARCO</t>
  </si>
  <si>
    <t>AXXION SAS</t>
  </si>
  <si>
    <t>CYS TECNOLOGÍA</t>
  </si>
  <si>
    <t>GOMEZ DELGADO INGENIEROS SAS</t>
  </si>
  <si>
    <t>MAKRO SYSTEM COLOMBIA SAS</t>
  </si>
  <si>
    <t>SERLECOM</t>
  </si>
  <si>
    <t>LYC</t>
  </si>
  <si>
    <t xml:space="preserve">PROMEDIO </t>
  </si>
  <si>
    <t>MEDIANA</t>
  </si>
  <si>
    <t xml:space="preserve">DESVIACIÓN ESTANDAR </t>
  </si>
  <si>
    <t>VALOR MINIMO</t>
  </si>
  <si>
    <t xml:space="preserve">VALOR MÁXIMO </t>
  </si>
  <si>
    <t>VALOR ESTIMADO DE MERCADO</t>
  </si>
  <si>
    <t>ITEM</t>
  </si>
  <si>
    <t>ELEMENTO</t>
  </si>
  <si>
    <t>ESPECIFICACIONES TÉCNICAS</t>
  </si>
  <si>
    <t>UNIDAD</t>
  </si>
  <si>
    <t>CANTIDAD</t>
  </si>
  <si>
    <t>VALOR UNITARIO SIN IVA
(sin decimales)</t>
  </si>
  <si>
    <t>VALOR UNITARIO DEL IVA
(sin decimales)</t>
  </si>
  <si>
    <t>VALOR UNITARIO CON IVA
(sin decimales)</t>
  </si>
  <si>
    <t>VALOR TOTAL
(sin decimales)</t>
  </si>
  <si>
    <t>PANTALLA ALL IN ONE DE 65 PULGADAS</t>
  </si>
  <si>
    <t xml:space="preserve">Pantalla all in one de 65 pulgadas, tecnología del panel led y/o lcd, durabilidad del panel en el rango de 50.000 horas mínimo, tecnología mínimo 4k, el contratista dentro del tiempo de la ejecución del contrato, deberá presentar la certificación del fabricante acreditando el cumplimiento de esta especificación. resolución mínimo 3840 x 2160 o superior tamaño de pantalla 65” o superior, protección de pantalla vidrio templado de 4 mm con antireflejo de fábrica, con dureza del vidrio (7 mosh), relación de aspecto 16:9 o superior, contraste dinámico 4000:1 o superior, puerto hdmi mínimo (1), mínimo (1) puerto vga puerto de salida de audio mínimo (1), entrada de micrófono mínimo (1), puertos usb mínimo (2), control externo, receptor de infrarrojos (1), puerto usb-c 3.2 (audio, video, touch), potencia parlante mínimo 20 watts rms * 2) lan rj45, tecnología del touch infrarrojo y/o ultrafine touch, respuesta ≤ 10 ms mínimo, toques múltiples 20 toques simultáneos mínimo en sistema operativo android y 40 puntos en sistema operativo windows, métodos de toque con el dedo y/o lápiz. salida touch pc usb-b / 2.0 y/o usb–a, compatible touch plug and play sistema operativo, android mínimo 10.0 con plataforma play store, windows 11 básico y/o mac, debe tener un computador integrado, con las siguientes características: procesador intel core i7 de 12 generación, mínimo 2.1 ghz o su equivalente en amd de 2.1 ghz en frecuencia base), arquitectura de 64 bits, memoria ram de mínimo 8 gb, disco duro de mínimo 500 gb hdd y/o 256 gb ssd incluido en la ops, con tarjeta de video intel hd graphics de 1 gb, con mínimo 6 puertos usb en la cpu adicionalmente 1 puertos hdmi debe tener tarjeta de red inalámbrica incorporada en la cpu, la cpu debe cumplir con las norma energy star y/o norma ambiental rohs, y/o reach svhc list, y/o ce-ul, y/o cul, y/o fcc-b / ices-003, y/o veee, y/o otras normas ambientales a nivel mundial, tarjeta de red 10/100/1000 o superior, con tarjetas inalámbricas que soporten normatividad 802.11 b/g/n a 300 mbps, teclado en español inalámbrico compatible con el computador integrado de la pantalla mouse óptico inalámbrico con scroll compatible con el computador integrado de la pantalla, se debe incluir las baterías para el teclado y mouse mínimo 4 pares y/o baterías recargables por usb. garantía 3 años en sitio, incluye partes y mano de obra, a partir del recibo a satisfacción por parte de la sed. asi mismo debe tener sistema operativo android independiente para el manejo e instalacion de aplicaciones android. Ver ficha tecnica. </t>
  </si>
  <si>
    <t>TABLET PROFESIONAL DE MINIMO 9.7 PULGADAS</t>
  </si>
  <si>
    <t xml:space="preserve">Tablet profesional de mínimo 9.7 pulgadas, procesador de cuatro núcleos, tecnología de 64 bits y velocidad mínimo de 2.0 ghz en cada uno de sus núcleos, almacenamiento interno directamente de fábrica con disco duro de 128 gb o superior. no se aceptan memorias sd y/o micro sd, como cumplimiento para el almacenamiento, memoria ram de mínimo 2 gb, se debe entregar con un lápiz táctil preferiblemente de la misma marca de la tablet y/o un lápiz que sea compatible con la tablet, pantalla lcd led o lcd ips, capacitiva, multitáctil. rotación 4 vías de mínimo 9.7", con resolución 1200 x 1920 pixeles o superior, auriculares y conector de auriculares de 3.5 mm independiente o en combo o tipo c, cámara trasera de mínimo 8.0 megapíxeles con autofoco, cámara delantera de mínimo 1.2 megapíxeles, unidad parlante o altavoz mono o estéreo, batería integrada con autonomía de mínimo 10 horas de navegación en web con certificación fcc, ul o ce, adaptador de ca original del fabricante, que soporte rangos 100-240 v/50-60 hz. Certificación fcc, ul o ce, gps integrado, wi-fi (802.11 b/g/n) con certificación wi-fi certified™, bluetooth 4.2 o superior, peso máximo de 600 gramos, 600g, con sensores (mínimo acelerómetro y sensor de luz), software licenciado ya instalado con licencia de android 10 y/o superior y/o ios 12 o superior, la sed solicita documentos adjuntos para verificación dedicado del medio ambiente y manejo consumo de energía con las certificaciones energy star certificación versión 6.1 o superior, presentar certificado del fabricante de la tablet ofertada que acredite ser miembro epeat y/o presentar certificado epeat de la tablet ofertada, certificación wi-fi certified™, certificación fcc, ul o ce para cargador y batería.
La tablet debe incluir un estuche protector ejecutivo que permita dos ángulos de inclinación sobre el plano horizontal para la utilización por parte del usuario, sin necesidad de utilizar las manos, que permita acceso a los botones de control, cámaras, pantalla, sensores, puertos de entrada/salida de la tableta y a todos los slots de la misma, sin necesidad de retirar o desplazar el estuche, debe incluir software que permita la lectura o edición básica de documentos de office: word, powerpoint, excel para tablets, debe incluir rotulado con un sticker adhesivo con el nombre del proveedor que suministra los equipos, el número del contrato y línea de atención del proveedor.
Adicionalmente y en caso de que la entidad compradora así lo requiera, debe entregarse el equipo con marcación con tinta insoluble y/o láser o solventes, con el logotipo de la sed. la sed entregará el arte para llevar a cabo la marcación. garantía 1 año que cubre partes y mano de obra. el proceso de instalación es el siguiente: se debe entregar y probar que funcione la tablet profesional con el procedimiento básico de encendido, conexión del cargador a una toma de corriente regulada, se debe verificar el funcionamiento de los accesorios que se entreguen con la tablet profesional, una vez verificado que funciona la configuración pasará a ser parte de la mesa de ayuda de la sed. Ver ficha tecnica. 
</t>
  </si>
  <si>
    <t>Excluido de IVA</t>
  </si>
  <si>
    <t>VALOR TOTAL</t>
  </si>
  <si>
    <t xml:space="preserve">NOTAS </t>
  </si>
  <si>
    <t>TENIENDO EN CUENTA EL INDICADOR DE VALOR MÁXIMO , EL PRECIO PARA EL ITEM #1 NO PUEDE SUPERAR LOS  $70,935,343</t>
  </si>
  <si>
    <t>TENIENDO EN CUENTA EL INDICADOR DE VALOR MÁXIMO , EL PRECIO PARA EL ITEM #2 NO PUEDE SUPERAR LOS  $119,742,114</t>
  </si>
  <si>
    <t>TENIENDO EN CUENTA EL INDICADOR DE VALOR MINIMO , EL PRECIO PARA EL ITEM #1 NO PUEDE DISMINUIR DEBAJO DE  LOS  $23,879,955</t>
  </si>
  <si>
    <t>TENIENDO EN CUENTA EL INDICADOR DE VALOR MINIMO , EL PRECIO PARA EL ITEM #2 NO PUEDE DISMINUIR DEBAJO DE  LOS  $94,000,506</t>
  </si>
  <si>
    <t xml:space="preserve">UNA DE LAS EMPRESAS PRESENTADAS EN ESTE ESTUDIO DE MERCADO NO CONTABA CON EL STOCK DE UNO DE LOS ITEMS, AÚN ASÍ SE TIENE EN CUENTA EL OTRO ITEM PARA SOPORTAR LOS INDICADORES DE : PROMEDIO , DESVIACIÓN ESTANDAR , VALOR MÁXIMO Y VALOR MINIMO </t>
  </si>
  <si>
    <t>ADQUISICIÓN, INSTALACIÓN Y DISTRIBUCIÓN DE ELEMENTOS DE TECNOLOGÍA PARA APOYAR EL DESARROLLO DE LOS PROYECTOS PEDAGÓGICOS DE LAS INSTITUCIONES EDUCATIVAS DISTRITALES USAQUÉN, UNIÓN COLOMBIA Y FRIEDRICH NAUMANN DE LA LOCALIDAD DE USAQUÉN.</t>
  </si>
  <si>
    <t>CONVERGER IT SAS</t>
  </si>
  <si>
    <t>NWS</t>
  </si>
  <si>
    <t>QUALITY GROUP SERVICES</t>
  </si>
  <si>
    <t>KING'S TECHNOLOGY</t>
  </si>
  <si>
    <t>KEY CONSULTING GROUP</t>
  </si>
  <si>
    <t>VALOR UNITARIO
(sin decimales)</t>
  </si>
  <si>
    <t>VER FICHA TECNICA</t>
  </si>
  <si>
    <t>EQUIPO DE COMPUTO DE ESCRITORIO</t>
  </si>
  <si>
    <t>EQUIPO DE 
COMPUTO 
PORTATIL CON 
DIADEMA 
INCLUIDA</t>
  </si>
  <si>
    <t xml:space="preserve">Valor unitarios </t>
  </si>
  <si>
    <t xml:space="preserve">PORCENTAJE DE DESVIACION </t>
  </si>
  <si>
    <t xml:space="preserve">ANALISIS COTIZACIONES </t>
  </si>
  <si>
    <t xml:space="preserve">Valor total </t>
  </si>
  <si>
    <t xml:space="preserve">PROMEDIO VALOR UNITARIO CON IVA </t>
  </si>
  <si>
    <t xml:space="preserve">Valor total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</si>
</sst>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 #,##0"/>
    <numFmt numFmtId="165" formatCode="\$\ #,##0.00"/>
    <numFmt numFmtId="166" formatCode="_(&quot;$&quot;* #,##0_);_(&quot;$&quot;* \(#,##0\);_(&quot;$&quot;* &quot;-&quot;??_);_(@_)"/>
    <numFmt numFmtId="167" formatCode="_-* #,##0_-;\-* #,##0_-;_-* &quot;-&quot;??_-;_-@_-"/>
  </numFmts>
  <fonts count="14" x14ac:knownFonts="1">
    <font>
      <sz val="11"/>
      <color theme="1"/>
      <name val="Calibri"/>
      <family val="2"/>
      <scheme val="minor"/>
    </font>
    <font>
      <b/>
      <sz val="11"/>
      <color theme="1"/>
      <name val="Calibri"/>
      <family val="2"/>
      <scheme val="minor"/>
    </font>
    <font>
      <sz val="16"/>
      <color rgb="FF000000"/>
      <name val="Calibri"/>
      <family val="2"/>
      <scheme val="minor"/>
    </font>
    <font>
      <sz val="16"/>
      <name val="Calibri"/>
      <family val="2"/>
      <scheme val="minor"/>
    </font>
    <font>
      <b/>
      <sz val="16"/>
      <color rgb="FF000000"/>
      <name val="Calibri"/>
      <family val="2"/>
      <scheme val="minor"/>
    </font>
    <font>
      <b/>
      <sz val="22"/>
      <color theme="1"/>
      <name val="Calibri"/>
      <family val="2"/>
      <scheme val="minor"/>
    </font>
    <font>
      <sz val="16"/>
      <color rgb="FF000000"/>
      <name val="Calibri"/>
      <family val="2"/>
    </font>
    <font>
      <b/>
      <sz val="16"/>
      <color rgb="FF000000"/>
      <name val="Calibri"/>
      <family val="2"/>
    </font>
    <font>
      <b/>
      <sz val="16"/>
      <color theme="1"/>
      <name val="Calibri"/>
      <family val="2"/>
      <scheme val="minor"/>
    </font>
    <font>
      <sz val="16"/>
      <color theme="1"/>
      <name val="Calibri"/>
      <family val="2"/>
      <scheme val="minor"/>
    </font>
    <font>
      <sz val="22"/>
      <color theme="1"/>
      <name val="Calibri"/>
      <family val="2"/>
      <scheme val="minor"/>
    </font>
    <font>
      <b/>
      <sz val="36"/>
      <color theme="1"/>
      <name val="Calibri"/>
      <family val="2"/>
      <scheme val="minor"/>
    </font>
    <font>
      <sz val="8"/>
      <name val="Calibri"/>
      <family val="2"/>
      <scheme val="minor"/>
    </font>
    <font>
      <sz val="11"/>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top/>
      <bottom/>
      <diagonal/>
    </border>
  </borders>
  <cellStyleXfs count="4">
    <xf numFmtId="0" fontId="0" fillId="0" borderId="0"/>
    <xf numFmtId="44" fontId="13"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13">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top" wrapText="1"/>
    </xf>
    <xf numFmtId="0" fontId="1" fillId="0" borderId="0" xfId="0" applyFont="1" applyAlignment="1">
      <alignment horizontal="center" vertical="center" wrapText="1"/>
    </xf>
    <xf numFmtId="164" fontId="2" fillId="0" borderId="8" xfId="0" applyNumberFormat="1" applyFont="1" applyBorder="1" applyAlignment="1">
      <alignment horizontal="center" vertical="center" shrinkToFit="1"/>
    </xf>
    <xf numFmtId="164" fontId="4" fillId="0" borderId="8" xfId="0" applyNumberFormat="1" applyFont="1" applyBorder="1" applyAlignment="1">
      <alignment horizontal="center" vertical="center" shrinkToFit="1"/>
    </xf>
    <xf numFmtId="165" fontId="6" fillId="0" borderId="8" xfId="0" applyNumberFormat="1" applyFont="1" applyBorder="1" applyAlignment="1">
      <alignment horizontal="center" vertical="center" shrinkToFit="1"/>
    </xf>
    <xf numFmtId="165" fontId="7" fillId="0" borderId="8" xfId="0" applyNumberFormat="1" applyFont="1" applyBorder="1" applyAlignment="1">
      <alignment horizontal="center" vertical="center" shrinkToFit="1"/>
    </xf>
    <xf numFmtId="164" fontId="2" fillId="0" borderId="9" xfId="0" applyNumberFormat="1" applyFont="1" applyBorder="1" applyAlignment="1">
      <alignment horizontal="center" vertical="center" shrinkToFit="1"/>
    </xf>
    <xf numFmtId="0" fontId="3" fillId="0" borderId="9" xfId="0" applyFont="1" applyBorder="1" applyAlignment="1">
      <alignment horizontal="center" vertical="center" wrapText="1"/>
    </xf>
    <xf numFmtId="164" fontId="4" fillId="0" borderId="9" xfId="0" applyNumberFormat="1" applyFont="1" applyBorder="1" applyAlignment="1">
      <alignment horizontal="center" vertical="center" shrinkToFit="1"/>
    </xf>
    <xf numFmtId="165" fontId="6" fillId="0" borderId="9" xfId="0" applyNumberFormat="1" applyFont="1" applyBorder="1" applyAlignment="1">
      <alignment horizontal="center" vertical="center" shrinkToFit="1"/>
    </xf>
    <xf numFmtId="165" fontId="7" fillId="0" borderId="9" xfId="0" applyNumberFormat="1" applyFont="1" applyBorder="1" applyAlignment="1">
      <alignment horizontal="center" vertical="center" shrinkToFit="1"/>
    </xf>
    <xf numFmtId="164" fontId="9" fillId="0" borderId="1" xfId="0" applyNumberFormat="1" applyFont="1" applyBorder="1"/>
    <xf numFmtId="164" fontId="8" fillId="4" borderId="1" xfId="0" applyNumberFormat="1" applyFont="1" applyFill="1" applyBorder="1"/>
    <xf numFmtId="165" fontId="9" fillId="0" borderId="1" xfId="0" applyNumberFormat="1" applyFont="1" applyBorder="1"/>
    <xf numFmtId="165" fontId="8" fillId="4" borderId="1" xfId="0" applyNumberFormat="1" applyFont="1" applyFill="1" applyBorder="1"/>
    <xf numFmtId="165" fontId="7" fillId="0" borderId="10" xfId="0" applyNumberFormat="1" applyFont="1" applyBorder="1" applyAlignment="1">
      <alignment horizontal="center" vertical="center" shrinkToFit="1"/>
    </xf>
    <xf numFmtId="165" fontId="7" fillId="0" borderId="11" xfId="0" applyNumberFormat="1" applyFont="1" applyBorder="1" applyAlignment="1">
      <alignment horizontal="center" vertical="center" shrinkToFit="1"/>
    </xf>
    <xf numFmtId="165" fontId="8" fillId="4" borderId="2" xfId="0" applyNumberFormat="1" applyFont="1" applyFill="1" applyBorder="1"/>
    <xf numFmtId="164" fontId="6" fillId="0" borderId="8" xfId="0" applyNumberFormat="1" applyFont="1" applyBorder="1" applyAlignment="1">
      <alignment horizontal="center" vertical="center" shrinkToFit="1"/>
    </xf>
    <xf numFmtId="164" fontId="7" fillId="0" borderId="10" xfId="0" applyNumberFormat="1" applyFont="1" applyBorder="1" applyAlignment="1">
      <alignment horizontal="center" vertical="center" shrinkToFit="1"/>
    </xf>
    <xf numFmtId="164" fontId="6" fillId="0" borderId="9" xfId="0" applyNumberFormat="1" applyFont="1" applyBorder="1" applyAlignment="1">
      <alignment horizontal="center" vertical="center" shrinkToFit="1"/>
    </xf>
    <xf numFmtId="164" fontId="7" fillId="0" borderId="11" xfId="0" applyNumberFormat="1" applyFont="1" applyBorder="1" applyAlignment="1">
      <alignment horizontal="center" vertical="center" shrinkToFit="1"/>
    </xf>
    <xf numFmtId="164" fontId="8" fillId="0" borderId="1" xfId="0" applyNumberFormat="1" applyFont="1" applyBorder="1" applyAlignment="1">
      <alignment horizontal="center" vertical="center"/>
    </xf>
    <xf numFmtId="0" fontId="1" fillId="2" borderId="13" xfId="0" applyFont="1" applyFill="1" applyBorder="1" applyAlignment="1">
      <alignment horizontal="center" vertical="center"/>
    </xf>
    <xf numFmtId="164" fontId="10" fillId="0" borderId="0" xfId="0" applyNumberFormat="1" applyFont="1"/>
    <xf numFmtId="0" fontId="1" fillId="0" borderId="12" xfId="0" applyFont="1" applyBorder="1" applyAlignment="1">
      <alignment horizontal="center"/>
    </xf>
    <xf numFmtId="166" fontId="0" fillId="0" borderId="0" xfId="0" applyNumberFormat="1"/>
    <xf numFmtId="0" fontId="5" fillId="3" borderId="1" xfId="0" applyFont="1" applyFill="1" applyBorder="1" applyAlignment="1">
      <alignment horizontal="center" vertical="center"/>
    </xf>
    <xf numFmtId="0" fontId="1" fillId="0" borderId="0" xfId="0" applyFont="1" applyAlignment="1">
      <alignment horizontal="center" vertical="center"/>
    </xf>
    <xf numFmtId="164" fontId="8" fillId="5" borderId="1" xfId="0" applyNumberFormat="1" applyFont="1" applyFill="1" applyBorder="1" applyAlignment="1">
      <alignment horizontal="center" vertical="center"/>
    </xf>
    <xf numFmtId="0" fontId="0" fillId="0" borderId="1" xfId="0" applyBorder="1" applyAlignment="1">
      <alignment horizontal="center" vertical="center" wrapText="1"/>
    </xf>
    <xf numFmtId="164" fontId="8" fillId="4" borderId="2" xfId="0" applyNumberFormat="1" applyFont="1" applyFill="1" applyBorder="1" applyAlignment="1">
      <alignment horizontal="center"/>
    </xf>
    <xf numFmtId="44" fontId="8" fillId="0" borderId="2" xfId="1" applyFont="1" applyBorder="1" applyAlignment="1">
      <alignment horizontal="center" vertical="center"/>
    </xf>
    <xf numFmtId="164" fontId="6" fillId="0" borderId="10" xfId="0" applyNumberFormat="1" applyFont="1" applyBorder="1" applyAlignment="1">
      <alignment horizontal="center" vertical="center" shrinkToFit="1"/>
    </xf>
    <xf numFmtId="164" fontId="6" fillId="0" borderId="11" xfId="0" applyNumberFormat="1" applyFont="1" applyBorder="1" applyAlignment="1">
      <alignment horizontal="center" vertical="center" shrinkToFit="1"/>
    </xf>
    <xf numFmtId="164" fontId="8" fillId="6" borderId="2" xfId="0" applyNumberFormat="1" applyFont="1" applyFill="1" applyBorder="1" applyAlignment="1">
      <alignment horizontal="center"/>
    </xf>
    <xf numFmtId="0" fontId="0" fillId="0" borderId="1" xfId="0" applyBorder="1" applyAlignment="1">
      <alignment horizontal="center" vertical="top" wrapText="1"/>
    </xf>
    <xf numFmtId="164" fontId="9" fillId="0" borderId="1" xfId="0" applyNumberFormat="1" applyFont="1" applyBorder="1" applyAlignment="1">
      <alignment horizontal="center"/>
    </xf>
    <xf numFmtId="164" fontId="8" fillId="6" borderId="1" xfId="0" applyNumberFormat="1" applyFont="1" applyFill="1" applyBorder="1" applyAlignment="1">
      <alignment horizontal="center" vertical="center"/>
    </xf>
    <xf numFmtId="0" fontId="5" fillId="3" borderId="1" xfId="0" applyFont="1" applyFill="1" applyBorder="1" applyAlignment="1">
      <alignment horizontal="center"/>
    </xf>
    <xf numFmtId="0" fontId="0" fillId="7" borderId="0" xfId="0" applyFill="1"/>
    <xf numFmtId="0" fontId="1" fillId="7" borderId="1" xfId="0" applyFont="1" applyFill="1" applyBorder="1" applyAlignment="1">
      <alignment horizontal="center" vertical="center" wrapText="1"/>
    </xf>
    <xf numFmtId="164" fontId="6" fillId="7" borderId="8" xfId="0" applyNumberFormat="1" applyFont="1" applyFill="1" applyBorder="1" applyAlignment="1">
      <alignment horizontal="center" vertical="center" shrinkToFit="1"/>
    </xf>
    <xf numFmtId="164" fontId="9" fillId="7" borderId="1" xfId="0" applyNumberFormat="1" applyFont="1" applyFill="1" applyBorder="1" applyAlignment="1">
      <alignment horizontal="center"/>
    </xf>
    <xf numFmtId="164" fontId="7" fillId="0" borderId="1" xfId="0" applyNumberFormat="1" applyFont="1" applyBorder="1" applyAlignment="1">
      <alignment horizontal="center" vertical="center" shrinkToFit="1"/>
    </xf>
    <xf numFmtId="9" fontId="7" fillId="0" borderId="1" xfId="3" applyFont="1" applyBorder="1" applyAlignment="1">
      <alignment horizontal="center" vertical="center" shrinkToFit="1"/>
    </xf>
    <xf numFmtId="167" fontId="7" fillId="0" borderId="1" xfId="2" applyNumberFormat="1" applyFont="1" applyBorder="1" applyAlignment="1">
      <alignment horizontal="center" vertical="center" shrinkToFit="1"/>
    </xf>
    <xf numFmtId="167" fontId="7" fillId="8" borderId="1" xfId="2" applyNumberFormat="1" applyFont="1" applyFill="1" applyBorder="1" applyAlignment="1">
      <alignment horizontal="center" vertical="center" shrinkToFit="1"/>
    </xf>
    <xf numFmtId="164" fontId="7" fillId="8" borderId="1" xfId="0" applyNumberFormat="1" applyFont="1" applyFill="1" applyBorder="1" applyAlignment="1">
      <alignment horizontal="center" vertical="center" shrinkToFit="1"/>
    </xf>
    <xf numFmtId="0" fontId="0" fillId="0" borderId="12" xfId="0" applyBorder="1" applyAlignment="1">
      <alignment horizontal="center"/>
    </xf>
    <xf numFmtId="0" fontId="11" fillId="0" borderId="12" xfId="0" applyFont="1" applyBorder="1" applyAlignment="1">
      <alignment horizontal="center"/>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164" fontId="8" fillId="0" borderId="1" xfId="0" applyNumberFormat="1" applyFont="1" applyBorder="1" applyAlignment="1">
      <alignment horizontal="center" vertical="center"/>
    </xf>
    <xf numFmtId="0" fontId="8" fillId="0" borderId="1" xfId="0" applyFont="1" applyBorder="1" applyAlignment="1">
      <alignment horizontal="center" vertical="center"/>
    </xf>
    <xf numFmtId="164" fontId="8" fillId="4" borderId="1" xfId="0" applyNumberFormat="1" applyFont="1" applyFill="1" applyBorder="1" applyAlignment="1">
      <alignment horizontal="center"/>
    </xf>
    <xf numFmtId="0" fontId="8" fillId="4" borderId="1" xfId="0" applyFont="1" applyFill="1" applyBorder="1" applyAlignment="1">
      <alignment horizontal="center"/>
    </xf>
    <xf numFmtId="0" fontId="8" fillId="0" borderId="2" xfId="0" applyFont="1" applyBorder="1" applyAlignment="1">
      <alignment horizontal="right"/>
    </xf>
    <xf numFmtId="0" fontId="8" fillId="0" borderId="3" xfId="0" applyFont="1" applyBorder="1" applyAlignment="1">
      <alignment horizontal="right"/>
    </xf>
    <xf numFmtId="0" fontId="8" fillId="0" borderId="4" xfId="0" applyFont="1" applyBorder="1" applyAlignment="1">
      <alignment horizontal="right"/>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5" fillId="3" borderId="1" xfId="0" applyFont="1" applyFill="1" applyBorder="1" applyAlignment="1">
      <alignment horizontal="center"/>
    </xf>
    <xf numFmtId="0" fontId="5" fillId="2" borderId="12" xfId="0" applyFont="1" applyFill="1" applyBorder="1" applyAlignment="1">
      <alignment horizontal="center" vertical="center"/>
    </xf>
    <xf numFmtId="0" fontId="1" fillId="2" borderId="12" xfId="0" applyFont="1" applyFill="1" applyBorder="1" applyAlignment="1">
      <alignment horizontal="center" vertical="center"/>
    </xf>
    <xf numFmtId="0" fontId="1" fillId="0" borderId="12" xfId="0" applyFont="1" applyBorder="1" applyAlignment="1">
      <alignment horizontal="center" vertical="center" wrapText="1"/>
    </xf>
    <xf numFmtId="164" fontId="8" fillId="4" borderId="2" xfId="0" applyNumberFormat="1"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164" fontId="8" fillId="0" borderId="2" xfId="0" applyNumberFormat="1"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1" fillId="2" borderId="1" xfId="0" applyFont="1" applyFill="1" applyBorder="1" applyAlignment="1">
      <alignment horizontal="center" vertical="center" wrapText="1"/>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164" fontId="8" fillId="0" borderId="3" xfId="0" applyNumberFormat="1" applyFont="1" applyBorder="1" applyAlignment="1">
      <alignment horizontal="center" vertical="center"/>
    </xf>
    <xf numFmtId="164" fontId="8" fillId="0" borderId="4" xfId="0" applyNumberFormat="1" applyFont="1" applyBorder="1" applyAlignment="1">
      <alignment horizontal="center" vertical="center"/>
    </xf>
    <xf numFmtId="164" fontId="8" fillId="4" borderId="3" xfId="0" applyNumberFormat="1" applyFont="1" applyFill="1" applyBorder="1" applyAlignment="1">
      <alignment horizontal="center" vertical="center"/>
    </xf>
    <xf numFmtId="164" fontId="8" fillId="4" borderId="4" xfId="0" applyNumberFormat="1" applyFont="1" applyFill="1" applyBorder="1" applyAlignment="1">
      <alignment horizontal="center" vertical="center"/>
    </xf>
    <xf numFmtId="164" fontId="7" fillId="0" borderId="2" xfId="0" applyNumberFormat="1" applyFont="1" applyBorder="1" applyAlignment="1">
      <alignment horizontal="center" vertical="center" shrinkToFit="1"/>
    </xf>
    <xf numFmtId="164" fontId="7" fillId="0" borderId="3" xfId="0" applyNumberFormat="1" applyFont="1" applyBorder="1" applyAlignment="1">
      <alignment horizontal="center" vertical="center" shrinkToFit="1"/>
    </xf>
    <xf numFmtId="164" fontId="7" fillId="0" borderId="4" xfId="0" applyNumberFormat="1" applyFont="1" applyBorder="1" applyAlignment="1">
      <alignment horizontal="center" vertical="center" shrinkToFit="1"/>
    </xf>
    <xf numFmtId="164" fontId="8" fillId="4" borderId="2" xfId="0" applyNumberFormat="1" applyFont="1" applyFill="1" applyBorder="1" applyAlignment="1">
      <alignment horizontal="center"/>
    </xf>
    <xf numFmtId="164" fontId="8" fillId="4" borderId="3" xfId="0" applyNumberFormat="1" applyFont="1" applyFill="1" applyBorder="1" applyAlignment="1">
      <alignment horizontal="center"/>
    </xf>
    <xf numFmtId="164" fontId="8" fillId="4" borderId="4" xfId="0" applyNumberFormat="1" applyFont="1" applyFill="1" applyBorder="1" applyAlignment="1">
      <alignment horizontal="center"/>
    </xf>
    <xf numFmtId="0" fontId="0" fillId="6" borderId="0" xfId="0" applyFill="1"/>
    <xf numFmtId="44" fontId="1" fillId="6" borderId="0" xfId="1" applyFont="1" applyFill="1" applyAlignment="1">
      <alignment horizontal="center" vertical="center"/>
    </xf>
    <xf numFmtId="0" fontId="11" fillId="6" borderId="12" xfId="0" applyFont="1" applyFill="1" applyBorder="1" applyAlignment="1">
      <alignment horizontal="center"/>
    </xf>
    <xf numFmtId="164" fontId="10" fillId="6" borderId="0" xfId="0" applyNumberFormat="1" applyFont="1" applyFill="1"/>
    <xf numFmtId="0" fontId="1" fillId="6" borderId="0" xfId="0" applyFont="1" applyFill="1" applyAlignment="1">
      <alignment horizontal="center" vertical="center"/>
    </xf>
    <xf numFmtId="0" fontId="1" fillId="6" borderId="12" xfId="0" applyFont="1" applyFill="1" applyBorder="1" applyAlignment="1">
      <alignment horizontal="center"/>
    </xf>
    <xf numFmtId="0" fontId="0" fillId="6" borderId="14" xfId="0" applyFill="1" applyBorder="1" applyAlignment="1">
      <alignment horizontal="left"/>
    </xf>
    <xf numFmtId="0" fontId="0" fillId="6" borderId="0" xfId="0" applyFill="1" applyAlignment="1">
      <alignment horizontal="left"/>
    </xf>
    <xf numFmtId="44" fontId="0" fillId="6" borderId="0" xfId="1" applyFont="1" applyFill="1"/>
    <xf numFmtId="0" fontId="1" fillId="6" borderId="13" xfId="0" applyFont="1" applyFill="1" applyBorder="1" applyAlignment="1">
      <alignment horizontal="center" vertical="center"/>
    </xf>
    <xf numFmtId="0" fontId="1" fillId="6" borderId="5"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5" fillId="6" borderId="12"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12" xfId="0" applyFont="1" applyFill="1" applyBorder="1" applyAlignment="1">
      <alignment horizontal="center" vertical="center" wrapText="1"/>
    </xf>
    <xf numFmtId="0" fontId="1" fillId="6" borderId="0" xfId="0" applyFont="1" applyFill="1" applyAlignment="1">
      <alignment horizontal="center" vertical="center" wrapText="1"/>
    </xf>
  </cellXfs>
  <cellStyles count="4">
    <cellStyle name="Millares" xfId="2" builtinId="3"/>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497498</xdr:colOff>
      <xdr:row>0</xdr:row>
      <xdr:rowOff>48846</xdr:rowOff>
    </xdr:from>
    <xdr:to>
      <xdr:col>10</xdr:col>
      <xdr:colOff>937847</xdr:colOff>
      <xdr:row>0</xdr:row>
      <xdr:rowOff>509252</xdr:rowOff>
    </xdr:to>
    <xdr:pic>
      <xdr:nvPicPr>
        <xdr:cNvPr id="3" name="Imagen 2">
          <a:extLst>
            <a:ext uri="{FF2B5EF4-FFF2-40B4-BE49-F238E27FC236}">
              <a16:creationId xmlns:a16="http://schemas.microsoft.com/office/drawing/2014/main" id="{1068C9E3-A9F3-4697-9032-118ADCD5413D}"/>
            </a:ext>
          </a:extLst>
        </xdr:cNvPr>
        <xdr:cNvPicPr>
          <a:picLocks noChangeAspect="1"/>
        </xdr:cNvPicPr>
      </xdr:nvPicPr>
      <xdr:blipFill>
        <a:blip xmlns:r="http://schemas.openxmlformats.org/officeDocument/2006/relationships" r:embed="rId1"/>
        <a:stretch>
          <a:fillRect/>
        </a:stretch>
      </xdr:blipFill>
      <xdr:spPr>
        <a:xfrm>
          <a:off x="23992498" y="48846"/>
          <a:ext cx="440349" cy="4604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48846</xdr:rowOff>
    </xdr:from>
    <xdr:to>
      <xdr:col>5</xdr:col>
      <xdr:colOff>440349</xdr:colOff>
      <xdr:row>1</xdr:row>
      <xdr:rowOff>282893</xdr:rowOff>
    </xdr:to>
    <xdr:pic>
      <xdr:nvPicPr>
        <xdr:cNvPr id="2" name="Imagen 1">
          <a:extLst>
            <a:ext uri="{FF2B5EF4-FFF2-40B4-BE49-F238E27FC236}">
              <a16:creationId xmlns:a16="http://schemas.microsoft.com/office/drawing/2014/main" id="{95D5B8CF-FD22-4AB4-9579-EE8CC8004EB9}"/>
            </a:ext>
          </a:extLst>
        </xdr:cNvPr>
        <xdr:cNvPicPr>
          <a:picLocks noChangeAspect="1"/>
        </xdr:cNvPicPr>
      </xdr:nvPicPr>
      <xdr:blipFill>
        <a:blip xmlns:r="http://schemas.openxmlformats.org/officeDocument/2006/relationships" r:embed="rId1"/>
        <a:stretch>
          <a:fillRect/>
        </a:stretch>
      </xdr:blipFill>
      <xdr:spPr>
        <a:xfrm>
          <a:off x="24932298" y="48846"/>
          <a:ext cx="440349" cy="46040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742D5-F895-461B-B2DA-A774E2D480EB}">
  <dimension ref="A1:BB15"/>
  <sheetViews>
    <sheetView topLeftCell="A6" zoomScale="70" zoomScaleNormal="70" workbookViewId="0">
      <selection activeCell="C6" sqref="C6"/>
    </sheetView>
  </sheetViews>
  <sheetFormatPr baseColWidth="10" defaultColWidth="11.42578125" defaultRowHeight="15" x14ac:dyDescent="0.25"/>
  <cols>
    <col min="1" max="1" width="16.140625" customWidth="1"/>
    <col min="2" max="2" width="52.28515625" bestFit="1" customWidth="1"/>
    <col min="3" max="3" width="112.140625" customWidth="1"/>
    <col min="5" max="5" width="16.5703125" bestFit="1" customWidth="1"/>
    <col min="6" max="6" width="31.28515625" customWidth="1"/>
    <col min="7" max="7" width="27.85546875" customWidth="1"/>
    <col min="8" max="8" width="22.28515625" customWidth="1"/>
    <col min="9" max="9" width="35.140625" customWidth="1"/>
    <col min="10" max="10" width="25.140625" bestFit="1" customWidth="1"/>
    <col min="11" max="11" width="24.5703125" customWidth="1"/>
    <col min="12" max="12" width="24.7109375" customWidth="1"/>
    <col min="13" max="13" width="38.5703125" customWidth="1"/>
    <col min="14" max="14" width="28.7109375" customWidth="1"/>
    <col min="15" max="15" width="22.140625" customWidth="1"/>
    <col min="16" max="16" width="24.28515625" customWidth="1"/>
    <col min="17" max="17" width="40.42578125" customWidth="1"/>
    <col min="18" max="20" width="25.140625" bestFit="1" customWidth="1"/>
    <col min="21" max="21" width="35" customWidth="1"/>
    <col min="22" max="22" width="25.140625" bestFit="1" customWidth="1"/>
    <col min="23" max="23" width="23.5703125" customWidth="1"/>
    <col min="24" max="24" width="25.7109375" customWidth="1"/>
    <col min="25" max="25" width="35.85546875" customWidth="1"/>
    <col min="26" max="26" width="23.28515625" customWidth="1"/>
    <col min="27" max="27" width="22.42578125" customWidth="1"/>
    <col min="28" max="28" width="25.140625" bestFit="1" customWidth="1"/>
    <col min="29" max="29" width="34.140625" customWidth="1"/>
    <col min="30" max="30" width="23.28515625" customWidth="1"/>
    <col min="31" max="31" width="22.42578125" customWidth="1"/>
    <col min="32" max="32" width="25.140625" bestFit="1" customWidth="1"/>
    <col min="33" max="33" width="34.140625" customWidth="1"/>
    <col min="47" max="47" width="25.7109375" bestFit="1" customWidth="1"/>
    <col min="54" max="54" width="59.28515625" style="32" customWidth="1"/>
  </cols>
  <sheetData>
    <row r="1" spans="1:54" ht="42.75" customHeight="1" x14ac:dyDescent="0.25">
      <c r="A1" s="27" t="s">
        <v>0</v>
      </c>
      <c r="B1" s="64" t="s">
        <v>1</v>
      </c>
      <c r="C1" s="65"/>
      <c r="D1" s="65"/>
      <c r="E1" s="65"/>
      <c r="F1" s="65"/>
      <c r="G1" s="65"/>
      <c r="H1" s="65"/>
      <c r="I1" s="66"/>
    </row>
    <row r="2" spans="1:54" ht="38.450000000000003" customHeight="1" x14ac:dyDescent="0.25">
      <c r="A2" s="68" t="s">
        <v>2</v>
      </c>
      <c r="B2" s="69"/>
      <c r="C2" s="69"/>
      <c r="D2" s="69"/>
      <c r="E2" s="69"/>
      <c r="F2" s="69"/>
      <c r="G2" s="69"/>
      <c r="H2" s="69"/>
      <c r="I2" s="69"/>
    </row>
    <row r="3" spans="1:54" ht="42.75" customHeight="1" x14ac:dyDescent="0.25">
      <c r="A3" s="70" t="s">
        <v>3</v>
      </c>
      <c r="B3" s="70"/>
      <c r="C3" s="5"/>
      <c r="D3" s="5"/>
      <c r="E3" s="5"/>
      <c r="F3" s="5"/>
      <c r="G3" s="5"/>
      <c r="H3" s="5"/>
      <c r="I3" s="5"/>
    </row>
    <row r="4" spans="1:54" ht="28.5" x14ac:dyDescent="0.45">
      <c r="F4" s="67" t="s">
        <v>4</v>
      </c>
      <c r="G4" s="67"/>
      <c r="H4" s="67"/>
      <c r="I4" s="67"/>
      <c r="J4" s="67" t="s">
        <v>5</v>
      </c>
      <c r="K4" s="67"/>
      <c r="L4" s="67"/>
      <c r="M4" s="67"/>
      <c r="N4" s="67" t="s">
        <v>6</v>
      </c>
      <c r="O4" s="67"/>
      <c r="P4" s="67"/>
      <c r="Q4" s="67"/>
      <c r="R4" s="67" t="s">
        <v>7</v>
      </c>
      <c r="S4" s="67"/>
      <c r="T4" s="67"/>
      <c r="U4" s="67"/>
      <c r="V4" s="67" t="s">
        <v>8</v>
      </c>
      <c r="W4" s="67"/>
      <c r="X4" s="67"/>
      <c r="Y4" s="67"/>
      <c r="Z4" s="67" t="s">
        <v>9</v>
      </c>
      <c r="AA4" s="67"/>
      <c r="AB4" s="67"/>
      <c r="AC4" s="67"/>
      <c r="AD4" s="67" t="s">
        <v>10</v>
      </c>
      <c r="AE4" s="67"/>
      <c r="AF4" s="67"/>
      <c r="AG4" s="67"/>
      <c r="AH4" s="67" t="s">
        <v>11</v>
      </c>
      <c r="AI4" s="67"/>
      <c r="AJ4" s="67"/>
      <c r="AK4" s="67"/>
      <c r="AL4" s="67" t="s">
        <v>12</v>
      </c>
      <c r="AM4" s="67"/>
      <c r="AN4" s="67"/>
      <c r="AO4" s="67"/>
      <c r="AP4" s="67" t="s">
        <v>13</v>
      </c>
      <c r="AQ4" s="67"/>
      <c r="AR4" s="67"/>
      <c r="AS4" s="67"/>
      <c r="AT4" s="67" t="s">
        <v>14</v>
      </c>
      <c r="AU4" s="67"/>
      <c r="AV4" s="67"/>
      <c r="AW4" s="67"/>
      <c r="AX4" s="67" t="s">
        <v>15</v>
      </c>
      <c r="AY4" s="67"/>
      <c r="AZ4" s="67"/>
      <c r="BA4" s="67"/>
      <c r="BB4" s="31" t="s">
        <v>16</v>
      </c>
    </row>
    <row r="5" spans="1:54" ht="57.6" customHeight="1" x14ac:dyDescent="0.25">
      <c r="A5" s="1" t="s">
        <v>17</v>
      </c>
      <c r="B5" s="1" t="s">
        <v>18</v>
      </c>
      <c r="C5" s="1" t="s">
        <v>19</v>
      </c>
      <c r="D5" s="1" t="s">
        <v>20</v>
      </c>
      <c r="E5" s="1" t="s">
        <v>21</v>
      </c>
      <c r="F5" s="2" t="s">
        <v>22</v>
      </c>
      <c r="G5" s="2" t="s">
        <v>23</v>
      </c>
      <c r="H5" s="2" t="s">
        <v>24</v>
      </c>
      <c r="I5" s="2" t="s">
        <v>25</v>
      </c>
      <c r="J5" s="2" t="s">
        <v>22</v>
      </c>
      <c r="K5" s="2" t="s">
        <v>23</v>
      </c>
      <c r="L5" s="2" t="s">
        <v>24</v>
      </c>
      <c r="M5" s="2" t="s">
        <v>25</v>
      </c>
      <c r="N5" s="2" t="s">
        <v>22</v>
      </c>
      <c r="O5" s="2" t="s">
        <v>23</v>
      </c>
      <c r="P5" s="2" t="s">
        <v>24</v>
      </c>
      <c r="Q5" s="2" t="s">
        <v>25</v>
      </c>
      <c r="R5" s="2" t="s">
        <v>22</v>
      </c>
      <c r="S5" s="2" t="s">
        <v>23</v>
      </c>
      <c r="T5" s="2" t="s">
        <v>24</v>
      </c>
      <c r="U5" s="2" t="s">
        <v>25</v>
      </c>
      <c r="V5" s="2" t="s">
        <v>22</v>
      </c>
      <c r="W5" s="2" t="s">
        <v>23</v>
      </c>
      <c r="X5" s="2" t="s">
        <v>24</v>
      </c>
      <c r="Y5" s="2" t="s">
        <v>25</v>
      </c>
      <c r="Z5" s="2" t="s">
        <v>22</v>
      </c>
      <c r="AA5" s="2" t="s">
        <v>23</v>
      </c>
      <c r="AB5" s="2" t="s">
        <v>24</v>
      </c>
      <c r="AC5" s="2" t="s">
        <v>25</v>
      </c>
      <c r="AD5" s="2" t="s">
        <v>22</v>
      </c>
      <c r="AE5" s="2" t="s">
        <v>23</v>
      </c>
      <c r="AF5" s="2" t="s">
        <v>24</v>
      </c>
      <c r="AG5" s="2" t="s">
        <v>25</v>
      </c>
      <c r="AH5" s="55" t="s">
        <v>25</v>
      </c>
      <c r="AI5" s="56"/>
      <c r="AJ5" s="56"/>
      <c r="AK5" s="56"/>
      <c r="AL5" s="77"/>
      <c r="AM5" s="77"/>
      <c r="AN5" s="77"/>
      <c r="AO5" s="77"/>
      <c r="AP5" s="77"/>
      <c r="AQ5" s="77"/>
      <c r="AR5" s="77"/>
      <c r="AS5" s="77"/>
      <c r="AT5" s="77"/>
      <c r="AU5" s="77"/>
      <c r="AV5" s="77"/>
      <c r="AW5" s="77"/>
      <c r="AX5" s="77"/>
      <c r="AY5" s="77"/>
      <c r="AZ5" s="77"/>
      <c r="BA5" s="77"/>
      <c r="BB5" s="1"/>
    </row>
    <row r="6" spans="1:54" ht="330" x14ac:dyDescent="0.25">
      <c r="A6" s="3">
        <v>1</v>
      </c>
      <c r="B6" s="3" t="s">
        <v>26</v>
      </c>
      <c r="C6" s="4" t="s">
        <v>27</v>
      </c>
      <c r="D6" s="3" t="s">
        <v>20</v>
      </c>
      <c r="E6" s="3">
        <v>5</v>
      </c>
      <c r="F6" s="6">
        <v>9185000</v>
      </c>
      <c r="G6" s="6">
        <v>1745150</v>
      </c>
      <c r="H6" s="6">
        <v>10930150</v>
      </c>
      <c r="I6" s="7">
        <f>H6*E6</f>
        <v>54650750</v>
      </c>
      <c r="J6" s="8">
        <v>13109244</v>
      </c>
      <c r="K6" s="8">
        <v>2490756</v>
      </c>
      <c r="L6" s="8">
        <v>15600000</v>
      </c>
      <c r="M6" s="9">
        <v>78000000</v>
      </c>
      <c r="N6" s="8">
        <v>0</v>
      </c>
      <c r="O6" s="8">
        <v>0</v>
      </c>
      <c r="P6" s="8">
        <v>0</v>
      </c>
      <c r="Q6" s="9">
        <f>E6*P6</f>
        <v>0</v>
      </c>
      <c r="R6" s="8">
        <v>9500000</v>
      </c>
      <c r="S6" s="8">
        <v>1805000</v>
      </c>
      <c r="T6" s="8">
        <f>R6+S6</f>
        <v>11305000</v>
      </c>
      <c r="U6" s="9">
        <f>T6*E6</f>
        <v>56525000</v>
      </c>
      <c r="V6" s="8">
        <v>8200000</v>
      </c>
      <c r="W6" s="8">
        <f>X6-V6</f>
        <v>1558000</v>
      </c>
      <c r="X6" s="8">
        <v>9758000</v>
      </c>
      <c r="Y6" s="9">
        <f>X6*E6</f>
        <v>48790000</v>
      </c>
      <c r="Z6" s="8">
        <v>7879461</v>
      </c>
      <c r="AA6" s="8">
        <f>AB6-Z6</f>
        <v>1497098</v>
      </c>
      <c r="AB6" s="8">
        <v>9376559</v>
      </c>
      <c r="AC6" s="19">
        <f>AB6*E6</f>
        <v>46882795</v>
      </c>
      <c r="AD6" s="22">
        <v>7900000</v>
      </c>
      <c r="AE6" s="22">
        <v>1501000</v>
      </c>
      <c r="AF6" s="22">
        <f>AD6+AE6</f>
        <v>9401000</v>
      </c>
      <c r="AG6" s="23">
        <f>AF6*E6</f>
        <v>47005000</v>
      </c>
      <c r="AH6" s="57">
        <f>ROUND(AVERAGE(I6,M6,Q6,U6,Y6,AC6,AG6),0)</f>
        <v>47407649</v>
      </c>
      <c r="AI6" s="58"/>
      <c r="AJ6" s="58"/>
      <c r="AK6" s="58"/>
      <c r="AL6" s="71">
        <f>ROUND(MEDIAN(I6,M6,Q6,U6,Y6,AC6,AG6),0)</f>
        <v>48790000</v>
      </c>
      <c r="AM6" s="72"/>
      <c r="AN6" s="72"/>
      <c r="AO6" s="73"/>
      <c r="AP6" s="74">
        <f>ROUND(STDEV(I6,M6,Q6,U6,Y6,AC6,AG6),0)</f>
        <v>23527694</v>
      </c>
      <c r="AQ6" s="75"/>
      <c r="AR6" s="75"/>
      <c r="AS6" s="76"/>
      <c r="AT6" s="74">
        <f>AH6-AP6</f>
        <v>23879955</v>
      </c>
      <c r="AU6" s="75"/>
      <c r="AV6" s="75"/>
      <c r="AW6" s="76"/>
      <c r="AX6" s="57">
        <f>AH6+AP6</f>
        <v>70935343</v>
      </c>
      <c r="AY6" s="58"/>
      <c r="AZ6" s="58"/>
      <c r="BA6" s="58"/>
      <c r="BB6" s="26">
        <f>AVERAGE(AT6,AX6)</f>
        <v>47407649</v>
      </c>
    </row>
    <row r="7" spans="1:54" ht="409.5" x14ac:dyDescent="0.25">
      <c r="A7" s="3">
        <v>2</v>
      </c>
      <c r="B7" s="3" t="s">
        <v>28</v>
      </c>
      <c r="C7" s="4" t="s">
        <v>29</v>
      </c>
      <c r="D7" s="3" t="s">
        <v>20</v>
      </c>
      <c r="E7" s="3">
        <v>105</v>
      </c>
      <c r="F7" s="10">
        <v>786000</v>
      </c>
      <c r="G7" s="11" t="s">
        <v>30</v>
      </c>
      <c r="H7" s="10">
        <v>786000</v>
      </c>
      <c r="I7" s="12">
        <f>E7*H7</f>
        <v>82530000</v>
      </c>
      <c r="J7" s="13">
        <v>999000</v>
      </c>
      <c r="K7" s="11" t="s">
        <v>30</v>
      </c>
      <c r="L7" s="13">
        <v>999000</v>
      </c>
      <c r="M7" s="14">
        <v>104895000</v>
      </c>
      <c r="N7" s="13">
        <v>941375</v>
      </c>
      <c r="O7" s="11" t="s">
        <v>30</v>
      </c>
      <c r="P7" s="13">
        <v>941375</v>
      </c>
      <c r="Q7" s="14">
        <f>P7*E7</f>
        <v>98844375</v>
      </c>
      <c r="R7" s="13">
        <v>1080000</v>
      </c>
      <c r="S7" s="11" t="s">
        <v>30</v>
      </c>
      <c r="T7" s="13">
        <f>R7</f>
        <v>1080000</v>
      </c>
      <c r="U7" s="14">
        <f>T7*E7</f>
        <v>113400000</v>
      </c>
      <c r="V7" s="13">
        <v>1150000</v>
      </c>
      <c r="W7" s="11" t="s">
        <v>30</v>
      </c>
      <c r="X7" s="13">
        <f>V7</f>
        <v>1150000</v>
      </c>
      <c r="Y7" s="14">
        <f>X7*E7</f>
        <v>120750000</v>
      </c>
      <c r="Z7" s="13">
        <v>1078379</v>
      </c>
      <c r="AA7" s="11" t="s">
        <v>30</v>
      </c>
      <c r="AB7" s="13">
        <f>Z7</f>
        <v>1078379</v>
      </c>
      <c r="AC7" s="20">
        <f>AB7*E7</f>
        <v>113229795</v>
      </c>
      <c r="AD7" s="24">
        <v>1090000</v>
      </c>
      <c r="AE7" s="11" t="s">
        <v>30</v>
      </c>
      <c r="AF7" s="24">
        <f>AD7</f>
        <v>1090000</v>
      </c>
      <c r="AG7" s="25">
        <f>AF7*E7</f>
        <v>114450000</v>
      </c>
      <c r="AH7" s="57">
        <f>ROUND(AVERAGE(I7,M7,Q7,U7,Y7,AC7,AG7),0)</f>
        <v>106871310</v>
      </c>
      <c r="AI7" s="58"/>
      <c r="AJ7" s="58"/>
      <c r="AK7" s="58"/>
      <c r="AL7" s="71">
        <f>ROUND(MEDIAN(I7,M7,Q7,U7,Y7,AC7,AG7),0)</f>
        <v>113229795</v>
      </c>
      <c r="AM7" s="72"/>
      <c r="AN7" s="72"/>
      <c r="AO7" s="73"/>
      <c r="AP7" s="74">
        <f>ROUND(STDEV(I7,M7,Q7,U7,Y7,AC7,AG7),0)</f>
        <v>12870804</v>
      </c>
      <c r="AQ7" s="75"/>
      <c r="AR7" s="75"/>
      <c r="AS7" s="76"/>
      <c r="AT7" s="74">
        <f>AH7-AP7</f>
        <v>94000506</v>
      </c>
      <c r="AU7" s="75"/>
      <c r="AV7" s="75"/>
      <c r="AW7" s="76"/>
      <c r="AX7" s="57">
        <f>AH7+AP7</f>
        <v>119742114</v>
      </c>
      <c r="AY7" s="58"/>
      <c r="AZ7" s="58"/>
      <c r="BA7" s="58"/>
      <c r="BB7" s="26">
        <f>AVERAGE(AT7,AX7)</f>
        <v>106871310</v>
      </c>
    </row>
    <row r="8" spans="1:54" ht="31.15" customHeight="1" x14ac:dyDescent="0.35">
      <c r="A8" s="61" t="s">
        <v>31</v>
      </c>
      <c r="B8" s="62"/>
      <c r="C8" s="62"/>
      <c r="D8" s="62"/>
      <c r="E8" s="63"/>
      <c r="F8" s="15">
        <f>SUM(F6:F7)</f>
        <v>9971000</v>
      </c>
      <c r="G8" s="15">
        <f>G6</f>
        <v>1745150</v>
      </c>
      <c r="H8" s="15">
        <f>SUM(H6:H7)</f>
        <v>11716150</v>
      </c>
      <c r="I8" s="16">
        <f>SUM(I6:I7)</f>
        <v>137180750</v>
      </c>
      <c r="J8" s="17">
        <f>SUM(J6:J7)</f>
        <v>14108244</v>
      </c>
      <c r="K8" s="17">
        <f t="shared" ref="K8:M8" si="0">SUM(K6:K7)</f>
        <v>2490756</v>
      </c>
      <c r="L8" s="17">
        <f t="shared" si="0"/>
        <v>16599000</v>
      </c>
      <c r="M8" s="18">
        <f t="shared" si="0"/>
        <v>182895000</v>
      </c>
      <c r="N8" s="17">
        <f>SUM(N6:N7)</f>
        <v>941375</v>
      </c>
      <c r="O8" s="17">
        <f>O6</f>
        <v>0</v>
      </c>
      <c r="P8" s="17">
        <f t="shared" ref="P8" si="1">SUM(P6:P7)</f>
        <v>941375</v>
      </c>
      <c r="Q8" s="18">
        <f>SUM(Q6:Q7)</f>
        <v>98844375</v>
      </c>
      <c r="R8" s="17">
        <f>SUM(R6:R7)</f>
        <v>10580000</v>
      </c>
      <c r="S8" s="17">
        <f t="shared" ref="S8:U8" si="2">SUM(S6:S7)</f>
        <v>1805000</v>
      </c>
      <c r="T8" s="17">
        <f t="shared" si="2"/>
        <v>12385000</v>
      </c>
      <c r="U8" s="18">
        <f t="shared" si="2"/>
        <v>169925000</v>
      </c>
      <c r="V8" s="17">
        <f>SUM(V6:V7)</f>
        <v>9350000</v>
      </c>
      <c r="W8" s="17">
        <f>SUM(W6:W7)</f>
        <v>1558000</v>
      </c>
      <c r="X8" s="17">
        <f>SUM(X6:X7)</f>
        <v>10908000</v>
      </c>
      <c r="Y8" s="18">
        <f>SUM(Y6:Y7)</f>
        <v>169540000</v>
      </c>
      <c r="Z8" s="17">
        <f>SUM(Z6:Z7)</f>
        <v>8957840</v>
      </c>
      <c r="AA8" s="17">
        <f t="shared" ref="AA8:AC8" si="3">SUM(AA6:AA7)</f>
        <v>1497098</v>
      </c>
      <c r="AB8" s="17">
        <f t="shared" si="3"/>
        <v>10454938</v>
      </c>
      <c r="AC8" s="21">
        <f t="shared" si="3"/>
        <v>160112590</v>
      </c>
      <c r="AD8" s="17">
        <f>SUM(AD6:AD7)</f>
        <v>8990000</v>
      </c>
      <c r="AE8" s="17">
        <f t="shared" ref="AE8:AG8" si="4">SUM(AE6:AE7)</f>
        <v>1501000</v>
      </c>
      <c r="AF8" s="17">
        <f t="shared" si="4"/>
        <v>10491000</v>
      </c>
      <c r="AG8" s="21">
        <f t="shared" si="4"/>
        <v>161455000</v>
      </c>
      <c r="AH8" s="59">
        <f>AVERAGE(AT8,AX8)</f>
        <v>154278959</v>
      </c>
      <c r="AI8" s="60"/>
      <c r="AJ8" s="60"/>
      <c r="AK8" s="60"/>
      <c r="AL8" s="74">
        <f>SUM(AL6:AO7)</f>
        <v>162019795</v>
      </c>
      <c r="AM8" s="75"/>
      <c r="AN8" s="75"/>
      <c r="AO8" s="76"/>
      <c r="AP8" s="74">
        <f>SUM(AP6:AS7)</f>
        <v>36398498</v>
      </c>
      <c r="AQ8" s="75"/>
      <c r="AR8" s="75"/>
      <c r="AS8" s="76"/>
      <c r="AT8" s="74">
        <f>SUM(AT6:AW7)</f>
        <v>117880461</v>
      </c>
      <c r="AU8" s="75"/>
      <c r="AV8" s="75"/>
      <c r="AW8" s="76"/>
      <c r="AX8" s="57">
        <f>SUM(AX6:BA7)</f>
        <v>190677457</v>
      </c>
      <c r="AY8" s="58"/>
      <c r="AZ8" s="58"/>
      <c r="BA8" s="58"/>
      <c r="BB8" s="33">
        <f>SUM(BB6:BB7)</f>
        <v>154278959</v>
      </c>
    </row>
    <row r="10" spans="1:54" ht="46.5" x14ac:dyDescent="0.7">
      <c r="A10" s="54" t="s">
        <v>32</v>
      </c>
      <c r="B10" s="54"/>
      <c r="C10" s="54"/>
      <c r="AU10" s="28"/>
    </row>
    <row r="11" spans="1:54" ht="19.899999999999999" customHeight="1" x14ac:dyDescent="0.25">
      <c r="A11" s="29">
        <v>1</v>
      </c>
      <c r="B11" s="53" t="s">
        <v>33</v>
      </c>
      <c r="C11" s="53"/>
      <c r="E11" s="30"/>
    </row>
    <row r="12" spans="1:54" ht="19.899999999999999" customHeight="1" x14ac:dyDescent="0.25">
      <c r="A12" s="29">
        <v>2</v>
      </c>
      <c r="B12" s="53" t="s">
        <v>34</v>
      </c>
      <c r="C12" s="53"/>
    </row>
    <row r="13" spans="1:54" ht="19.899999999999999" customHeight="1" x14ac:dyDescent="0.25">
      <c r="A13" s="29">
        <v>3</v>
      </c>
      <c r="B13" s="53" t="s">
        <v>35</v>
      </c>
      <c r="C13" s="53"/>
    </row>
    <row r="14" spans="1:54" x14ac:dyDescent="0.25">
      <c r="A14" s="29">
        <v>4</v>
      </c>
      <c r="B14" s="53" t="s">
        <v>36</v>
      </c>
      <c r="C14" s="53"/>
    </row>
    <row r="15" spans="1:54" x14ac:dyDescent="0.25">
      <c r="A15" s="29">
        <v>5</v>
      </c>
      <c r="B15" s="53" t="s">
        <v>37</v>
      </c>
      <c r="C15" s="53"/>
    </row>
  </sheetData>
  <mergeCells count="42">
    <mergeCell ref="AX7:BA7"/>
    <mergeCell ref="AX8:BA8"/>
    <mergeCell ref="AL7:AO7"/>
    <mergeCell ref="AL8:AO8"/>
    <mergeCell ref="AP7:AS7"/>
    <mergeCell ref="AP8:AS8"/>
    <mergeCell ref="AT7:AW7"/>
    <mergeCell ref="AT8:AW8"/>
    <mergeCell ref="AL6:AO6"/>
    <mergeCell ref="AP6:AS6"/>
    <mergeCell ref="AT6:AW6"/>
    <mergeCell ref="AX6:BA6"/>
    <mergeCell ref="AL5:AO5"/>
    <mergeCell ref="AP5:AS5"/>
    <mergeCell ref="AT5:AW5"/>
    <mergeCell ref="AX5:BA5"/>
    <mergeCell ref="B1:I1"/>
    <mergeCell ref="AL4:AO4"/>
    <mergeCell ref="AP4:AS4"/>
    <mergeCell ref="AT4:AW4"/>
    <mergeCell ref="AX4:BA4"/>
    <mergeCell ref="Z4:AC4"/>
    <mergeCell ref="AH4:AK4"/>
    <mergeCell ref="AD4:AG4"/>
    <mergeCell ref="J4:M4"/>
    <mergeCell ref="N4:Q4"/>
    <mergeCell ref="R4:U4"/>
    <mergeCell ref="V4:Y4"/>
    <mergeCell ref="F4:I4"/>
    <mergeCell ref="A2:I2"/>
    <mergeCell ref="A3:B3"/>
    <mergeCell ref="AH5:AK5"/>
    <mergeCell ref="AH6:AK6"/>
    <mergeCell ref="AH7:AK7"/>
    <mergeCell ref="AH8:AK8"/>
    <mergeCell ref="A8:E8"/>
    <mergeCell ref="B14:C14"/>
    <mergeCell ref="B15:C15"/>
    <mergeCell ref="A10:C10"/>
    <mergeCell ref="B11:C11"/>
    <mergeCell ref="B12:C12"/>
    <mergeCell ref="B13:C13"/>
  </mergeCells>
  <phoneticPr fontId="12"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74E31-4538-47AF-9B72-CAE9D7DBCF1F}">
  <dimension ref="A1:BA1240"/>
  <sheetViews>
    <sheetView tabSelected="1" topLeftCell="S1" zoomScale="56" zoomScaleNormal="85" workbookViewId="0">
      <selection activeCell="AB33" sqref="AB33"/>
    </sheetView>
  </sheetViews>
  <sheetFormatPr baseColWidth="10" defaultColWidth="11.42578125" defaultRowHeight="15" x14ac:dyDescent="0.25"/>
  <cols>
    <col min="1" max="1" width="27.5703125" customWidth="1"/>
    <col min="2" max="2" width="34.42578125" bestFit="1" customWidth="1"/>
    <col min="3" max="7" width="27.5703125" customWidth="1"/>
    <col min="8" max="8" width="27.5703125" style="44" customWidth="1"/>
    <col min="9" max="11" width="27.5703125" customWidth="1"/>
    <col min="12" max="12" width="27.5703125" style="44" customWidth="1"/>
    <col min="13" max="15" width="27.5703125" customWidth="1"/>
    <col min="16" max="16" width="27.5703125" style="44" customWidth="1"/>
    <col min="17" max="19" width="27.5703125" customWidth="1"/>
    <col min="20" max="20" width="27.5703125" style="44" customWidth="1"/>
    <col min="21" max="23" width="27.5703125" customWidth="1"/>
    <col min="24" max="24" width="27.5703125" style="44" customWidth="1"/>
    <col min="25" max="25" width="27.5703125" customWidth="1"/>
    <col min="26" max="26" width="36.140625" customWidth="1"/>
    <col min="27" max="29" width="27.5703125" customWidth="1"/>
    <col min="30" max="37" width="27.5703125" hidden="1" customWidth="1"/>
    <col min="38" max="38" width="3.5703125" hidden="1" customWidth="1"/>
    <col min="39" max="39" width="29.140625" hidden="1" customWidth="1"/>
    <col min="40" max="47" width="27.5703125" hidden="1" customWidth="1"/>
    <col min="48" max="51" width="24.28515625" hidden="1" customWidth="1"/>
    <col min="52" max="52" width="68.140625" hidden="1" customWidth="1"/>
    <col min="53" max="53" width="43.85546875" hidden="1" customWidth="1"/>
    <col min="54" max="54" width="0" hidden="1" customWidth="1"/>
  </cols>
  <sheetData>
    <row r="1" spans="1:53" s="97" customFormat="1" ht="31.5" customHeight="1" x14ac:dyDescent="0.25">
      <c r="A1" s="106" t="s">
        <v>0</v>
      </c>
      <c r="B1" s="107" t="s">
        <v>38</v>
      </c>
      <c r="C1" s="108"/>
      <c r="D1" s="108"/>
      <c r="E1" s="108"/>
      <c r="H1" s="97">
        <v>686</v>
      </c>
      <c r="AZ1" s="101"/>
    </row>
    <row r="2" spans="1:53" s="97" customFormat="1" ht="28.5" x14ac:dyDescent="0.25">
      <c r="A2" s="109" t="s">
        <v>2</v>
      </c>
      <c r="B2" s="110"/>
      <c r="C2" s="110"/>
      <c r="D2" s="110"/>
      <c r="E2" s="110"/>
      <c r="AZ2" s="101"/>
    </row>
    <row r="3" spans="1:53" s="97" customFormat="1" x14ac:dyDescent="0.25">
      <c r="A3" s="111" t="s">
        <v>3</v>
      </c>
      <c r="B3" s="111"/>
      <c r="C3" s="112"/>
      <c r="D3" s="112"/>
      <c r="E3" s="112"/>
      <c r="AZ3" s="101"/>
    </row>
    <row r="4" spans="1:53" ht="28.5" x14ac:dyDescent="0.45">
      <c r="F4" s="81" t="s">
        <v>39</v>
      </c>
      <c r="G4" s="82"/>
      <c r="H4" s="82"/>
      <c r="I4" s="83"/>
      <c r="J4" s="81" t="s">
        <v>40</v>
      </c>
      <c r="K4" s="82"/>
      <c r="L4" s="82"/>
      <c r="M4" s="83"/>
      <c r="N4" s="81" t="s">
        <v>41</v>
      </c>
      <c r="O4" s="82"/>
      <c r="P4" s="82"/>
      <c r="Q4" s="83"/>
      <c r="R4" s="81" t="s">
        <v>42</v>
      </c>
      <c r="S4" s="82"/>
      <c r="T4" s="82"/>
      <c r="U4" s="83"/>
      <c r="V4" s="81" t="s">
        <v>43</v>
      </c>
      <c r="W4" s="82"/>
      <c r="X4" s="82"/>
      <c r="Y4" s="83"/>
      <c r="Z4" s="81" t="s">
        <v>50</v>
      </c>
      <c r="AA4" s="82"/>
      <c r="AB4" s="83"/>
      <c r="AC4" s="43"/>
      <c r="AD4" s="81" t="s">
        <v>11</v>
      </c>
      <c r="AE4" s="82"/>
      <c r="AF4" s="82"/>
      <c r="AG4" s="82"/>
      <c r="AH4" s="83"/>
      <c r="AI4" s="81" t="s">
        <v>12</v>
      </c>
      <c r="AJ4" s="82"/>
      <c r="AK4" s="82"/>
      <c r="AL4" s="82"/>
      <c r="AM4" s="83"/>
      <c r="AN4" s="81" t="s">
        <v>13</v>
      </c>
      <c r="AO4" s="82"/>
      <c r="AP4" s="82"/>
      <c r="AQ4" s="83"/>
      <c r="AR4" s="81" t="s">
        <v>14</v>
      </c>
      <c r="AS4" s="82"/>
      <c r="AT4" s="82"/>
      <c r="AU4" s="83"/>
      <c r="AV4" s="81" t="s">
        <v>15</v>
      </c>
      <c r="AW4" s="82"/>
      <c r="AX4" s="82"/>
      <c r="AY4" s="83"/>
      <c r="AZ4" s="31" t="s">
        <v>16</v>
      </c>
      <c r="BA4" t="s">
        <v>48</v>
      </c>
    </row>
    <row r="5" spans="1:53" ht="72.599999999999994" customHeight="1" x14ac:dyDescent="0.25">
      <c r="A5" s="1" t="s">
        <v>17</v>
      </c>
      <c r="B5" s="1" t="s">
        <v>18</v>
      </c>
      <c r="C5" s="1" t="s">
        <v>19</v>
      </c>
      <c r="D5" s="1" t="s">
        <v>20</v>
      </c>
      <c r="E5" s="1" t="s">
        <v>21</v>
      </c>
      <c r="F5" s="2" t="s">
        <v>22</v>
      </c>
      <c r="G5" s="2" t="s">
        <v>23</v>
      </c>
      <c r="H5" s="45" t="s">
        <v>24</v>
      </c>
      <c r="I5" s="2" t="s">
        <v>25</v>
      </c>
      <c r="J5" s="2" t="s">
        <v>22</v>
      </c>
      <c r="K5" s="2" t="s">
        <v>23</v>
      </c>
      <c r="L5" s="45" t="s">
        <v>24</v>
      </c>
      <c r="M5" s="2" t="s">
        <v>25</v>
      </c>
      <c r="N5" s="2" t="s">
        <v>22</v>
      </c>
      <c r="O5" s="2" t="s">
        <v>23</v>
      </c>
      <c r="P5" s="45" t="s">
        <v>24</v>
      </c>
      <c r="Q5" s="2" t="s">
        <v>25</v>
      </c>
      <c r="R5" s="2" t="s">
        <v>22</v>
      </c>
      <c r="S5" s="2" t="s">
        <v>23</v>
      </c>
      <c r="T5" s="45" t="s">
        <v>24</v>
      </c>
      <c r="U5" s="2" t="s">
        <v>25</v>
      </c>
      <c r="V5" s="2" t="s">
        <v>22</v>
      </c>
      <c r="W5" s="2" t="s">
        <v>23</v>
      </c>
      <c r="X5" s="45" t="s">
        <v>24</v>
      </c>
      <c r="Y5" s="2" t="s">
        <v>25</v>
      </c>
      <c r="Z5" s="2" t="s">
        <v>52</v>
      </c>
      <c r="AA5" s="2" t="s">
        <v>13</v>
      </c>
      <c r="AB5" s="2" t="s">
        <v>49</v>
      </c>
      <c r="AC5" s="2" t="s">
        <v>51</v>
      </c>
      <c r="AD5" s="84" t="s">
        <v>25</v>
      </c>
      <c r="AE5" s="85"/>
      <c r="AF5" s="85"/>
      <c r="AG5" s="86"/>
      <c r="AH5" s="2" t="s">
        <v>44</v>
      </c>
      <c r="AI5" s="84" t="s">
        <v>25</v>
      </c>
      <c r="AJ5" s="85"/>
      <c r="AK5" s="85"/>
      <c r="AL5" s="86"/>
      <c r="AM5" s="2" t="s">
        <v>44</v>
      </c>
      <c r="AN5" s="84"/>
      <c r="AO5" s="85"/>
      <c r="AP5" s="85"/>
      <c r="AQ5" s="86"/>
      <c r="AR5" s="84"/>
      <c r="AS5" s="85"/>
      <c r="AT5" s="85"/>
      <c r="AU5" s="86"/>
      <c r="AV5" s="84"/>
      <c r="AW5" s="85"/>
      <c r="AX5" s="85"/>
      <c r="AY5" s="86"/>
      <c r="AZ5" s="1"/>
    </row>
    <row r="6" spans="1:53" ht="21" x14ac:dyDescent="0.25">
      <c r="A6" s="3">
        <v>1</v>
      </c>
      <c r="B6" s="3" t="s">
        <v>26</v>
      </c>
      <c r="C6" s="40" t="s">
        <v>45</v>
      </c>
      <c r="D6" s="3" t="s">
        <v>20</v>
      </c>
      <c r="E6" s="3">
        <v>2</v>
      </c>
      <c r="F6" s="22">
        <v>9555000</v>
      </c>
      <c r="G6" s="22">
        <f>F6*0.19</f>
        <v>1815450</v>
      </c>
      <c r="H6" s="46">
        <f>F6+G6</f>
        <v>11370450</v>
      </c>
      <c r="I6" s="23">
        <f>H6*$E6</f>
        <v>22740900</v>
      </c>
      <c r="J6" s="37">
        <v>9555000</v>
      </c>
      <c r="K6" s="22">
        <f>J6*0.19</f>
        <v>1815450</v>
      </c>
      <c r="L6" s="46">
        <f>J6+K6</f>
        <v>11370450</v>
      </c>
      <c r="M6" s="23">
        <f>L6*$E6</f>
        <v>22740900</v>
      </c>
      <c r="N6" s="22">
        <v>15500000</v>
      </c>
      <c r="O6" s="22">
        <f>N6*0.19</f>
        <v>2945000</v>
      </c>
      <c r="P6" s="46">
        <f>N6+O6</f>
        <v>18445000</v>
      </c>
      <c r="Q6" s="23">
        <f>P6*$E6</f>
        <v>36890000</v>
      </c>
      <c r="R6" s="22">
        <v>14912000</v>
      </c>
      <c r="S6" s="22">
        <f>R6*0.19</f>
        <v>2833280</v>
      </c>
      <c r="T6" s="46">
        <f>R6+S6</f>
        <v>17745280</v>
      </c>
      <c r="U6" s="23">
        <f>T6*$E6</f>
        <v>35490560</v>
      </c>
      <c r="V6" s="22">
        <v>9450000</v>
      </c>
      <c r="W6" s="22">
        <f>V6*0.19</f>
        <v>1795500</v>
      </c>
      <c r="X6" s="46">
        <f>V6+W6</f>
        <v>11245500</v>
      </c>
      <c r="Y6" s="23">
        <f>X6*$E6</f>
        <v>22491000</v>
      </c>
      <c r="Z6" s="52">
        <f>+AVERAGE(H6,L6,P6,X6,T6)</f>
        <v>14035336</v>
      </c>
      <c r="AA6" s="48">
        <f>+_xlfn.STDEV.P(H6,L6,P6,T6,X6)</f>
        <v>3322506.3060563179</v>
      </c>
      <c r="AB6" s="49">
        <f>+AA6/Z6</f>
        <v>0.23672438665211276</v>
      </c>
      <c r="AC6" s="50">
        <f>+Z6*E6</f>
        <v>28070672</v>
      </c>
      <c r="AD6" s="74">
        <f>ROUND(AVERAGE(I6,M6,Q6,U6,Y6),0)</f>
        <v>28070672</v>
      </c>
      <c r="AE6" s="87"/>
      <c r="AF6" s="87"/>
      <c r="AG6" s="88"/>
      <c r="AH6" s="36">
        <f>AD6/2</f>
        <v>14035336</v>
      </c>
      <c r="AI6" s="71">
        <f>ROUND(MEDIAN(I6,M6,Q6,U6,Y6),0)</f>
        <v>22740900</v>
      </c>
      <c r="AJ6" s="89"/>
      <c r="AK6" s="89"/>
      <c r="AL6" s="90"/>
      <c r="AM6" s="36">
        <f>AI6/2</f>
        <v>11370450</v>
      </c>
      <c r="AN6" s="74">
        <f>ROUND(STDEV(I6,M6,Q6,U6,Y6),0)</f>
        <v>7429350</v>
      </c>
      <c r="AO6" s="87"/>
      <c r="AP6" s="87"/>
      <c r="AQ6" s="88"/>
      <c r="AR6" s="74">
        <f>AD6-AN6</f>
        <v>20641322</v>
      </c>
      <c r="AS6" s="87"/>
      <c r="AT6" s="87"/>
      <c r="AU6" s="88"/>
      <c r="AV6" s="74">
        <f>AD6+AN6</f>
        <v>35500022</v>
      </c>
      <c r="AW6" s="87"/>
      <c r="AX6" s="87"/>
      <c r="AY6" s="88"/>
      <c r="AZ6" s="26">
        <f>AVERAGE(AR6,AV6)</f>
        <v>28070672</v>
      </c>
    </row>
    <row r="7" spans="1:53" ht="57.95" customHeight="1" x14ac:dyDescent="0.25">
      <c r="A7" s="3">
        <v>2</v>
      </c>
      <c r="B7" s="34" t="s">
        <v>46</v>
      </c>
      <c r="C7" s="40" t="s">
        <v>45</v>
      </c>
      <c r="D7" s="3" t="s">
        <v>20</v>
      </c>
      <c r="E7" s="3">
        <v>61</v>
      </c>
      <c r="F7" s="22">
        <v>6499000</v>
      </c>
      <c r="G7" s="22">
        <f t="shared" ref="G7:G8" si="0">F7*0.19</f>
        <v>1234810</v>
      </c>
      <c r="H7" s="46">
        <f t="shared" ref="H7:H8" si="1">F7+G7</f>
        <v>7733810</v>
      </c>
      <c r="I7" s="23">
        <f t="shared" ref="I7:I8" si="2">H7*$E7</f>
        <v>471762410</v>
      </c>
      <c r="J7" s="37">
        <v>6499000</v>
      </c>
      <c r="K7" s="22">
        <f t="shared" ref="K7:K8" si="3">J7*0.19</f>
        <v>1234810</v>
      </c>
      <c r="L7" s="46">
        <f t="shared" ref="L7:L8" si="4">J7+K7</f>
        <v>7733810</v>
      </c>
      <c r="M7" s="23">
        <f t="shared" ref="M7:M8" si="5">L7*$E7</f>
        <v>471762410</v>
      </c>
      <c r="N7" s="22">
        <v>5200000</v>
      </c>
      <c r="O7" s="22">
        <f t="shared" ref="O7:O8" si="6">N7*0.19</f>
        <v>988000</v>
      </c>
      <c r="P7" s="46">
        <f t="shared" ref="P7:P8" si="7">N7+O7</f>
        <v>6188000</v>
      </c>
      <c r="Q7" s="23">
        <f t="shared" ref="Q7:Q8" si="8">P7*$E7</f>
        <v>377468000</v>
      </c>
      <c r="R7" s="22">
        <v>5665000</v>
      </c>
      <c r="S7" s="22">
        <f t="shared" ref="S7:S8" si="9">R7*0.19</f>
        <v>1076350</v>
      </c>
      <c r="T7" s="46">
        <f t="shared" ref="T7:T8" si="10">R7+S7</f>
        <v>6741350</v>
      </c>
      <c r="U7" s="23">
        <f t="shared" ref="U7:U8" si="11">T7*$E7</f>
        <v>411222350</v>
      </c>
      <c r="V7" s="22">
        <v>6550000</v>
      </c>
      <c r="W7" s="22">
        <f t="shared" ref="W7:W8" si="12">V7*0.19</f>
        <v>1244500</v>
      </c>
      <c r="X7" s="46">
        <f t="shared" ref="X7:X8" si="13">V7+W7</f>
        <v>7794500</v>
      </c>
      <c r="Y7" s="23">
        <f t="shared" ref="Y7:Y8" si="14">X7*$E7</f>
        <v>475464500</v>
      </c>
      <c r="Z7" s="52">
        <f t="shared" ref="Z7:Z8" si="15">+AVERAGE(H7,L7,P7,X7,T7)</f>
        <v>7238294</v>
      </c>
      <c r="AA7" s="48">
        <f t="shared" ref="AA7:AA8" si="16">+_xlfn.STDEV.P(H7,L7,P7,T7,X7)</f>
        <v>655821.34038471174</v>
      </c>
      <c r="AB7" s="49">
        <f t="shared" ref="AB7:AB8" si="17">+AA7/Z7</f>
        <v>9.060440766632466E-2</v>
      </c>
      <c r="AC7" s="50">
        <f t="shared" ref="AC7:AC8" si="18">+Z7*E7</f>
        <v>441535934</v>
      </c>
      <c r="AD7" s="74">
        <f t="shared" ref="AD7:AD8" si="19">ROUND(AVERAGE(I7,M7,Q7,U7,Y7),0)</f>
        <v>441535934</v>
      </c>
      <c r="AE7" s="87"/>
      <c r="AF7" s="87"/>
      <c r="AG7" s="88"/>
      <c r="AH7" s="36">
        <f>AD7/61</f>
        <v>7238294</v>
      </c>
      <c r="AI7" s="71">
        <f t="shared" ref="AI7:AI8" si="20">ROUND(MEDIAN(I7,M7,Q7,U7,Y7),0)</f>
        <v>471762410</v>
      </c>
      <c r="AJ7" s="89"/>
      <c r="AK7" s="89"/>
      <c r="AL7" s="90"/>
      <c r="AM7" s="36">
        <f>AI7/61</f>
        <v>7733810</v>
      </c>
      <c r="AN7" s="74">
        <f t="shared" ref="AN7:AN8" si="21">ROUND(STDEV(I7,M7,Q7,U7,Y7),0)</f>
        <v>44727063</v>
      </c>
      <c r="AO7" s="87"/>
      <c r="AP7" s="87"/>
      <c r="AQ7" s="88"/>
      <c r="AR7" s="74">
        <f>AD7-AN7</f>
        <v>396808871</v>
      </c>
      <c r="AS7" s="87"/>
      <c r="AT7" s="87"/>
      <c r="AU7" s="88"/>
      <c r="AV7" s="74">
        <f>AD7+AN7</f>
        <v>486262997</v>
      </c>
      <c r="AW7" s="87"/>
      <c r="AX7" s="87"/>
      <c r="AY7" s="88"/>
      <c r="AZ7" s="26">
        <f>AVERAGE(AR7,AV7)</f>
        <v>441535934</v>
      </c>
    </row>
    <row r="8" spans="1:53" ht="75" x14ac:dyDescent="0.25">
      <c r="A8" s="3">
        <v>3</v>
      </c>
      <c r="B8" s="34" t="s">
        <v>47</v>
      </c>
      <c r="C8" s="40" t="s">
        <v>45</v>
      </c>
      <c r="D8" s="3" t="s">
        <v>20</v>
      </c>
      <c r="E8" s="3">
        <v>95</v>
      </c>
      <c r="F8" s="24">
        <v>5399000</v>
      </c>
      <c r="G8" s="22">
        <f t="shared" si="0"/>
        <v>1025810</v>
      </c>
      <c r="H8" s="46">
        <f t="shared" si="1"/>
        <v>6424810</v>
      </c>
      <c r="I8" s="23">
        <f t="shared" si="2"/>
        <v>610356950</v>
      </c>
      <c r="J8" s="38">
        <v>5399000</v>
      </c>
      <c r="K8" s="22">
        <f t="shared" si="3"/>
        <v>1025810</v>
      </c>
      <c r="L8" s="46">
        <f t="shared" si="4"/>
        <v>6424810</v>
      </c>
      <c r="M8" s="23">
        <f t="shared" si="5"/>
        <v>610356950</v>
      </c>
      <c r="N8" s="24">
        <v>4950000</v>
      </c>
      <c r="O8" s="22">
        <f t="shared" si="6"/>
        <v>940500</v>
      </c>
      <c r="P8" s="46">
        <f t="shared" si="7"/>
        <v>5890500</v>
      </c>
      <c r="Q8" s="23">
        <f t="shared" si="8"/>
        <v>559597500</v>
      </c>
      <c r="R8" s="24">
        <v>5354000</v>
      </c>
      <c r="S8" s="22">
        <f t="shared" si="9"/>
        <v>1017260</v>
      </c>
      <c r="T8" s="46">
        <f t="shared" si="10"/>
        <v>6371260</v>
      </c>
      <c r="U8" s="23">
        <f t="shared" si="11"/>
        <v>605269700</v>
      </c>
      <c r="V8" s="24">
        <v>5350000</v>
      </c>
      <c r="W8" s="22">
        <f t="shared" si="12"/>
        <v>1016500</v>
      </c>
      <c r="X8" s="46">
        <f t="shared" si="13"/>
        <v>6366500</v>
      </c>
      <c r="Y8" s="23">
        <f t="shared" si="14"/>
        <v>604817500</v>
      </c>
      <c r="Z8" s="52">
        <f t="shared" si="15"/>
        <v>6295576</v>
      </c>
      <c r="AA8" s="48">
        <f t="shared" si="16"/>
        <v>204082.18977657016</v>
      </c>
      <c r="AB8" s="49">
        <f t="shared" si="17"/>
        <v>3.2416762147986167E-2</v>
      </c>
      <c r="AC8" s="50">
        <f t="shared" si="18"/>
        <v>598079720</v>
      </c>
      <c r="AD8" s="74">
        <f t="shared" si="19"/>
        <v>598079720</v>
      </c>
      <c r="AE8" s="87"/>
      <c r="AF8" s="87"/>
      <c r="AG8" s="88"/>
      <c r="AH8" s="36">
        <f>AD8/95</f>
        <v>6295576</v>
      </c>
      <c r="AI8" s="71">
        <f t="shared" si="20"/>
        <v>605269700</v>
      </c>
      <c r="AJ8" s="89"/>
      <c r="AK8" s="89"/>
      <c r="AL8" s="90"/>
      <c r="AM8" s="36">
        <f>AI8/95</f>
        <v>6371260</v>
      </c>
      <c r="AN8" s="74">
        <f t="shared" si="21"/>
        <v>21676228</v>
      </c>
      <c r="AO8" s="87"/>
      <c r="AP8" s="87"/>
      <c r="AQ8" s="88"/>
      <c r="AR8" s="74">
        <f>AD8-AN8</f>
        <v>576403492</v>
      </c>
      <c r="AS8" s="87"/>
      <c r="AT8" s="87"/>
      <c r="AU8" s="88"/>
      <c r="AV8" s="74">
        <f>AD8+AN8</f>
        <v>619755948</v>
      </c>
      <c r="AW8" s="87"/>
      <c r="AX8" s="87"/>
      <c r="AY8" s="88"/>
      <c r="AZ8" s="26">
        <f>AVERAGE(AR8,AV8)</f>
        <v>598079720</v>
      </c>
    </row>
    <row r="9" spans="1:53" ht="21" x14ac:dyDescent="0.35">
      <c r="A9" s="78" t="s">
        <v>31</v>
      </c>
      <c r="B9" s="79"/>
      <c r="C9" s="79"/>
      <c r="D9" s="79"/>
      <c r="E9" s="80"/>
      <c r="F9" s="41">
        <f>SUM(F6:F8)</f>
        <v>21453000</v>
      </c>
      <c r="G9" s="41">
        <f t="shared" ref="G9:I9" si="22">SUM(G6:G8)</f>
        <v>4076070</v>
      </c>
      <c r="H9" s="47">
        <f t="shared" si="22"/>
        <v>25529070</v>
      </c>
      <c r="I9" s="35">
        <f t="shared" si="22"/>
        <v>1104860260</v>
      </c>
      <c r="J9" s="41">
        <f>SUM(J6:J8)</f>
        <v>21453000</v>
      </c>
      <c r="K9" s="41">
        <f t="shared" ref="K9:M9" si="23">SUM(K6:K8)</f>
        <v>4076070</v>
      </c>
      <c r="L9" s="47">
        <f t="shared" si="23"/>
        <v>25529070</v>
      </c>
      <c r="M9" s="35">
        <f t="shared" si="23"/>
        <v>1104860260</v>
      </c>
      <c r="N9" s="41">
        <f>SUM(N6:N8)</f>
        <v>25650000</v>
      </c>
      <c r="O9" s="41">
        <f t="shared" ref="O9:Q9" si="24">SUM(O6:O8)</f>
        <v>4873500</v>
      </c>
      <c r="P9" s="47">
        <f t="shared" si="24"/>
        <v>30523500</v>
      </c>
      <c r="Q9" s="35">
        <f t="shared" si="24"/>
        <v>973955500</v>
      </c>
      <c r="R9" s="41">
        <f>SUM(R6:R8)</f>
        <v>25931000</v>
      </c>
      <c r="S9" s="41">
        <f t="shared" ref="S9:U9" si="25">SUM(S6:S8)</f>
        <v>4926890</v>
      </c>
      <c r="T9" s="47">
        <f t="shared" si="25"/>
        <v>30857890</v>
      </c>
      <c r="U9" s="35">
        <f t="shared" si="25"/>
        <v>1051982610</v>
      </c>
      <c r="V9" s="41">
        <f>SUM(V6:V8)</f>
        <v>21350000</v>
      </c>
      <c r="W9" s="41">
        <f t="shared" ref="W9:Y9" si="26">SUM(W6:W8)</f>
        <v>4056500</v>
      </c>
      <c r="X9" s="47">
        <f t="shared" si="26"/>
        <v>25406500</v>
      </c>
      <c r="Y9" s="39">
        <f t="shared" si="26"/>
        <v>1102773000</v>
      </c>
      <c r="Z9" s="91" t="s">
        <v>53</v>
      </c>
      <c r="AA9" s="92"/>
      <c r="AB9" s="93"/>
      <c r="AC9" s="51">
        <f>+AC8+AC7+AC6</f>
        <v>1067686326</v>
      </c>
      <c r="AD9" s="94">
        <f>SUM(AD6:AG8)</f>
        <v>1067686326</v>
      </c>
      <c r="AE9" s="95"/>
      <c r="AF9" s="95"/>
      <c r="AG9" s="96"/>
      <c r="AH9" s="35">
        <f>SUM(AH6:AH8)</f>
        <v>27569206</v>
      </c>
      <c r="AI9" s="74">
        <f>SUM(AI6:AL8)</f>
        <v>1099773010</v>
      </c>
      <c r="AJ9" s="87"/>
      <c r="AK9" s="87"/>
      <c r="AL9" s="88"/>
      <c r="AM9" s="26">
        <f>SUM(AM6:AM8)</f>
        <v>25475520</v>
      </c>
      <c r="AN9" s="74">
        <f>SUM(AN6:AQ8)</f>
        <v>73832641</v>
      </c>
      <c r="AO9" s="87"/>
      <c r="AP9" s="87"/>
      <c r="AQ9" s="88"/>
      <c r="AR9" s="74">
        <f>SUM(AR6:AU8)</f>
        <v>993853685</v>
      </c>
      <c r="AS9" s="87"/>
      <c r="AT9" s="87"/>
      <c r="AU9" s="88"/>
      <c r="AV9" s="74">
        <f>SUM(AV6:AY8)</f>
        <v>1141518967</v>
      </c>
      <c r="AW9" s="87"/>
      <c r="AX9" s="87"/>
      <c r="AY9" s="88"/>
      <c r="AZ9" s="42">
        <f>SUM(AZ6:AZ8)</f>
        <v>1067686326</v>
      </c>
    </row>
    <row r="10" spans="1:53" s="97" customFormat="1" x14ac:dyDescent="0.25">
      <c r="AZ10" s="98"/>
    </row>
    <row r="11" spans="1:53" s="97" customFormat="1" ht="46.5" x14ac:dyDescent="0.7">
      <c r="A11" s="99" t="s">
        <v>32</v>
      </c>
      <c r="B11" s="99"/>
      <c r="C11" s="99"/>
      <c r="AS11" s="100"/>
      <c r="AZ11" s="101"/>
    </row>
    <row r="12" spans="1:53" s="97" customFormat="1" x14ac:dyDescent="0.25">
      <c r="A12" s="102">
        <v>1</v>
      </c>
      <c r="B12" s="103" t="str">
        <f>"TENIENDO EN CUENTA EL INDICADOR DE VALOR MÁXIMO , EL PRECIO PARA EL ITEM #1 NO PUEDE SUPERAR LOS $"&amp;AV6</f>
        <v>TENIENDO EN CUENTA EL INDICADOR DE VALOR MÁXIMO , EL PRECIO PARA EL ITEM #1 NO PUEDE SUPERAR LOS $35500022</v>
      </c>
      <c r="C12" s="104"/>
      <c r="D12" s="104"/>
      <c r="E12" s="104"/>
      <c r="AZ12" s="101"/>
    </row>
    <row r="13" spans="1:53" s="97" customFormat="1" x14ac:dyDescent="0.25">
      <c r="A13" s="102">
        <v>2</v>
      </c>
      <c r="B13" s="103" t="str">
        <f>"TENIENDO EN CUENTA EL INDICADOR DE VALOR MÁXIMO , EL PRECIO PARA EL ITEM #2 NO PUEDE SUPERAR LOS $"&amp;AV7</f>
        <v>TENIENDO EN CUENTA EL INDICADOR DE VALOR MÁXIMO , EL PRECIO PARA EL ITEM #2 NO PUEDE SUPERAR LOS $486262997</v>
      </c>
      <c r="C13" s="104"/>
      <c r="D13" s="104"/>
      <c r="E13" s="104"/>
      <c r="AZ13" s="101"/>
    </row>
    <row r="14" spans="1:53" s="97" customFormat="1" x14ac:dyDescent="0.25">
      <c r="A14" s="102">
        <v>3</v>
      </c>
      <c r="B14" s="103" t="str">
        <f>"TENIENDO EN CUENTA EL INDICADOR DE VALOR MÁXIMO , EL PRECIO PARA EL ITEM #3 NO PUEDE SUPERAR LOS $"&amp;AV8</f>
        <v>TENIENDO EN CUENTA EL INDICADOR DE VALOR MÁXIMO , EL PRECIO PARA EL ITEM #3 NO PUEDE SUPERAR LOS $619755948</v>
      </c>
      <c r="C14" s="104"/>
      <c r="D14" s="104"/>
      <c r="E14" s="104"/>
      <c r="AZ14" s="101"/>
    </row>
    <row r="15" spans="1:53" s="97" customFormat="1" x14ac:dyDescent="0.25">
      <c r="A15" s="102">
        <v>4</v>
      </c>
      <c r="B15" s="103" t="str">
        <f>"TENIENDO EN CUENTA EL INDICADOR DE VALOR MINIMO, EL PRECIO PARA EL ITEM #1 NO PUEDE DISMINUIR DEBAJO DE LOS $"&amp;AR6</f>
        <v>TENIENDO EN CUENTA EL INDICADOR DE VALOR MINIMO, EL PRECIO PARA EL ITEM #1 NO PUEDE DISMINUIR DEBAJO DE LOS $20641322</v>
      </c>
      <c r="C15" s="104"/>
      <c r="D15" s="104"/>
      <c r="E15" s="104"/>
      <c r="AZ15" s="101"/>
    </row>
    <row r="16" spans="1:53" s="97" customFormat="1" x14ac:dyDescent="0.25">
      <c r="A16" s="102">
        <v>5</v>
      </c>
      <c r="B16" s="103" t="str">
        <f>"TENIENDO EN CUENTA EL INDICADOR DE VALOR MINIMO, EL PRECIO PARA EL ITEM #2 NO PUEDE DISMINUIR DEBAJO DE LOS $"&amp;AR7</f>
        <v>TENIENDO EN CUENTA EL INDICADOR DE VALOR MINIMO, EL PRECIO PARA EL ITEM #2 NO PUEDE DISMINUIR DEBAJO DE LOS $396808871</v>
      </c>
      <c r="C16" s="104"/>
      <c r="D16" s="104"/>
      <c r="E16" s="104"/>
      <c r="AZ16" s="101"/>
    </row>
    <row r="17" spans="1:52" s="97" customFormat="1" x14ac:dyDescent="0.25">
      <c r="A17" s="102">
        <v>6</v>
      </c>
      <c r="B17" s="103" t="str">
        <f>"TENIENDO EN CUENTA EL INDICADOR DE VALOR MINIMO, EL PRECIO PARA EL ITEM #3 NO PUEDE DISMINUIR DEBAJO DE LOS $"&amp;AR8</f>
        <v>TENIENDO EN CUENTA EL INDICADOR DE VALOR MINIMO, EL PRECIO PARA EL ITEM #3 NO PUEDE DISMINUIR DEBAJO DE LOS $576403492</v>
      </c>
      <c r="C17" s="104"/>
      <c r="D17" s="104"/>
      <c r="E17" s="104"/>
    </row>
    <row r="18" spans="1:52" s="97" customFormat="1" x14ac:dyDescent="0.25">
      <c r="AZ18" s="101"/>
    </row>
    <row r="19" spans="1:52" s="97" customFormat="1" x14ac:dyDescent="0.25">
      <c r="AZ19" s="101"/>
    </row>
    <row r="20" spans="1:52" s="97" customFormat="1" x14ac:dyDescent="0.25">
      <c r="AZ20" s="101"/>
    </row>
    <row r="21" spans="1:52" s="97" customFormat="1" x14ac:dyDescent="0.25">
      <c r="AR21" s="105"/>
      <c r="AZ21" s="101"/>
    </row>
    <row r="22" spans="1:52" s="97" customFormat="1" x14ac:dyDescent="0.25"/>
    <row r="23" spans="1:52" s="97" customFormat="1" x14ac:dyDescent="0.25"/>
    <row r="24" spans="1:52" s="97" customFormat="1" x14ac:dyDescent="0.25"/>
    <row r="25" spans="1:52" s="97" customFormat="1" x14ac:dyDescent="0.25"/>
    <row r="26" spans="1:52" s="97" customFormat="1" x14ac:dyDescent="0.25"/>
    <row r="27" spans="1:52" s="97" customFormat="1" x14ac:dyDescent="0.25"/>
    <row r="28" spans="1:52" s="97" customFormat="1" x14ac:dyDescent="0.25"/>
    <row r="29" spans="1:52" s="97" customFormat="1" x14ac:dyDescent="0.25"/>
    <row r="30" spans="1:52" s="97" customFormat="1" x14ac:dyDescent="0.25"/>
    <row r="31" spans="1:52" s="97" customFormat="1" x14ac:dyDescent="0.25"/>
    <row r="32" spans="1:52" s="97" customFormat="1" x14ac:dyDescent="0.25"/>
    <row r="33" s="97" customFormat="1" x14ac:dyDescent="0.25"/>
    <row r="34" s="97" customFormat="1" x14ac:dyDescent="0.25"/>
    <row r="35" s="97" customFormat="1" x14ac:dyDescent="0.25"/>
    <row r="36" s="97" customFormat="1" x14ac:dyDescent="0.25"/>
    <row r="37" s="97" customFormat="1" x14ac:dyDescent="0.25"/>
    <row r="38" s="97" customFormat="1" x14ac:dyDescent="0.25"/>
    <row r="39" s="97" customFormat="1" x14ac:dyDescent="0.25"/>
    <row r="40" s="97" customFormat="1" x14ac:dyDescent="0.25"/>
    <row r="41" s="97" customFormat="1" x14ac:dyDescent="0.25"/>
    <row r="42" s="97" customFormat="1" x14ac:dyDescent="0.25"/>
    <row r="43" s="97" customFormat="1" x14ac:dyDescent="0.25"/>
    <row r="44" s="97" customFormat="1" x14ac:dyDescent="0.25"/>
    <row r="45" s="97" customFormat="1" x14ac:dyDescent="0.25"/>
    <row r="46" s="97" customFormat="1" x14ac:dyDescent="0.25"/>
    <row r="47" s="97" customFormat="1" x14ac:dyDescent="0.25"/>
    <row r="48" s="97" customFormat="1" x14ac:dyDescent="0.25"/>
    <row r="49" s="97" customFormat="1" x14ac:dyDescent="0.25"/>
    <row r="50" s="97" customFormat="1" x14ac:dyDescent="0.25"/>
    <row r="51" s="97" customFormat="1" x14ac:dyDescent="0.25"/>
    <row r="52" s="97" customFormat="1" x14ac:dyDescent="0.25"/>
    <row r="53" s="97" customFormat="1" x14ac:dyDescent="0.25"/>
    <row r="54" s="97" customFormat="1" x14ac:dyDescent="0.25"/>
    <row r="55" s="97" customFormat="1" x14ac:dyDescent="0.25"/>
    <row r="56" s="97" customFormat="1" x14ac:dyDescent="0.25"/>
    <row r="57" s="97" customFormat="1" x14ac:dyDescent="0.25"/>
    <row r="58" s="97" customFormat="1" x14ac:dyDescent="0.25"/>
    <row r="59" s="97" customFormat="1" x14ac:dyDescent="0.25"/>
    <row r="60" s="97" customFormat="1" x14ac:dyDescent="0.25"/>
    <row r="61" s="97" customFormat="1" x14ac:dyDescent="0.25"/>
    <row r="62" s="97" customFormat="1" x14ac:dyDescent="0.25"/>
    <row r="63" s="97" customFormat="1" x14ac:dyDescent="0.25"/>
    <row r="64" s="97" customFormat="1" x14ac:dyDescent="0.25"/>
    <row r="65" s="97" customFormat="1" x14ac:dyDescent="0.25"/>
    <row r="66" s="97" customFormat="1" x14ac:dyDescent="0.25"/>
    <row r="67" s="97" customFormat="1" x14ac:dyDescent="0.25"/>
    <row r="68" s="97" customFormat="1" x14ac:dyDescent="0.25"/>
    <row r="69" s="97" customFormat="1" x14ac:dyDescent="0.25"/>
    <row r="70" s="97" customFormat="1" x14ac:dyDescent="0.25"/>
    <row r="71" s="97" customFormat="1" x14ac:dyDescent="0.25"/>
    <row r="72" s="97" customFormat="1" x14ac:dyDescent="0.25"/>
    <row r="73" s="97" customFormat="1" x14ac:dyDescent="0.25"/>
    <row r="74" s="97" customFormat="1" x14ac:dyDescent="0.25"/>
    <row r="75" s="97" customFormat="1" x14ac:dyDescent="0.25"/>
    <row r="76" s="97" customFormat="1" x14ac:dyDescent="0.25"/>
    <row r="77" s="97" customFormat="1" x14ac:dyDescent="0.25"/>
    <row r="78" s="97" customFormat="1" x14ac:dyDescent="0.25"/>
    <row r="79" s="97" customFormat="1" x14ac:dyDescent="0.25"/>
    <row r="80" s="97" customFormat="1" x14ac:dyDescent="0.25"/>
    <row r="81" s="97" customFormat="1" x14ac:dyDescent="0.25"/>
    <row r="82" s="97" customFormat="1" x14ac:dyDescent="0.25"/>
    <row r="83" s="97" customFormat="1" x14ac:dyDescent="0.25"/>
    <row r="84" s="97" customFormat="1" x14ac:dyDescent="0.25"/>
    <row r="85" s="97" customFormat="1" x14ac:dyDescent="0.25"/>
    <row r="86" s="97" customFormat="1" x14ac:dyDescent="0.25"/>
    <row r="87" s="97" customFormat="1" x14ac:dyDescent="0.25"/>
    <row r="88" s="97" customFormat="1" x14ac:dyDescent="0.25"/>
    <row r="89" s="97" customFormat="1" x14ac:dyDescent="0.25"/>
    <row r="90" s="97" customFormat="1" x14ac:dyDescent="0.25"/>
    <row r="91" s="97" customFormat="1" x14ac:dyDescent="0.25"/>
    <row r="92" s="97" customFormat="1" x14ac:dyDescent="0.25"/>
    <row r="93" s="97" customFormat="1" x14ac:dyDescent="0.25"/>
    <row r="94" s="97" customFormat="1" x14ac:dyDescent="0.25"/>
    <row r="95" s="97" customFormat="1" x14ac:dyDescent="0.25"/>
    <row r="96" s="97" customFormat="1" x14ac:dyDescent="0.25"/>
    <row r="97" s="97" customFormat="1" x14ac:dyDescent="0.25"/>
    <row r="98" s="97" customFormat="1" x14ac:dyDescent="0.25"/>
    <row r="99" s="97" customFormat="1" x14ac:dyDescent="0.25"/>
    <row r="100" s="97" customFormat="1" x14ac:dyDescent="0.25"/>
    <row r="101" s="97" customFormat="1" x14ac:dyDescent="0.25"/>
    <row r="102" s="97" customFormat="1" x14ac:dyDescent="0.25"/>
    <row r="103" s="97" customFormat="1" x14ac:dyDescent="0.25"/>
    <row r="104" s="97" customFormat="1" x14ac:dyDescent="0.25"/>
    <row r="105" s="97" customFormat="1" x14ac:dyDescent="0.25"/>
    <row r="106" s="97" customFormat="1" x14ac:dyDescent="0.25"/>
    <row r="107" s="97" customFormat="1" x14ac:dyDescent="0.25"/>
    <row r="108" s="97" customFormat="1" x14ac:dyDescent="0.25"/>
    <row r="109" s="97" customFormat="1" x14ac:dyDescent="0.25"/>
    <row r="110" s="97" customFormat="1" x14ac:dyDescent="0.25"/>
    <row r="111" s="97" customFormat="1" x14ac:dyDescent="0.25"/>
    <row r="112" s="97" customFormat="1" x14ac:dyDescent="0.25"/>
    <row r="113" s="97" customFormat="1" x14ac:dyDescent="0.25"/>
    <row r="114" s="97" customFormat="1" x14ac:dyDescent="0.25"/>
    <row r="115" s="97" customFormat="1" x14ac:dyDescent="0.25"/>
    <row r="116" s="97" customFormat="1" x14ac:dyDescent="0.25"/>
    <row r="117" s="97" customFormat="1" x14ac:dyDescent="0.25"/>
    <row r="118" s="97" customFormat="1" x14ac:dyDescent="0.25"/>
    <row r="119" s="97" customFormat="1" x14ac:dyDescent="0.25"/>
    <row r="120" s="97" customFormat="1" x14ac:dyDescent="0.25"/>
    <row r="121" s="97" customFormat="1" x14ac:dyDescent="0.25"/>
    <row r="122" s="97" customFormat="1" x14ac:dyDescent="0.25"/>
    <row r="123" s="97" customFormat="1" x14ac:dyDescent="0.25"/>
    <row r="124" s="97" customFormat="1" x14ac:dyDescent="0.25"/>
    <row r="125" s="97" customFormat="1" x14ac:dyDescent="0.25"/>
    <row r="126" s="97" customFormat="1" x14ac:dyDescent="0.25"/>
    <row r="127" s="97" customFormat="1" x14ac:dyDescent="0.25"/>
    <row r="128" s="97" customFormat="1" x14ac:dyDescent="0.25"/>
    <row r="129" s="97" customFormat="1" x14ac:dyDescent="0.25"/>
    <row r="130" s="97" customFormat="1" x14ac:dyDescent="0.25"/>
    <row r="131" s="97" customFormat="1" x14ac:dyDescent="0.25"/>
    <row r="132" s="97" customFormat="1" x14ac:dyDescent="0.25"/>
    <row r="133" s="97" customFormat="1" x14ac:dyDescent="0.25"/>
    <row r="134" s="97" customFormat="1" x14ac:dyDescent="0.25"/>
    <row r="135" s="97" customFormat="1" x14ac:dyDescent="0.25"/>
    <row r="136" s="97" customFormat="1" x14ac:dyDescent="0.25"/>
    <row r="137" s="97" customFormat="1" x14ac:dyDescent="0.25"/>
    <row r="138" s="97" customFormat="1" x14ac:dyDescent="0.25"/>
    <row r="139" s="97" customFormat="1" x14ac:dyDescent="0.25"/>
    <row r="140" s="97" customFormat="1" x14ac:dyDescent="0.25"/>
    <row r="141" s="97" customFormat="1" x14ac:dyDescent="0.25"/>
    <row r="142" s="97" customFormat="1" x14ac:dyDescent="0.25"/>
    <row r="143" s="97" customFormat="1" x14ac:dyDescent="0.25"/>
    <row r="144" s="97" customFormat="1" x14ac:dyDescent="0.25"/>
    <row r="145" s="97" customFormat="1" x14ac:dyDescent="0.25"/>
    <row r="146" s="97" customFormat="1" x14ac:dyDescent="0.25"/>
    <row r="147" s="97" customFormat="1" x14ac:dyDescent="0.25"/>
    <row r="148" s="97" customFormat="1" x14ac:dyDescent="0.25"/>
    <row r="149" s="97" customFormat="1" x14ac:dyDescent="0.25"/>
    <row r="150" s="97" customFormat="1" x14ac:dyDescent="0.25"/>
    <row r="151" s="97" customFormat="1" x14ac:dyDescent="0.25"/>
    <row r="152" s="97" customFormat="1" x14ac:dyDescent="0.25"/>
    <row r="153" s="97" customFormat="1" x14ac:dyDescent="0.25"/>
    <row r="154" s="97" customFormat="1" x14ac:dyDescent="0.25"/>
    <row r="155" s="97" customFormat="1" x14ac:dyDescent="0.25"/>
    <row r="156" s="97" customFormat="1" x14ac:dyDescent="0.25"/>
    <row r="157" s="97" customFormat="1" x14ac:dyDescent="0.25"/>
    <row r="158" s="97" customFormat="1" x14ac:dyDescent="0.25"/>
    <row r="159" s="97" customFormat="1" x14ac:dyDescent="0.25"/>
    <row r="160" s="97" customFormat="1" x14ac:dyDescent="0.25"/>
    <row r="161" s="97" customFormat="1" x14ac:dyDescent="0.25"/>
    <row r="162" s="97" customFormat="1" x14ac:dyDescent="0.25"/>
    <row r="163" s="97" customFormat="1" x14ac:dyDescent="0.25"/>
    <row r="164" s="97" customFormat="1" x14ac:dyDescent="0.25"/>
    <row r="165" s="97" customFormat="1" x14ac:dyDescent="0.25"/>
    <row r="166" s="97" customFormat="1" x14ac:dyDescent="0.25"/>
    <row r="167" s="97" customFormat="1" x14ac:dyDescent="0.25"/>
    <row r="168" s="97" customFormat="1" x14ac:dyDescent="0.25"/>
    <row r="169" s="97" customFormat="1" x14ac:dyDescent="0.25"/>
    <row r="170" s="97" customFormat="1" x14ac:dyDescent="0.25"/>
    <row r="171" s="97" customFormat="1" x14ac:dyDescent="0.25"/>
    <row r="172" s="97" customFormat="1" x14ac:dyDescent="0.25"/>
    <row r="173" s="97" customFormat="1" x14ac:dyDescent="0.25"/>
    <row r="174" s="97" customFormat="1" x14ac:dyDescent="0.25"/>
    <row r="175" s="97" customFormat="1" x14ac:dyDescent="0.25"/>
    <row r="176" s="97" customFormat="1" x14ac:dyDescent="0.25"/>
    <row r="177" s="97" customFormat="1" x14ac:dyDescent="0.25"/>
    <row r="178" s="97" customFormat="1" x14ac:dyDescent="0.25"/>
    <row r="179" s="97" customFormat="1" x14ac:dyDescent="0.25"/>
    <row r="180" s="97" customFormat="1" x14ac:dyDescent="0.25"/>
    <row r="181" s="97" customFormat="1" x14ac:dyDescent="0.25"/>
    <row r="182" s="97" customFormat="1" x14ac:dyDescent="0.25"/>
    <row r="183" s="97" customFormat="1" x14ac:dyDescent="0.25"/>
    <row r="184" s="97" customFormat="1" x14ac:dyDescent="0.25"/>
    <row r="185" s="97" customFormat="1" x14ac:dyDescent="0.25"/>
    <row r="186" s="97" customFormat="1" x14ac:dyDescent="0.25"/>
    <row r="187" s="97" customFormat="1" x14ac:dyDescent="0.25"/>
    <row r="188" s="97" customFormat="1" x14ac:dyDescent="0.25"/>
    <row r="189" s="97" customFormat="1" x14ac:dyDescent="0.25"/>
    <row r="190" s="97" customFormat="1" x14ac:dyDescent="0.25"/>
    <row r="191" s="97" customFormat="1" x14ac:dyDescent="0.25"/>
    <row r="192" s="97" customFormat="1" x14ac:dyDescent="0.25"/>
    <row r="193" s="97" customFormat="1" x14ac:dyDescent="0.25"/>
    <row r="194" s="97" customFormat="1" x14ac:dyDescent="0.25"/>
    <row r="195" s="97" customFormat="1" x14ac:dyDescent="0.25"/>
    <row r="196" s="97" customFormat="1" x14ac:dyDescent="0.25"/>
    <row r="197" s="97" customFormat="1" x14ac:dyDescent="0.25"/>
    <row r="198" s="97" customFormat="1" x14ac:dyDescent="0.25"/>
    <row r="199" s="97" customFormat="1" x14ac:dyDescent="0.25"/>
    <row r="200" s="97" customFormat="1" x14ac:dyDescent="0.25"/>
    <row r="201" s="97" customFormat="1" x14ac:dyDescent="0.25"/>
    <row r="202" s="97" customFormat="1" x14ac:dyDescent="0.25"/>
    <row r="203" s="97" customFormat="1" x14ac:dyDescent="0.25"/>
    <row r="204" s="97" customFormat="1" x14ac:dyDescent="0.25"/>
    <row r="205" s="97" customFormat="1" x14ac:dyDescent="0.25"/>
    <row r="206" s="97" customFormat="1" x14ac:dyDescent="0.25"/>
    <row r="207" s="97" customFormat="1" x14ac:dyDescent="0.25"/>
    <row r="208" s="97" customFormat="1" x14ac:dyDescent="0.25"/>
    <row r="209" s="97" customFormat="1" x14ac:dyDescent="0.25"/>
    <row r="210" s="97" customFormat="1" x14ac:dyDescent="0.25"/>
    <row r="211" s="97" customFormat="1" x14ac:dyDescent="0.25"/>
    <row r="212" s="97" customFormat="1" x14ac:dyDescent="0.25"/>
    <row r="213" s="97" customFormat="1" x14ac:dyDescent="0.25"/>
    <row r="214" s="97" customFormat="1" x14ac:dyDescent="0.25"/>
    <row r="215" s="97" customFormat="1" x14ac:dyDescent="0.25"/>
    <row r="216" s="97" customFormat="1" x14ac:dyDescent="0.25"/>
    <row r="217" s="97" customFormat="1" x14ac:dyDescent="0.25"/>
    <row r="218" s="97" customFormat="1" x14ac:dyDescent="0.25"/>
    <row r="219" s="97" customFormat="1" x14ac:dyDescent="0.25"/>
    <row r="220" s="97" customFormat="1" x14ac:dyDescent="0.25"/>
    <row r="221" s="97" customFormat="1" x14ac:dyDescent="0.25"/>
    <row r="222" s="97" customFormat="1" x14ac:dyDescent="0.25"/>
    <row r="223" s="97" customFormat="1" x14ac:dyDescent="0.25"/>
    <row r="224" s="97" customFormat="1" x14ac:dyDescent="0.25"/>
    <row r="225" s="97" customFormat="1" x14ac:dyDescent="0.25"/>
    <row r="226" s="97" customFormat="1" x14ac:dyDescent="0.25"/>
    <row r="227" s="97" customFormat="1" x14ac:dyDescent="0.25"/>
    <row r="228" s="97" customFormat="1" x14ac:dyDescent="0.25"/>
    <row r="229" s="97" customFormat="1" x14ac:dyDescent="0.25"/>
    <row r="230" s="97" customFormat="1" x14ac:dyDescent="0.25"/>
    <row r="231" s="97" customFormat="1" x14ac:dyDescent="0.25"/>
    <row r="232" s="97" customFormat="1" x14ac:dyDescent="0.25"/>
    <row r="233" s="97" customFormat="1" x14ac:dyDescent="0.25"/>
    <row r="234" s="97" customFormat="1" x14ac:dyDescent="0.25"/>
    <row r="235" s="97" customFormat="1" x14ac:dyDescent="0.25"/>
    <row r="236" s="97" customFormat="1" x14ac:dyDescent="0.25"/>
    <row r="237" s="97" customFormat="1" x14ac:dyDescent="0.25"/>
    <row r="238" s="97" customFormat="1" x14ac:dyDescent="0.25"/>
    <row r="239" s="97" customFormat="1" x14ac:dyDescent="0.25"/>
    <row r="240" s="97" customFormat="1" x14ac:dyDescent="0.25"/>
    <row r="241" s="97" customFormat="1" x14ac:dyDescent="0.25"/>
    <row r="242" s="97" customFormat="1" x14ac:dyDescent="0.25"/>
    <row r="243" s="97" customFormat="1" x14ac:dyDescent="0.25"/>
    <row r="244" s="97" customFormat="1" x14ac:dyDescent="0.25"/>
    <row r="245" s="97" customFormat="1" x14ac:dyDescent="0.25"/>
    <row r="246" s="97" customFormat="1" x14ac:dyDescent="0.25"/>
    <row r="247" s="97" customFormat="1" x14ac:dyDescent="0.25"/>
    <row r="248" s="97" customFormat="1" x14ac:dyDescent="0.25"/>
    <row r="249" s="97" customFormat="1" x14ac:dyDescent="0.25"/>
    <row r="250" s="97" customFormat="1" x14ac:dyDescent="0.25"/>
    <row r="251" s="97" customFormat="1" x14ac:dyDescent="0.25"/>
    <row r="252" s="97" customFormat="1" x14ac:dyDescent="0.25"/>
    <row r="253" s="97" customFormat="1" x14ac:dyDescent="0.25"/>
    <row r="254" s="97" customFormat="1" x14ac:dyDescent="0.25"/>
    <row r="255" s="97" customFormat="1" x14ac:dyDescent="0.25"/>
    <row r="256" s="97" customFormat="1" x14ac:dyDescent="0.25"/>
    <row r="257" s="97" customFormat="1" x14ac:dyDescent="0.25"/>
    <row r="258" s="97" customFormat="1" x14ac:dyDescent="0.25"/>
    <row r="259" s="97" customFormat="1" x14ac:dyDescent="0.25"/>
    <row r="260" s="97" customFormat="1" x14ac:dyDescent="0.25"/>
    <row r="261" s="97" customFormat="1" x14ac:dyDescent="0.25"/>
    <row r="262" s="97" customFormat="1" x14ac:dyDescent="0.25"/>
    <row r="263" s="97" customFormat="1" x14ac:dyDescent="0.25"/>
    <row r="264" s="97" customFormat="1" x14ac:dyDescent="0.25"/>
    <row r="265" s="97" customFormat="1" x14ac:dyDescent="0.25"/>
    <row r="266" s="97" customFormat="1" x14ac:dyDescent="0.25"/>
    <row r="267" s="97" customFormat="1" x14ac:dyDescent="0.25"/>
    <row r="268" s="97" customFormat="1" x14ac:dyDescent="0.25"/>
    <row r="269" s="97" customFormat="1" x14ac:dyDescent="0.25"/>
    <row r="270" s="97" customFormat="1" x14ac:dyDescent="0.25"/>
    <row r="271" s="97" customFormat="1" x14ac:dyDescent="0.25"/>
    <row r="272" s="97" customFormat="1" x14ac:dyDescent="0.25"/>
    <row r="273" s="97" customFormat="1" x14ac:dyDescent="0.25"/>
    <row r="274" s="97" customFormat="1" x14ac:dyDescent="0.25"/>
    <row r="275" s="97" customFormat="1" x14ac:dyDescent="0.25"/>
    <row r="276" s="97" customFormat="1" x14ac:dyDescent="0.25"/>
    <row r="277" s="97" customFormat="1" x14ac:dyDescent="0.25"/>
    <row r="278" s="97" customFormat="1" x14ac:dyDescent="0.25"/>
    <row r="279" s="97" customFormat="1" x14ac:dyDescent="0.25"/>
    <row r="280" s="97" customFormat="1" x14ac:dyDescent="0.25"/>
    <row r="281" s="97" customFormat="1" x14ac:dyDescent="0.25"/>
    <row r="282" s="97" customFormat="1" x14ac:dyDescent="0.25"/>
    <row r="283" s="97" customFormat="1" x14ac:dyDescent="0.25"/>
    <row r="284" s="97" customFormat="1" x14ac:dyDescent="0.25"/>
    <row r="285" s="97" customFormat="1" x14ac:dyDescent="0.25"/>
    <row r="286" s="97" customFormat="1" x14ac:dyDescent="0.25"/>
    <row r="287" s="97" customFormat="1" x14ac:dyDescent="0.25"/>
    <row r="288" s="97" customFormat="1" x14ac:dyDescent="0.25"/>
    <row r="289" s="97" customFormat="1" x14ac:dyDescent="0.25"/>
    <row r="290" s="97" customFormat="1" x14ac:dyDescent="0.25"/>
    <row r="291" s="97" customFormat="1" x14ac:dyDescent="0.25"/>
    <row r="292" s="97" customFormat="1" x14ac:dyDescent="0.25"/>
    <row r="293" s="97" customFormat="1" x14ac:dyDescent="0.25"/>
    <row r="294" s="97" customFormat="1" x14ac:dyDescent="0.25"/>
    <row r="295" s="97" customFormat="1" x14ac:dyDescent="0.25"/>
    <row r="296" s="97" customFormat="1" x14ac:dyDescent="0.25"/>
    <row r="297" s="97" customFormat="1" x14ac:dyDescent="0.25"/>
    <row r="298" s="97" customFormat="1" x14ac:dyDescent="0.25"/>
    <row r="299" s="97" customFormat="1" x14ac:dyDescent="0.25"/>
    <row r="300" s="97" customFormat="1" x14ac:dyDescent="0.25"/>
    <row r="301" s="97" customFormat="1" x14ac:dyDescent="0.25"/>
    <row r="302" s="97" customFormat="1" x14ac:dyDescent="0.25"/>
    <row r="303" s="97" customFormat="1" x14ac:dyDescent="0.25"/>
    <row r="304" s="97" customFormat="1" x14ac:dyDescent="0.25"/>
    <row r="305" s="97" customFormat="1" x14ac:dyDescent="0.25"/>
    <row r="306" s="97" customFormat="1" x14ac:dyDescent="0.25"/>
    <row r="307" s="97" customFormat="1" x14ac:dyDescent="0.25"/>
    <row r="308" s="97" customFormat="1" x14ac:dyDescent="0.25"/>
    <row r="309" s="97" customFormat="1" x14ac:dyDescent="0.25"/>
    <row r="310" s="97" customFormat="1" x14ac:dyDescent="0.25"/>
    <row r="311" s="97" customFormat="1" x14ac:dyDescent="0.25"/>
    <row r="312" s="97" customFormat="1" x14ac:dyDescent="0.25"/>
    <row r="313" s="97" customFormat="1" x14ac:dyDescent="0.25"/>
    <row r="314" s="97" customFormat="1" x14ac:dyDescent="0.25"/>
    <row r="315" s="97" customFormat="1" x14ac:dyDescent="0.25"/>
    <row r="316" s="97" customFormat="1" x14ac:dyDescent="0.25"/>
    <row r="317" s="97" customFormat="1" x14ac:dyDescent="0.25"/>
    <row r="318" s="97" customFormat="1" x14ac:dyDescent="0.25"/>
    <row r="319" s="97" customFormat="1" x14ac:dyDescent="0.25"/>
    <row r="320" s="97" customFormat="1" x14ac:dyDescent="0.25"/>
    <row r="321" s="97" customFormat="1" x14ac:dyDescent="0.25"/>
    <row r="322" s="97" customFormat="1" x14ac:dyDescent="0.25"/>
    <row r="323" s="97" customFormat="1" x14ac:dyDescent="0.25"/>
    <row r="324" s="97" customFormat="1" x14ac:dyDescent="0.25"/>
    <row r="325" s="97" customFormat="1" x14ac:dyDescent="0.25"/>
    <row r="326" s="97" customFormat="1" x14ac:dyDescent="0.25"/>
    <row r="327" s="97" customFormat="1" x14ac:dyDescent="0.25"/>
    <row r="328" s="97" customFormat="1" x14ac:dyDescent="0.25"/>
    <row r="329" s="97" customFormat="1" x14ac:dyDescent="0.25"/>
    <row r="330" s="97" customFormat="1" x14ac:dyDescent="0.25"/>
    <row r="331" s="97" customFormat="1" x14ac:dyDescent="0.25"/>
    <row r="332" s="97" customFormat="1" x14ac:dyDescent="0.25"/>
    <row r="333" s="97" customFormat="1" x14ac:dyDescent="0.25"/>
    <row r="334" s="97" customFormat="1" x14ac:dyDescent="0.25"/>
    <row r="335" s="97" customFormat="1" x14ac:dyDescent="0.25"/>
    <row r="336" s="97" customFormat="1" x14ac:dyDescent="0.25"/>
    <row r="337" s="97" customFormat="1" x14ac:dyDescent="0.25"/>
    <row r="338" s="97" customFormat="1" x14ac:dyDescent="0.25"/>
    <row r="339" s="97" customFormat="1" x14ac:dyDescent="0.25"/>
    <row r="340" s="97" customFormat="1" x14ac:dyDescent="0.25"/>
    <row r="341" s="97" customFormat="1" x14ac:dyDescent="0.25"/>
    <row r="342" s="97" customFormat="1" x14ac:dyDescent="0.25"/>
    <row r="343" s="97" customFormat="1" x14ac:dyDescent="0.25"/>
    <row r="344" s="97" customFormat="1" x14ac:dyDescent="0.25"/>
    <row r="345" s="97" customFormat="1" x14ac:dyDescent="0.25"/>
    <row r="346" s="97" customFormat="1" x14ac:dyDescent="0.25"/>
    <row r="347" s="97" customFormat="1" x14ac:dyDescent="0.25"/>
    <row r="348" s="97" customFormat="1" x14ac:dyDescent="0.25"/>
    <row r="349" s="97" customFormat="1" x14ac:dyDescent="0.25"/>
    <row r="350" s="97" customFormat="1" x14ac:dyDescent="0.25"/>
    <row r="351" s="97" customFormat="1" x14ac:dyDescent="0.25"/>
    <row r="352" s="97" customFormat="1" x14ac:dyDescent="0.25"/>
    <row r="353" s="97" customFormat="1" x14ac:dyDescent="0.25"/>
    <row r="354" s="97" customFormat="1" x14ac:dyDescent="0.25"/>
    <row r="355" s="97" customFormat="1" x14ac:dyDescent="0.25"/>
    <row r="356" s="97" customFormat="1" x14ac:dyDescent="0.25"/>
    <row r="357" s="97" customFormat="1" x14ac:dyDescent="0.25"/>
    <row r="358" s="97" customFormat="1" x14ac:dyDescent="0.25"/>
    <row r="359" s="97" customFormat="1" x14ac:dyDescent="0.25"/>
    <row r="360" s="97" customFormat="1" x14ac:dyDescent="0.25"/>
    <row r="361" s="97" customFormat="1" x14ac:dyDescent="0.25"/>
    <row r="362" s="97" customFormat="1" x14ac:dyDescent="0.25"/>
    <row r="363" s="97" customFormat="1" x14ac:dyDescent="0.25"/>
    <row r="364" s="97" customFormat="1" x14ac:dyDescent="0.25"/>
    <row r="365" s="97" customFormat="1" x14ac:dyDescent="0.25"/>
    <row r="366" s="97" customFormat="1" x14ac:dyDescent="0.25"/>
    <row r="367" s="97" customFormat="1" x14ac:dyDescent="0.25"/>
    <row r="368" s="97" customFormat="1" x14ac:dyDescent="0.25"/>
    <row r="369" s="97" customFormat="1" x14ac:dyDescent="0.25"/>
    <row r="370" s="97" customFormat="1" x14ac:dyDescent="0.25"/>
    <row r="371" s="97" customFormat="1" x14ac:dyDescent="0.25"/>
    <row r="372" s="97" customFormat="1" x14ac:dyDescent="0.25"/>
    <row r="373" s="97" customFormat="1" x14ac:dyDescent="0.25"/>
    <row r="374" s="97" customFormat="1" x14ac:dyDescent="0.25"/>
    <row r="375" s="97" customFormat="1" x14ac:dyDescent="0.25"/>
    <row r="376" s="97" customFormat="1" x14ac:dyDescent="0.25"/>
    <row r="377" s="97" customFormat="1" x14ac:dyDescent="0.25"/>
    <row r="378" s="97" customFormat="1" x14ac:dyDescent="0.25"/>
    <row r="379" s="97" customFormat="1" x14ac:dyDescent="0.25"/>
    <row r="380" s="97" customFormat="1" x14ac:dyDescent="0.25"/>
    <row r="381" s="97" customFormat="1" x14ac:dyDescent="0.25"/>
    <row r="382" s="97" customFormat="1" x14ac:dyDescent="0.25"/>
    <row r="383" s="97" customFormat="1" x14ac:dyDescent="0.25"/>
    <row r="384" s="97" customFormat="1" x14ac:dyDescent="0.25"/>
    <row r="385" s="97" customFormat="1" x14ac:dyDescent="0.25"/>
    <row r="386" s="97" customFormat="1" x14ac:dyDescent="0.25"/>
    <row r="387" s="97" customFormat="1" x14ac:dyDescent="0.25"/>
    <row r="388" s="97" customFormat="1" x14ac:dyDescent="0.25"/>
    <row r="389" s="97" customFormat="1" x14ac:dyDescent="0.25"/>
    <row r="390" s="97" customFormat="1" x14ac:dyDescent="0.25"/>
    <row r="391" s="97" customFormat="1" x14ac:dyDescent="0.25"/>
    <row r="392" s="97" customFormat="1" x14ac:dyDescent="0.25"/>
    <row r="393" s="97" customFormat="1" x14ac:dyDescent="0.25"/>
    <row r="394" s="97" customFormat="1" x14ac:dyDescent="0.25"/>
    <row r="395" s="97" customFormat="1" x14ac:dyDescent="0.25"/>
    <row r="396" s="97" customFormat="1" x14ac:dyDescent="0.25"/>
    <row r="397" s="97" customFormat="1" x14ac:dyDescent="0.25"/>
    <row r="398" s="97" customFormat="1" x14ac:dyDescent="0.25"/>
    <row r="399" s="97" customFormat="1" x14ac:dyDescent="0.25"/>
    <row r="400" s="97" customFormat="1" x14ac:dyDescent="0.25"/>
    <row r="401" s="97" customFormat="1" x14ac:dyDescent="0.25"/>
    <row r="402" s="97" customFormat="1" x14ac:dyDescent="0.25"/>
    <row r="403" s="97" customFormat="1" x14ac:dyDescent="0.25"/>
    <row r="404" s="97" customFormat="1" x14ac:dyDescent="0.25"/>
    <row r="405" s="97" customFormat="1" x14ac:dyDescent="0.25"/>
    <row r="406" s="97" customFormat="1" x14ac:dyDescent="0.25"/>
    <row r="407" s="97" customFormat="1" x14ac:dyDescent="0.25"/>
    <row r="408" s="97" customFormat="1" x14ac:dyDescent="0.25"/>
    <row r="409" s="97" customFormat="1" x14ac:dyDescent="0.25"/>
    <row r="410" s="97" customFormat="1" x14ac:dyDescent="0.25"/>
    <row r="411" s="97" customFormat="1" x14ac:dyDescent="0.25"/>
    <row r="412" s="97" customFormat="1" x14ac:dyDescent="0.25"/>
    <row r="413" s="97" customFormat="1" x14ac:dyDescent="0.25"/>
    <row r="414" s="97" customFormat="1" x14ac:dyDescent="0.25"/>
    <row r="415" s="97" customFormat="1" x14ac:dyDescent="0.25"/>
    <row r="416" s="97" customFormat="1" x14ac:dyDescent="0.25"/>
    <row r="417" s="97" customFormat="1" x14ac:dyDescent="0.25"/>
    <row r="418" s="97" customFormat="1" x14ac:dyDescent="0.25"/>
    <row r="419" s="97" customFormat="1" x14ac:dyDescent="0.25"/>
    <row r="420" s="97" customFormat="1" x14ac:dyDescent="0.25"/>
    <row r="421" s="97" customFormat="1" x14ac:dyDescent="0.25"/>
    <row r="422" s="97" customFormat="1" x14ac:dyDescent="0.25"/>
    <row r="423" s="97" customFormat="1" x14ac:dyDescent="0.25"/>
    <row r="424" s="97" customFormat="1" x14ac:dyDescent="0.25"/>
    <row r="425" s="97" customFormat="1" x14ac:dyDescent="0.25"/>
    <row r="426" s="97" customFormat="1" x14ac:dyDescent="0.25"/>
    <row r="427" s="97" customFormat="1" x14ac:dyDescent="0.25"/>
    <row r="428" s="97" customFormat="1" x14ac:dyDescent="0.25"/>
    <row r="429" s="97" customFormat="1" x14ac:dyDescent="0.25"/>
    <row r="430" s="97" customFormat="1" x14ac:dyDescent="0.25"/>
    <row r="431" s="97" customFormat="1" x14ac:dyDescent="0.25"/>
    <row r="432" s="97" customFormat="1" x14ac:dyDescent="0.25"/>
    <row r="433" s="97" customFormat="1" x14ac:dyDescent="0.25"/>
    <row r="434" s="97" customFormat="1" x14ac:dyDescent="0.25"/>
    <row r="435" s="97" customFormat="1" x14ac:dyDescent="0.25"/>
    <row r="436" s="97" customFormat="1" x14ac:dyDescent="0.25"/>
    <row r="437" s="97" customFormat="1" x14ac:dyDescent="0.25"/>
    <row r="438" s="97" customFormat="1" x14ac:dyDescent="0.25"/>
    <row r="439" s="97" customFormat="1" x14ac:dyDescent="0.25"/>
    <row r="440" s="97" customFormat="1" x14ac:dyDescent="0.25"/>
    <row r="441" s="97" customFormat="1" x14ac:dyDescent="0.25"/>
    <row r="442" s="97" customFormat="1" x14ac:dyDescent="0.25"/>
    <row r="443" s="97" customFormat="1" x14ac:dyDescent="0.25"/>
    <row r="444" s="97" customFormat="1" x14ac:dyDescent="0.25"/>
    <row r="445" s="97" customFormat="1" x14ac:dyDescent="0.25"/>
    <row r="446" s="97" customFormat="1" x14ac:dyDescent="0.25"/>
    <row r="447" s="97" customFormat="1" x14ac:dyDescent="0.25"/>
    <row r="448" s="97" customFormat="1" x14ac:dyDescent="0.25"/>
    <row r="449" s="97" customFormat="1" x14ac:dyDescent="0.25"/>
    <row r="450" s="97" customFormat="1" x14ac:dyDescent="0.25"/>
    <row r="451" s="97" customFormat="1" x14ac:dyDescent="0.25"/>
    <row r="452" s="97" customFormat="1" x14ac:dyDescent="0.25"/>
    <row r="453" s="97" customFormat="1" x14ac:dyDescent="0.25"/>
    <row r="454" s="97" customFormat="1" x14ac:dyDescent="0.25"/>
    <row r="455" s="97" customFormat="1" x14ac:dyDescent="0.25"/>
    <row r="456" s="97" customFormat="1" x14ac:dyDescent="0.25"/>
    <row r="457" s="97" customFormat="1" x14ac:dyDescent="0.25"/>
    <row r="458" s="97" customFormat="1" x14ac:dyDescent="0.25"/>
    <row r="459" s="97" customFormat="1" x14ac:dyDescent="0.25"/>
    <row r="460" s="97" customFormat="1" x14ac:dyDescent="0.25"/>
    <row r="461" s="97" customFormat="1" x14ac:dyDescent="0.25"/>
    <row r="462" s="97" customFormat="1" x14ac:dyDescent="0.25"/>
    <row r="463" s="97" customFormat="1" x14ac:dyDescent="0.25"/>
    <row r="464" s="97" customFormat="1" x14ac:dyDescent="0.25"/>
    <row r="465" s="97" customFormat="1" x14ac:dyDescent="0.25"/>
    <row r="466" s="97" customFormat="1" x14ac:dyDescent="0.25"/>
    <row r="467" s="97" customFormat="1" x14ac:dyDescent="0.25"/>
    <row r="468" s="97" customFormat="1" x14ac:dyDescent="0.25"/>
    <row r="469" s="97" customFormat="1" x14ac:dyDescent="0.25"/>
    <row r="470" s="97" customFormat="1" x14ac:dyDescent="0.25"/>
    <row r="471" s="97" customFormat="1" x14ac:dyDescent="0.25"/>
    <row r="472" s="97" customFormat="1" x14ac:dyDescent="0.25"/>
    <row r="473" s="97" customFormat="1" x14ac:dyDescent="0.25"/>
    <row r="474" s="97" customFormat="1" x14ac:dyDescent="0.25"/>
    <row r="475" s="97" customFormat="1" x14ac:dyDescent="0.25"/>
    <row r="476" s="97" customFormat="1" x14ac:dyDescent="0.25"/>
    <row r="477" s="97" customFormat="1" x14ac:dyDescent="0.25"/>
    <row r="478" s="97" customFormat="1" x14ac:dyDescent="0.25"/>
    <row r="479" s="97" customFormat="1" x14ac:dyDescent="0.25"/>
    <row r="480" s="97" customFormat="1" x14ac:dyDescent="0.25"/>
    <row r="481" s="97" customFormat="1" x14ac:dyDescent="0.25"/>
    <row r="482" s="97" customFormat="1" x14ac:dyDescent="0.25"/>
    <row r="483" s="97" customFormat="1" x14ac:dyDescent="0.25"/>
    <row r="484" s="97" customFormat="1" x14ac:dyDescent="0.25"/>
    <row r="485" s="97" customFormat="1" x14ac:dyDescent="0.25"/>
    <row r="486" s="97" customFormat="1" x14ac:dyDescent="0.25"/>
    <row r="487" s="97" customFormat="1" x14ac:dyDescent="0.25"/>
    <row r="488" s="97" customFormat="1" x14ac:dyDescent="0.25"/>
    <row r="489" s="97" customFormat="1" x14ac:dyDescent="0.25"/>
    <row r="490" s="97" customFormat="1" x14ac:dyDescent="0.25"/>
    <row r="491" s="97" customFormat="1" x14ac:dyDescent="0.25"/>
    <row r="492" s="97" customFormat="1" x14ac:dyDescent="0.25"/>
    <row r="493" s="97" customFormat="1" x14ac:dyDescent="0.25"/>
    <row r="494" s="97" customFormat="1" x14ac:dyDescent="0.25"/>
    <row r="495" s="97" customFormat="1" x14ac:dyDescent="0.25"/>
    <row r="496" s="97" customFormat="1" x14ac:dyDescent="0.25"/>
    <row r="497" s="97" customFormat="1" x14ac:dyDescent="0.25"/>
    <row r="498" s="97" customFormat="1" x14ac:dyDescent="0.25"/>
    <row r="499" s="97" customFormat="1" x14ac:dyDescent="0.25"/>
    <row r="500" s="97" customFormat="1" x14ac:dyDescent="0.25"/>
    <row r="501" s="97" customFormat="1" x14ac:dyDescent="0.25"/>
    <row r="502" s="97" customFormat="1" x14ac:dyDescent="0.25"/>
    <row r="503" s="97" customFormat="1" x14ac:dyDescent="0.25"/>
    <row r="504" s="97" customFormat="1" x14ac:dyDescent="0.25"/>
    <row r="505" s="97" customFormat="1" x14ac:dyDescent="0.25"/>
    <row r="506" s="97" customFormat="1" x14ac:dyDescent="0.25"/>
    <row r="507" s="97" customFormat="1" x14ac:dyDescent="0.25"/>
    <row r="508" s="97" customFormat="1" x14ac:dyDescent="0.25"/>
    <row r="509" s="97" customFormat="1" x14ac:dyDescent="0.25"/>
    <row r="510" s="97" customFormat="1" x14ac:dyDescent="0.25"/>
    <row r="511" s="97" customFormat="1" x14ac:dyDescent="0.25"/>
    <row r="512" s="97" customFormat="1" x14ac:dyDescent="0.25"/>
    <row r="513" s="97" customFormat="1" x14ac:dyDescent="0.25"/>
    <row r="514" s="97" customFormat="1" x14ac:dyDescent="0.25"/>
    <row r="515" s="97" customFormat="1" x14ac:dyDescent="0.25"/>
    <row r="516" s="97" customFormat="1" x14ac:dyDescent="0.25"/>
    <row r="517" s="97" customFormat="1" x14ac:dyDescent="0.25"/>
    <row r="518" s="97" customFormat="1" x14ac:dyDescent="0.25"/>
    <row r="519" s="97" customFormat="1" x14ac:dyDescent="0.25"/>
    <row r="520" s="97" customFormat="1" x14ac:dyDescent="0.25"/>
    <row r="521" s="97" customFormat="1" x14ac:dyDescent="0.25"/>
    <row r="522" s="97" customFormat="1" x14ac:dyDescent="0.25"/>
    <row r="523" s="97" customFormat="1" x14ac:dyDescent="0.25"/>
    <row r="524" s="97" customFormat="1" x14ac:dyDescent="0.25"/>
    <row r="525" s="97" customFormat="1" x14ac:dyDescent="0.25"/>
    <row r="526" s="97" customFormat="1" x14ac:dyDescent="0.25"/>
    <row r="527" s="97" customFormat="1" x14ac:dyDescent="0.25"/>
    <row r="528" s="97" customFormat="1" x14ac:dyDescent="0.25"/>
    <row r="529" s="97" customFormat="1" x14ac:dyDescent="0.25"/>
    <row r="530" s="97" customFormat="1" x14ac:dyDescent="0.25"/>
    <row r="531" s="97" customFormat="1" x14ac:dyDescent="0.25"/>
    <row r="532" s="97" customFormat="1" x14ac:dyDescent="0.25"/>
    <row r="533" s="97" customFormat="1" x14ac:dyDescent="0.25"/>
    <row r="534" s="97" customFormat="1" x14ac:dyDescent="0.25"/>
    <row r="535" s="97" customFormat="1" x14ac:dyDescent="0.25"/>
    <row r="536" s="97" customFormat="1" x14ac:dyDescent="0.25"/>
    <row r="537" s="97" customFormat="1" x14ac:dyDescent="0.25"/>
    <row r="538" s="97" customFormat="1" x14ac:dyDescent="0.25"/>
    <row r="539" s="97" customFormat="1" x14ac:dyDescent="0.25"/>
    <row r="540" s="97" customFormat="1" x14ac:dyDescent="0.25"/>
    <row r="541" s="97" customFormat="1" x14ac:dyDescent="0.25"/>
    <row r="542" s="97" customFormat="1" x14ac:dyDescent="0.25"/>
    <row r="543" s="97" customFormat="1" x14ac:dyDescent="0.25"/>
    <row r="544" s="97" customFormat="1" x14ac:dyDescent="0.25"/>
    <row r="545" s="97" customFormat="1" x14ac:dyDescent="0.25"/>
    <row r="546" s="97" customFormat="1" x14ac:dyDescent="0.25"/>
    <row r="547" s="97" customFormat="1" x14ac:dyDescent="0.25"/>
    <row r="548" s="97" customFormat="1" x14ac:dyDescent="0.25"/>
    <row r="549" s="97" customFormat="1" x14ac:dyDescent="0.25"/>
    <row r="550" s="97" customFormat="1" x14ac:dyDescent="0.25"/>
    <row r="551" s="97" customFormat="1" x14ac:dyDescent="0.25"/>
    <row r="552" s="97" customFormat="1" x14ac:dyDescent="0.25"/>
    <row r="553" s="97" customFormat="1" x14ac:dyDescent="0.25"/>
    <row r="554" s="97" customFormat="1" x14ac:dyDescent="0.25"/>
    <row r="555" s="97" customFormat="1" x14ac:dyDescent="0.25"/>
    <row r="556" s="97" customFormat="1" x14ac:dyDescent="0.25"/>
    <row r="557" s="97" customFormat="1" x14ac:dyDescent="0.25"/>
    <row r="558" s="97" customFormat="1" x14ac:dyDescent="0.25"/>
    <row r="559" s="97" customFormat="1" x14ac:dyDescent="0.25"/>
    <row r="560" s="97" customFormat="1" x14ac:dyDescent="0.25"/>
    <row r="561" s="97" customFormat="1" x14ac:dyDescent="0.25"/>
    <row r="562" s="97" customFormat="1" x14ac:dyDescent="0.25"/>
    <row r="563" s="97" customFormat="1" x14ac:dyDescent="0.25"/>
    <row r="564" s="97" customFormat="1" x14ac:dyDescent="0.25"/>
    <row r="565" s="97" customFormat="1" x14ac:dyDescent="0.25"/>
    <row r="566" s="97" customFormat="1" x14ac:dyDescent="0.25"/>
    <row r="567" s="97" customFormat="1" x14ac:dyDescent="0.25"/>
    <row r="568" s="97" customFormat="1" x14ac:dyDescent="0.25"/>
    <row r="569" s="97" customFormat="1" x14ac:dyDescent="0.25"/>
    <row r="570" s="97" customFormat="1" x14ac:dyDescent="0.25"/>
    <row r="571" s="97" customFormat="1" x14ac:dyDescent="0.25"/>
    <row r="572" s="97" customFormat="1" x14ac:dyDescent="0.25"/>
    <row r="573" s="97" customFormat="1" x14ac:dyDescent="0.25"/>
    <row r="574" s="97" customFormat="1" x14ac:dyDescent="0.25"/>
    <row r="575" s="97" customFormat="1" x14ac:dyDescent="0.25"/>
    <row r="576" s="97" customFormat="1" x14ac:dyDescent="0.25"/>
    <row r="577" s="97" customFormat="1" x14ac:dyDescent="0.25"/>
    <row r="578" s="97" customFormat="1" x14ac:dyDescent="0.25"/>
    <row r="579" s="97" customFormat="1" x14ac:dyDescent="0.25"/>
    <row r="580" s="97" customFormat="1" x14ac:dyDescent="0.25"/>
    <row r="581" s="97" customFormat="1" x14ac:dyDescent="0.25"/>
    <row r="582" s="97" customFormat="1" x14ac:dyDescent="0.25"/>
    <row r="583" s="97" customFormat="1" x14ac:dyDescent="0.25"/>
    <row r="584" s="97" customFormat="1" x14ac:dyDescent="0.25"/>
    <row r="585" s="97" customFormat="1" x14ac:dyDescent="0.25"/>
    <row r="586" s="97" customFormat="1" x14ac:dyDescent="0.25"/>
    <row r="587" s="97" customFormat="1" x14ac:dyDescent="0.25"/>
    <row r="588" s="97" customFormat="1" x14ac:dyDescent="0.25"/>
    <row r="589" s="97" customFormat="1" x14ac:dyDescent="0.25"/>
    <row r="590" s="97" customFormat="1" x14ac:dyDescent="0.25"/>
    <row r="591" s="97" customFormat="1" x14ac:dyDescent="0.25"/>
    <row r="592" s="97" customFormat="1" x14ac:dyDescent="0.25"/>
    <row r="593" s="97" customFormat="1" x14ac:dyDescent="0.25"/>
    <row r="594" s="97" customFormat="1" x14ac:dyDescent="0.25"/>
    <row r="595" s="97" customFormat="1" x14ac:dyDescent="0.25"/>
    <row r="596" s="97" customFormat="1" x14ac:dyDescent="0.25"/>
    <row r="597" s="97" customFormat="1" x14ac:dyDescent="0.25"/>
    <row r="598" s="97" customFormat="1" x14ac:dyDescent="0.25"/>
    <row r="599" s="97" customFormat="1" x14ac:dyDescent="0.25"/>
    <row r="600" s="97" customFormat="1" x14ac:dyDescent="0.25"/>
    <row r="601" s="97" customFormat="1" x14ac:dyDescent="0.25"/>
    <row r="602" s="97" customFormat="1" x14ac:dyDescent="0.25"/>
    <row r="603" s="97" customFormat="1" x14ac:dyDescent="0.25"/>
    <row r="604" s="97" customFormat="1" x14ac:dyDescent="0.25"/>
    <row r="605" s="97" customFormat="1" x14ac:dyDescent="0.25"/>
    <row r="606" s="97" customFormat="1" x14ac:dyDescent="0.25"/>
    <row r="607" s="97" customFormat="1" x14ac:dyDescent="0.25"/>
    <row r="608" s="97" customFormat="1" x14ac:dyDescent="0.25"/>
    <row r="609" s="97" customFormat="1" x14ac:dyDescent="0.25"/>
    <row r="610" s="97" customFormat="1" x14ac:dyDescent="0.25"/>
    <row r="611" s="97" customFormat="1" x14ac:dyDescent="0.25"/>
    <row r="612" s="97" customFormat="1" x14ac:dyDescent="0.25"/>
    <row r="613" s="97" customFormat="1" x14ac:dyDescent="0.25"/>
    <row r="614" s="97" customFormat="1" x14ac:dyDescent="0.25"/>
    <row r="615" s="97" customFormat="1" x14ac:dyDescent="0.25"/>
    <row r="616" s="97" customFormat="1" x14ac:dyDescent="0.25"/>
    <row r="617" s="97" customFormat="1" x14ac:dyDescent="0.25"/>
    <row r="618" s="97" customFormat="1" x14ac:dyDescent="0.25"/>
    <row r="619" s="97" customFormat="1" x14ac:dyDescent="0.25"/>
    <row r="620" s="97" customFormat="1" x14ac:dyDescent="0.25"/>
    <row r="621" s="97" customFormat="1" x14ac:dyDescent="0.25"/>
    <row r="622" s="97" customFormat="1" x14ac:dyDescent="0.25"/>
    <row r="623" s="97" customFormat="1" x14ac:dyDescent="0.25"/>
    <row r="624" s="97" customFormat="1" x14ac:dyDescent="0.25"/>
    <row r="625" s="97" customFormat="1" x14ac:dyDescent="0.25"/>
    <row r="626" s="97" customFormat="1" x14ac:dyDescent="0.25"/>
    <row r="627" s="97" customFormat="1" x14ac:dyDescent="0.25"/>
    <row r="628" s="97" customFormat="1" x14ac:dyDescent="0.25"/>
    <row r="629" s="97" customFormat="1" x14ac:dyDescent="0.25"/>
    <row r="630" s="97" customFormat="1" x14ac:dyDescent="0.25"/>
    <row r="631" s="97" customFormat="1" x14ac:dyDescent="0.25"/>
    <row r="632" s="97" customFormat="1" x14ac:dyDescent="0.25"/>
    <row r="633" s="97" customFormat="1" x14ac:dyDescent="0.25"/>
    <row r="634" s="97" customFormat="1" x14ac:dyDescent="0.25"/>
    <row r="635" s="97" customFormat="1" x14ac:dyDescent="0.25"/>
    <row r="636" s="97" customFormat="1" x14ac:dyDescent="0.25"/>
    <row r="637" s="97" customFormat="1" x14ac:dyDescent="0.25"/>
    <row r="638" s="97" customFormat="1" x14ac:dyDescent="0.25"/>
    <row r="639" s="97" customFormat="1" x14ac:dyDescent="0.25"/>
    <row r="640" s="97" customFormat="1" x14ac:dyDescent="0.25"/>
    <row r="641" s="97" customFormat="1" x14ac:dyDescent="0.25"/>
    <row r="642" s="97" customFormat="1" x14ac:dyDescent="0.25"/>
    <row r="643" s="97" customFormat="1" x14ac:dyDescent="0.25"/>
    <row r="644" s="97" customFormat="1" x14ac:dyDescent="0.25"/>
    <row r="645" s="97" customFormat="1" x14ac:dyDescent="0.25"/>
    <row r="646" s="97" customFormat="1" x14ac:dyDescent="0.25"/>
    <row r="647" s="97" customFormat="1" x14ac:dyDescent="0.25"/>
    <row r="648" s="97" customFormat="1" x14ac:dyDescent="0.25"/>
    <row r="649" s="97" customFormat="1" x14ac:dyDescent="0.25"/>
    <row r="650" s="97" customFormat="1" x14ac:dyDescent="0.25"/>
    <row r="651" s="97" customFormat="1" x14ac:dyDescent="0.25"/>
    <row r="652" s="97" customFormat="1" x14ac:dyDescent="0.25"/>
    <row r="653" s="97" customFormat="1" x14ac:dyDescent="0.25"/>
    <row r="654" s="97" customFormat="1" x14ac:dyDescent="0.25"/>
    <row r="655" s="97" customFormat="1" x14ac:dyDescent="0.25"/>
    <row r="656" s="97" customFormat="1" x14ac:dyDescent="0.25"/>
    <row r="657" s="97" customFormat="1" x14ac:dyDescent="0.25"/>
    <row r="658" s="97" customFormat="1" x14ac:dyDescent="0.25"/>
    <row r="659" s="97" customFormat="1" x14ac:dyDescent="0.25"/>
    <row r="660" s="97" customFormat="1" x14ac:dyDescent="0.25"/>
    <row r="661" s="97" customFormat="1" x14ac:dyDescent="0.25"/>
    <row r="662" s="97" customFormat="1" x14ac:dyDescent="0.25"/>
    <row r="663" s="97" customFormat="1" x14ac:dyDescent="0.25"/>
    <row r="664" s="97" customFormat="1" x14ac:dyDescent="0.25"/>
    <row r="665" s="97" customFormat="1" x14ac:dyDescent="0.25"/>
    <row r="666" s="97" customFormat="1" x14ac:dyDescent="0.25"/>
    <row r="667" s="97" customFormat="1" x14ac:dyDescent="0.25"/>
    <row r="668" s="97" customFormat="1" x14ac:dyDescent="0.25"/>
    <row r="669" s="97" customFormat="1" x14ac:dyDescent="0.25"/>
    <row r="670" s="97" customFormat="1" x14ac:dyDescent="0.25"/>
    <row r="671" s="97" customFormat="1" x14ac:dyDescent="0.25"/>
    <row r="672" s="97" customFormat="1" x14ac:dyDescent="0.25"/>
    <row r="673" s="97" customFormat="1" x14ac:dyDescent="0.25"/>
    <row r="674" s="97" customFormat="1" x14ac:dyDescent="0.25"/>
    <row r="675" s="97" customFormat="1" x14ac:dyDescent="0.25"/>
    <row r="676" s="97" customFormat="1" x14ac:dyDescent="0.25"/>
    <row r="677" s="97" customFormat="1" x14ac:dyDescent="0.25"/>
    <row r="678" s="97" customFormat="1" x14ac:dyDescent="0.25"/>
    <row r="679" s="97" customFormat="1" x14ac:dyDescent="0.25"/>
    <row r="680" s="97" customFormat="1" x14ac:dyDescent="0.25"/>
    <row r="681" s="97" customFormat="1" x14ac:dyDescent="0.25"/>
    <row r="682" s="97" customFormat="1" x14ac:dyDescent="0.25"/>
    <row r="683" s="97" customFormat="1" x14ac:dyDescent="0.25"/>
    <row r="684" s="97" customFormat="1" x14ac:dyDescent="0.25"/>
    <row r="685" s="97" customFormat="1" x14ac:dyDescent="0.25"/>
    <row r="686" s="97" customFormat="1" x14ac:dyDescent="0.25"/>
    <row r="687" s="97" customFormat="1" x14ac:dyDescent="0.25"/>
    <row r="688" s="97" customFormat="1" x14ac:dyDescent="0.25"/>
    <row r="689" s="97" customFormat="1" x14ac:dyDescent="0.25"/>
    <row r="690" s="97" customFormat="1" x14ac:dyDescent="0.25"/>
    <row r="691" s="97" customFormat="1" x14ac:dyDescent="0.25"/>
    <row r="692" s="97" customFormat="1" x14ac:dyDescent="0.25"/>
    <row r="693" s="97" customFormat="1" x14ac:dyDescent="0.25"/>
    <row r="694" s="97" customFormat="1" x14ac:dyDescent="0.25"/>
    <row r="695" s="97" customFormat="1" x14ac:dyDescent="0.25"/>
    <row r="696" s="97" customFormat="1" x14ac:dyDescent="0.25"/>
    <row r="697" s="97" customFormat="1" x14ac:dyDescent="0.25"/>
    <row r="698" s="97" customFormat="1" x14ac:dyDescent="0.25"/>
    <row r="699" s="97" customFormat="1" x14ac:dyDescent="0.25"/>
    <row r="700" s="97" customFormat="1" x14ac:dyDescent="0.25"/>
    <row r="701" s="97" customFormat="1" x14ac:dyDescent="0.25"/>
    <row r="702" s="97" customFormat="1" x14ac:dyDescent="0.25"/>
    <row r="703" s="97" customFormat="1" x14ac:dyDescent="0.25"/>
    <row r="704" s="97" customFormat="1" x14ac:dyDescent="0.25"/>
    <row r="705" s="97" customFormat="1" x14ac:dyDescent="0.25"/>
    <row r="706" s="97" customFormat="1" x14ac:dyDescent="0.25"/>
    <row r="707" s="97" customFormat="1" x14ac:dyDescent="0.25"/>
    <row r="708" s="97" customFormat="1" x14ac:dyDescent="0.25"/>
    <row r="709" s="97" customFormat="1" x14ac:dyDescent="0.25"/>
    <row r="710" s="97" customFormat="1" x14ac:dyDescent="0.25"/>
    <row r="711" s="97" customFormat="1" x14ac:dyDescent="0.25"/>
    <row r="712" s="97" customFormat="1" x14ac:dyDescent="0.25"/>
    <row r="713" s="97" customFormat="1" x14ac:dyDescent="0.25"/>
    <row r="714" s="97" customFormat="1" x14ac:dyDescent="0.25"/>
    <row r="715" s="97" customFormat="1" x14ac:dyDescent="0.25"/>
    <row r="716" s="97" customFormat="1" x14ac:dyDescent="0.25"/>
    <row r="717" s="97" customFormat="1" x14ac:dyDescent="0.25"/>
    <row r="718" s="97" customFormat="1" x14ac:dyDescent="0.25"/>
    <row r="719" s="97" customFormat="1" x14ac:dyDescent="0.25"/>
    <row r="720" s="97" customFormat="1" x14ac:dyDescent="0.25"/>
    <row r="721" s="97" customFormat="1" x14ac:dyDescent="0.25"/>
    <row r="722" s="97" customFormat="1" x14ac:dyDescent="0.25"/>
    <row r="723" s="97" customFormat="1" x14ac:dyDescent="0.25"/>
    <row r="724" s="97" customFormat="1" x14ac:dyDescent="0.25"/>
    <row r="725" s="97" customFormat="1" x14ac:dyDescent="0.25"/>
    <row r="726" s="97" customFormat="1" x14ac:dyDescent="0.25"/>
    <row r="727" s="97" customFormat="1" x14ac:dyDescent="0.25"/>
    <row r="728" s="97" customFormat="1" x14ac:dyDescent="0.25"/>
    <row r="729" s="97" customFormat="1" x14ac:dyDescent="0.25"/>
    <row r="730" s="97" customFormat="1" x14ac:dyDescent="0.25"/>
    <row r="731" s="97" customFormat="1" x14ac:dyDescent="0.25"/>
    <row r="732" s="97" customFormat="1" x14ac:dyDescent="0.25"/>
    <row r="733" s="97" customFormat="1" x14ac:dyDescent="0.25"/>
    <row r="734" s="97" customFormat="1" x14ac:dyDescent="0.25"/>
    <row r="735" s="97" customFormat="1" x14ac:dyDescent="0.25"/>
    <row r="736" s="97" customFormat="1" x14ac:dyDescent="0.25"/>
    <row r="737" s="97" customFormat="1" x14ac:dyDescent="0.25"/>
    <row r="738" s="97" customFormat="1" x14ac:dyDescent="0.25"/>
    <row r="739" s="97" customFormat="1" x14ac:dyDescent="0.25"/>
    <row r="740" s="97" customFormat="1" x14ac:dyDescent="0.25"/>
    <row r="741" s="97" customFormat="1" x14ac:dyDescent="0.25"/>
    <row r="742" s="97" customFormat="1" x14ac:dyDescent="0.25"/>
    <row r="743" s="97" customFormat="1" x14ac:dyDescent="0.25"/>
    <row r="744" s="97" customFormat="1" x14ac:dyDescent="0.25"/>
    <row r="745" s="97" customFormat="1" x14ac:dyDescent="0.25"/>
    <row r="746" s="97" customFormat="1" x14ac:dyDescent="0.25"/>
    <row r="747" s="97" customFormat="1" x14ac:dyDescent="0.25"/>
    <row r="748" s="97" customFormat="1" x14ac:dyDescent="0.25"/>
    <row r="749" s="97" customFormat="1" x14ac:dyDescent="0.25"/>
    <row r="750" s="97" customFormat="1" x14ac:dyDescent="0.25"/>
    <row r="751" s="97" customFormat="1" x14ac:dyDescent="0.25"/>
    <row r="752" s="97" customFormat="1" x14ac:dyDescent="0.25"/>
    <row r="753" s="97" customFormat="1" x14ac:dyDescent="0.25"/>
    <row r="754" s="97" customFormat="1" x14ac:dyDescent="0.25"/>
    <row r="755" s="97" customFormat="1" x14ac:dyDescent="0.25"/>
    <row r="756" s="97" customFormat="1" x14ac:dyDescent="0.25"/>
    <row r="757" s="97" customFormat="1" x14ac:dyDescent="0.25"/>
    <row r="758" s="97" customFormat="1" x14ac:dyDescent="0.25"/>
    <row r="759" s="97" customFormat="1" x14ac:dyDescent="0.25"/>
    <row r="760" s="97" customFormat="1" x14ac:dyDescent="0.25"/>
    <row r="761" s="97" customFormat="1" x14ac:dyDescent="0.25"/>
    <row r="762" s="97" customFormat="1" x14ac:dyDescent="0.25"/>
    <row r="763" s="97" customFormat="1" x14ac:dyDescent="0.25"/>
    <row r="764" s="97" customFormat="1" x14ac:dyDescent="0.25"/>
    <row r="765" s="97" customFormat="1" x14ac:dyDescent="0.25"/>
    <row r="766" s="97" customFormat="1" x14ac:dyDescent="0.25"/>
    <row r="767" s="97" customFormat="1" x14ac:dyDescent="0.25"/>
    <row r="768" s="97" customFormat="1" x14ac:dyDescent="0.25"/>
    <row r="769" s="97" customFormat="1" x14ac:dyDescent="0.25"/>
    <row r="770" s="97" customFormat="1" x14ac:dyDescent="0.25"/>
    <row r="771" s="97" customFormat="1" x14ac:dyDescent="0.25"/>
    <row r="772" s="97" customFormat="1" x14ac:dyDescent="0.25"/>
    <row r="773" s="97" customFormat="1" x14ac:dyDescent="0.25"/>
    <row r="774" s="97" customFormat="1" x14ac:dyDescent="0.25"/>
    <row r="775" s="97" customFormat="1" x14ac:dyDescent="0.25"/>
    <row r="776" s="97" customFormat="1" x14ac:dyDescent="0.25"/>
    <row r="777" s="97" customFormat="1" x14ac:dyDescent="0.25"/>
    <row r="778" s="97" customFormat="1" x14ac:dyDescent="0.25"/>
    <row r="779" s="97" customFormat="1" x14ac:dyDescent="0.25"/>
    <row r="780" s="97" customFormat="1" x14ac:dyDescent="0.25"/>
    <row r="781" s="97" customFormat="1" x14ac:dyDescent="0.25"/>
    <row r="782" s="97" customFormat="1" x14ac:dyDescent="0.25"/>
    <row r="783" s="97" customFormat="1" x14ac:dyDescent="0.25"/>
    <row r="784" s="97" customFormat="1" x14ac:dyDescent="0.25"/>
    <row r="785" s="97" customFormat="1" x14ac:dyDescent="0.25"/>
    <row r="786" s="97" customFormat="1" x14ac:dyDescent="0.25"/>
    <row r="787" s="97" customFormat="1" x14ac:dyDescent="0.25"/>
    <row r="788" s="97" customFormat="1" x14ac:dyDescent="0.25"/>
    <row r="789" s="97" customFormat="1" x14ac:dyDescent="0.25"/>
    <row r="790" s="97" customFormat="1" x14ac:dyDescent="0.25"/>
    <row r="791" s="97" customFormat="1" x14ac:dyDescent="0.25"/>
    <row r="792" s="97" customFormat="1" x14ac:dyDescent="0.25"/>
    <row r="793" s="97" customFormat="1" x14ac:dyDescent="0.25"/>
    <row r="794" s="97" customFormat="1" x14ac:dyDescent="0.25"/>
    <row r="795" s="97" customFormat="1" x14ac:dyDescent="0.25"/>
    <row r="796" s="97" customFormat="1" x14ac:dyDescent="0.25"/>
    <row r="797" s="97" customFormat="1" x14ac:dyDescent="0.25"/>
    <row r="798" s="97" customFormat="1" x14ac:dyDescent="0.25"/>
    <row r="799" s="97" customFormat="1" x14ac:dyDescent="0.25"/>
    <row r="800" s="97" customFormat="1" x14ac:dyDescent="0.25"/>
    <row r="801" s="97" customFormat="1" x14ac:dyDescent="0.25"/>
    <row r="802" s="97" customFormat="1" x14ac:dyDescent="0.25"/>
    <row r="803" s="97" customFormat="1" x14ac:dyDescent="0.25"/>
    <row r="804" s="97" customFormat="1" x14ac:dyDescent="0.25"/>
    <row r="805" s="97" customFormat="1" x14ac:dyDescent="0.25"/>
    <row r="806" s="97" customFormat="1" x14ac:dyDescent="0.25"/>
    <row r="807" s="97" customFormat="1" x14ac:dyDescent="0.25"/>
    <row r="808" s="97" customFormat="1" x14ac:dyDescent="0.25"/>
    <row r="809" s="97" customFormat="1" x14ac:dyDescent="0.25"/>
    <row r="810" s="97" customFormat="1" x14ac:dyDescent="0.25"/>
    <row r="811" s="97" customFormat="1" x14ac:dyDescent="0.25"/>
    <row r="812" s="97" customFormat="1" x14ac:dyDescent="0.25"/>
    <row r="813" s="97" customFormat="1" x14ac:dyDescent="0.25"/>
    <row r="814" s="97" customFormat="1" x14ac:dyDescent="0.25"/>
    <row r="815" s="97" customFormat="1" x14ac:dyDescent="0.25"/>
    <row r="816" s="97" customFormat="1" x14ac:dyDescent="0.25"/>
    <row r="817" s="97" customFormat="1" x14ac:dyDescent="0.25"/>
    <row r="818" s="97" customFormat="1" x14ac:dyDescent="0.25"/>
    <row r="819" s="97" customFormat="1" x14ac:dyDescent="0.25"/>
    <row r="820" s="97" customFormat="1" x14ac:dyDescent="0.25"/>
    <row r="821" s="97" customFormat="1" x14ac:dyDescent="0.25"/>
    <row r="822" s="97" customFormat="1" x14ac:dyDescent="0.25"/>
    <row r="823" s="97" customFormat="1" x14ac:dyDescent="0.25"/>
    <row r="824" s="97" customFormat="1" x14ac:dyDescent="0.25"/>
    <row r="825" s="97" customFormat="1" x14ac:dyDescent="0.25"/>
    <row r="826" s="97" customFormat="1" x14ac:dyDescent="0.25"/>
    <row r="827" s="97" customFormat="1" x14ac:dyDescent="0.25"/>
    <row r="828" s="97" customFormat="1" x14ac:dyDescent="0.25"/>
    <row r="829" s="97" customFormat="1" x14ac:dyDescent="0.25"/>
    <row r="830" s="97" customFormat="1" x14ac:dyDescent="0.25"/>
    <row r="831" s="97" customFormat="1" x14ac:dyDescent="0.25"/>
    <row r="832" s="97" customFormat="1" x14ac:dyDescent="0.25"/>
    <row r="833" s="97" customFormat="1" x14ac:dyDescent="0.25"/>
    <row r="834" s="97" customFormat="1" x14ac:dyDescent="0.25"/>
    <row r="835" s="97" customFormat="1" x14ac:dyDescent="0.25"/>
    <row r="836" s="97" customFormat="1" x14ac:dyDescent="0.25"/>
    <row r="837" s="97" customFormat="1" x14ac:dyDescent="0.25"/>
    <row r="838" s="97" customFormat="1" x14ac:dyDescent="0.25"/>
    <row r="839" s="97" customFormat="1" x14ac:dyDescent="0.25"/>
    <row r="840" s="97" customFormat="1" x14ac:dyDescent="0.25"/>
    <row r="841" s="97" customFormat="1" x14ac:dyDescent="0.25"/>
    <row r="842" s="97" customFormat="1" x14ac:dyDescent="0.25"/>
    <row r="843" s="97" customFormat="1" x14ac:dyDescent="0.25"/>
    <row r="844" s="97" customFormat="1" x14ac:dyDescent="0.25"/>
    <row r="845" s="97" customFormat="1" x14ac:dyDescent="0.25"/>
    <row r="846" s="97" customFormat="1" x14ac:dyDescent="0.25"/>
    <row r="847" s="97" customFormat="1" x14ac:dyDescent="0.25"/>
    <row r="848" s="97" customFormat="1" x14ac:dyDescent="0.25"/>
    <row r="849" s="97" customFormat="1" x14ac:dyDescent="0.25"/>
    <row r="850" s="97" customFormat="1" x14ac:dyDescent="0.25"/>
    <row r="851" s="97" customFormat="1" x14ac:dyDescent="0.25"/>
    <row r="852" s="97" customFormat="1" x14ac:dyDescent="0.25"/>
    <row r="853" s="97" customFormat="1" x14ac:dyDescent="0.25"/>
    <row r="854" s="97" customFormat="1" x14ac:dyDescent="0.25"/>
    <row r="855" s="97" customFormat="1" x14ac:dyDescent="0.25"/>
    <row r="856" s="97" customFormat="1" x14ac:dyDescent="0.25"/>
    <row r="857" s="97" customFormat="1" x14ac:dyDescent="0.25"/>
    <row r="858" s="97" customFormat="1" x14ac:dyDescent="0.25"/>
    <row r="859" s="97" customFormat="1" x14ac:dyDescent="0.25"/>
    <row r="860" s="97" customFormat="1" x14ac:dyDescent="0.25"/>
    <row r="861" s="97" customFormat="1" x14ac:dyDescent="0.25"/>
    <row r="862" s="97" customFormat="1" x14ac:dyDescent="0.25"/>
    <row r="863" s="97" customFormat="1" x14ac:dyDescent="0.25"/>
    <row r="864" s="97" customFormat="1" x14ac:dyDescent="0.25"/>
    <row r="865" s="97" customFormat="1" x14ac:dyDescent="0.25"/>
    <row r="866" s="97" customFormat="1" x14ac:dyDescent="0.25"/>
    <row r="867" s="97" customFormat="1" x14ac:dyDescent="0.25"/>
    <row r="868" s="97" customFormat="1" x14ac:dyDescent="0.25"/>
    <row r="869" s="97" customFormat="1" x14ac:dyDescent="0.25"/>
    <row r="870" s="97" customFormat="1" x14ac:dyDescent="0.25"/>
    <row r="871" s="97" customFormat="1" x14ac:dyDescent="0.25"/>
    <row r="872" s="97" customFormat="1" x14ac:dyDescent="0.25"/>
    <row r="873" s="97" customFormat="1" x14ac:dyDescent="0.25"/>
    <row r="874" s="97" customFormat="1" x14ac:dyDescent="0.25"/>
    <row r="875" s="97" customFormat="1" x14ac:dyDescent="0.25"/>
    <row r="876" s="97" customFormat="1" x14ac:dyDescent="0.25"/>
    <row r="877" s="97" customFormat="1" x14ac:dyDescent="0.25"/>
    <row r="878" s="97" customFormat="1" x14ac:dyDescent="0.25"/>
    <row r="879" s="97" customFormat="1" x14ac:dyDescent="0.25"/>
    <row r="880" s="97" customFormat="1" x14ac:dyDescent="0.25"/>
    <row r="881" s="97" customFormat="1" x14ac:dyDescent="0.25"/>
    <row r="882" s="97" customFormat="1" x14ac:dyDescent="0.25"/>
    <row r="883" s="97" customFormat="1" x14ac:dyDescent="0.25"/>
    <row r="884" s="97" customFormat="1" x14ac:dyDescent="0.25"/>
    <row r="885" s="97" customFormat="1" x14ac:dyDescent="0.25"/>
    <row r="886" s="97" customFormat="1" x14ac:dyDescent="0.25"/>
    <row r="887" s="97" customFormat="1" x14ac:dyDescent="0.25"/>
    <row r="888" s="97" customFormat="1" x14ac:dyDescent="0.25"/>
    <row r="889" s="97" customFormat="1" x14ac:dyDescent="0.25"/>
    <row r="890" s="97" customFormat="1" x14ac:dyDescent="0.25"/>
    <row r="891" s="97" customFormat="1" x14ac:dyDescent="0.25"/>
    <row r="892" s="97" customFormat="1" x14ac:dyDescent="0.25"/>
    <row r="893" s="97" customFormat="1" x14ac:dyDescent="0.25"/>
    <row r="894" s="97" customFormat="1" x14ac:dyDescent="0.25"/>
    <row r="895" s="97" customFormat="1" x14ac:dyDescent="0.25"/>
    <row r="896" s="97" customFormat="1" x14ac:dyDescent="0.25"/>
    <row r="897" s="97" customFormat="1" x14ac:dyDescent="0.25"/>
    <row r="898" s="97" customFormat="1" x14ac:dyDescent="0.25"/>
    <row r="899" s="97" customFormat="1" x14ac:dyDescent="0.25"/>
    <row r="900" s="97" customFormat="1" x14ac:dyDescent="0.25"/>
    <row r="901" s="97" customFormat="1" x14ac:dyDescent="0.25"/>
    <row r="902" s="97" customFormat="1" x14ac:dyDescent="0.25"/>
    <row r="903" s="97" customFormat="1" x14ac:dyDescent="0.25"/>
    <row r="904" s="97" customFormat="1" x14ac:dyDescent="0.25"/>
    <row r="905" s="97" customFormat="1" x14ac:dyDescent="0.25"/>
    <row r="906" s="97" customFormat="1" x14ac:dyDescent="0.25"/>
    <row r="907" s="97" customFormat="1" x14ac:dyDescent="0.25"/>
    <row r="908" s="97" customFormat="1" x14ac:dyDescent="0.25"/>
    <row r="909" s="97" customFormat="1" x14ac:dyDescent="0.25"/>
    <row r="910" s="97" customFormat="1" x14ac:dyDescent="0.25"/>
    <row r="911" s="97" customFormat="1" x14ac:dyDescent="0.25"/>
    <row r="912" s="97" customFormat="1" x14ac:dyDescent="0.25"/>
    <row r="913" s="97" customFormat="1" x14ac:dyDescent="0.25"/>
    <row r="914" s="97" customFormat="1" x14ac:dyDescent="0.25"/>
    <row r="915" s="97" customFormat="1" x14ac:dyDescent="0.25"/>
    <row r="916" s="97" customFormat="1" x14ac:dyDescent="0.25"/>
    <row r="917" s="97" customFormat="1" x14ac:dyDescent="0.25"/>
    <row r="918" s="97" customFormat="1" x14ac:dyDescent="0.25"/>
    <row r="919" s="97" customFormat="1" x14ac:dyDescent="0.25"/>
    <row r="920" s="97" customFormat="1" x14ac:dyDescent="0.25"/>
    <row r="921" s="97" customFormat="1" x14ac:dyDescent="0.25"/>
    <row r="922" s="97" customFormat="1" x14ac:dyDescent="0.25"/>
    <row r="923" s="97" customFormat="1" x14ac:dyDescent="0.25"/>
    <row r="924" s="97" customFormat="1" x14ac:dyDescent="0.25"/>
    <row r="925" s="97" customFormat="1" x14ac:dyDescent="0.25"/>
    <row r="926" s="97" customFormat="1" x14ac:dyDescent="0.25"/>
    <row r="927" s="97" customFormat="1" x14ac:dyDescent="0.25"/>
    <row r="928" s="97" customFormat="1" x14ac:dyDescent="0.25"/>
    <row r="929" s="97" customFormat="1" x14ac:dyDescent="0.25"/>
    <row r="930" s="97" customFormat="1" x14ac:dyDescent="0.25"/>
    <row r="931" s="97" customFormat="1" x14ac:dyDescent="0.25"/>
    <row r="932" s="97" customFormat="1" x14ac:dyDescent="0.25"/>
    <row r="933" s="97" customFormat="1" x14ac:dyDescent="0.25"/>
    <row r="934" s="97" customFormat="1" x14ac:dyDescent="0.25"/>
    <row r="935" s="97" customFormat="1" x14ac:dyDescent="0.25"/>
    <row r="936" s="97" customFormat="1" x14ac:dyDescent="0.25"/>
    <row r="937" s="97" customFormat="1" x14ac:dyDescent="0.25"/>
    <row r="938" s="97" customFormat="1" x14ac:dyDescent="0.25"/>
    <row r="939" s="97" customFormat="1" x14ac:dyDescent="0.25"/>
    <row r="940" s="97" customFormat="1" x14ac:dyDescent="0.25"/>
    <row r="941" s="97" customFormat="1" x14ac:dyDescent="0.25"/>
    <row r="942" s="97" customFormat="1" x14ac:dyDescent="0.25"/>
    <row r="943" s="97" customFormat="1" x14ac:dyDescent="0.25"/>
    <row r="944" s="97" customFormat="1" x14ac:dyDescent="0.25"/>
    <row r="945" s="97" customFormat="1" x14ac:dyDescent="0.25"/>
    <row r="946" s="97" customFormat="1" x14ac:dyDescent="0.25"/>
    <row r="947" s="97" customFormat="1" x14ac:dyDescent="0.25"/>
    <row r="948" s="97" customFormat="1" x14ac:dyDescent="0.25"/>
    <row r="949" s="97" customFormat="1" x14ac:dyDescent="0.25"/>
    <row r="950" s="97" customFormat="1" x14ac:dyDescent="0.25"/>
    <row r="951" s="97" customFormat="1" x14ac:dyDescent="0.25"/>
    <row r="952" s="97" customFormat="1" x14ac:dyDescent="0.25"/>
    <row r="953" s="97" customFormat="1" x14ac:dyDescent="0.25"/>
    <row r="954" s="97" customFormat="1" x14ac:dyDescent="0.25"/>
    <row r="955" s="97" customFormat="1" x14ac:dyDescent="0.25"/>
    <row r="956" s="97" customFormat="1" x14ac:dyDescent="0.25"/>
    <row r="957" s="97" customFormat="1" x14ac:dyDescent="0.25"/>
    <row r="958" s="97" customFormat="1" x14ac:dyDescent="0.25"/>
    <row r="959" s="97" customFormat="1" x14ac:dyDescent="0.25"/>
    <row r="960" s="97" customFormat="1" x14ac:dyDescent="0.25"/>
    <row r="961" s="97" customFormat="1" x14ac:dyDescent="0.25"/>
    <row r="962" s="97" customFormat="1" x14ac:dyDescent="0.25"/>
    <row r="963" s="97" customFormat="1" x14ac:dyDescent="0.25"/>
    <row r="964" s="97" customFormat="1" x14ac:dyDescent="0.25"/>
    <row r="965" s="97" customFormat="1" x14ac:dyDescent="0.25"/>
    <row r="966" s="97" customFormat="1" x14ac:dyDescent="0.25"/>
    <row r="967" s="97" customFormat="1" x14ac:dyDescent="0.25"/>
    <row r="968" s="97" customFormat="1" x14ac:dyDescent="0.25"/>
    <row r="969" s="97" customFormat="1" x14ac:dyDescent="0.25"/>
    <row r="970" s="97" customFormat="1" x14ac:dyDescent="0.25"/>
    <row r="971" s="97" customFormat="1" x14ac:dyDescent="0.25"/>
    <row r="972" s="97" customFormat="1" x14ac:dyDescent="0.25"/>
    <row r="973" s="97" customFormat="1" x14ac:dyDescent="0.25"/>
    <row r="974" s="97" customFormat="1" x14ac:dyDescent="0.25"/>
    <row r="975" s="97" customFormat="1" x14ac:dyDescent="0.25"/>
    <row r="976" s="97" customFormat="1" x14ac:dyDescent="0.25"/>
    <row r="977" s="97" customFormat="1" x14ac:dyDescent="0.25"/>
    <row r="978" s="97" customFormat="1" x14ac:dyDescent="0.25"/>
    <row r="979" s="97" customFormat="1" x14ac:dyDescent="0.25"/>
    <row r="980" s="97" customFormat="1" x14ac:dyDescent="0.25"/>
    <row r="981" s="97" customFormat="1" x14ac:dyDescent="0.25"/>
    <row r="982" s="97" customFormat="1" x14ac:dyDescent="0.25"/>
    <row r="983" s="97" customFormat="1" x14ac:dyDescent="0.25"/>
    <row r="984" s="97" customFormat="1" x14ac:dyDescent="0.25"/>
    <row r="985" s="97" customFormat="1" x14ac:dyDescent="0.25"/>
    <row r="986" s="97" customFormat="1" x14ac:dyDescent="0.25"/>
    <row r="987" s="97" customFormat="1" x14ac:dyDescent="0.25"/>
    <row r="988" s="97" customFormat="1" x14ac:dyDescent="0.25"/>
    <row r="989" s="97" customFormat="1" x14ac:dyDescent="0.25"/>
    <row r="990" s="97" customFormat="1" x14ac:dyDescent="0.25"/>
    <row r="991" s="97" customFormat="1" x14ac:dyDescent="0.25"/>
    <row r="992" s="97" customFormat="1" x14ac:dyDescent="0.25"/>
    <row r="993" s="97" customFormat="1" x14ac:dyDescent="0.25"/>
    <row r="994" s="97" customFormat="1" x14ac:dyDescent="0.25"/>
    <row r="995" s="97" customFormat="1" x14ac:dyDescent="0.25"/>
    <row r="996" s="97" customFormat="1" x14ac:dyDescent="0.25"/>
    <row r="997" s="97" customFormat="1" x14ac:dyDescent="0.25"/>
    <row r="998" s="97" customFormat="1" x14ac:dyDescent="0.25"/>
    <row r="999" s="97" customFormat="1" x14ac:dyDescent="0.25"/>
    <row r="1000" s="97" customFormat="1" x14ac:dyDescent="0.25"/>
    <row r="1001" s="97" customFormat="1" x14ac:dyDescent="0.25"/>
    <row r="1002" s="97" customFormat="1" x14ac:dyDescent="0.25"/>
    <row r="1003" s="97" customFormat="1" x14ac:dyDescent="0.25"/>
    <row r="1004" s="97" customFormat="1" x14ac:dyDescent="0.25"/>
    <row r="1005" s="97" customFormat="1" x14ac:dyDescent="0.25"/>
    <row r="1006" s="97" customFormat="1" x14ac:dyDescent="0.25"/>
    <row r="1007" s="97" customFormat="1" x14ac:dyDescent="0.25"/>
    <row r="1008" s="97" customFormat="1" x14ac:dyDescent="0.25"/>
    <row r="1009" s="97" customFormat="1" x14ac:dyDescent="0.25"/>
    <row r="1010" s="97" customFormat="1" x14ac:dyDescent="0.25"/>
    <row r="1011" s="97" customFormat="1" x14ac:dyDescent="0.25"/>
    <row r="1012" s="97" customFormat="1" x14ac:dyDescent="0.25"/>
    <row r="1013" s="97" customFormat="1" x14ac:dyDescent="0.25"/>
    <row r="1014" s="97" customFormat="1" x14ac:dyDescent="0.25"/>
    <row r="1015" s="97" customFormat="1" x14ac:dyDescent="0.25"/>
    <row r="1016" s="97" customFormat="1" x14ac:dyDescent="0.25"/>
    <row r="1017" s="97" customFormat="1" x14ac:dyDescent="0.25"/>
    <row r="1018" s="97" customFormat="1" x14ac:dyDescent="0.25"/>
    <row r="1019" s="97" customFormat="1" x14ac:dyDescent="0.25"/>
    <row r="1020" s="97" customFormat="1" x14ac:dyDescent="0.25"/>
    <row r="1021" s="97" customFormat="1" x14ac:dyDescent="0.25"/>
    <row r="1022" s="97" customFormat="1" x14ac:dyDescent="0.25"/>
    <row r="1023" s="97" customFormat="1" x14ac:dyDescent="0.25"/>
    <row r="1024" s="97" customFormat="1" x14ac:dyDescent="0.25"/>
    <row r="1025" s="97" customFormat="1" x14ac:dyDescent="0.25"/>
    <row r="1026" s="97" customFormat="1" x14ac:dyDescent="0.25"/>
    <row r="1027" s="97" customFormat="1" x14ac:dyDescent="0.25"/>
    <row r="1028" s="97" customFormat="1" x14ac:dyDescent="0.25"/>
    <row r="1029" s="97" customFormat="1" x14ac:dyDescent="0.25"/>
    <row r="1030" s="97" customFormat="1" x14ac:dyDescent="0.25"/>
    <row r="1031" s="97" customFormat="1" x14ac:dyDescent="0.25"/>
    <row r="1032" s="97" customFormat="1" x14ac:dyDescent="0.25"/>
    <row r="1033" s="97" customFormat="1" x14ac:dyDescent="0.25"/>
    <row r="1034" s="97" customFormat="1" x14ac:dyDescent="0.25"/>
    <row r="1035" s="97" customFormat="1" x14ac:dyDescent="0.25"/>
    <row r="1036" s="97" customFormat="1" x14ac:dyDescent="0.25"/>
    <row r="1037" s="97" customFormat="1" x14ac:dyDescent="0.25"/>
    <row r="1038" s="97" customFormat="1" x14ac:dyDescent="0.25"/>
    <row r="1039" s="97" customFormat="1" x14ac:dyDescent="0.25"/>
    <row r="1040" s="97" customFormat="1" x14ac:dyDescent="0.25"/>
    <row r="1041" s="97" customFormat="1" x14ac:dyDescent="0.25"/>
    <row r="1042" s="97" customFormat="1" x14ac:dyDescent="0.25"/>
    <row r="1043" s="97" customFormat="1" x14ac:dyDescent="0.25"/>
    <row r="1044" s="97" customFormat="1" x14ac:dyDescent="0.25"/>
    <row r="1045" s="97" customFormat="1" x14ac:dyDescent="0.25"/>
    <row r="1046" s="97" customFormat="1" x14ac:dyDescent="0.25"/>
    <row r="1047" s="97" customFormat="1" x14ac:dyDescent="0.25"/>
    <row r="1048" s="97" customFormat="1" x14ac:dyDescent="0.25"/>
    <row r="1049" s="97" customFormat="1" x14ac:dyDescent="0.25"/>
    <row r="1050" s="97" customFormat="1" x14ac:dyDescent="0.25"/>
    <row r="1051" s="97" customFormat="1" x14ac:dyDescent="0.25"/>
    <row r="1052" s="97" customFormat="1" x14ac:dyDescent="0.25"/>
    <row r="1053" s="97" customFormat="1" x14ac:dyDescent="0.25"/>
    <row r="1054" s="97" customFormat="1" x14ac:dyDescent="0.25"/>
    <row r="1055" s="97" customFormat="1" x14ac:dyDescent="0.25"/>
    <row r="1056" s="97" customFormat="1" x14ac:dyDescent="0.25"/>
    <row r="1057" s="97" customFormat="1" x14ac:dyDescent="0.25"/>
    <row r="1058" s="97" customFormat="1" x14ac:dyDescent="0.25"/>
    <row r="1059" s="97" customFormat="1" x14ac:dyDescent="0.25"/>
    <row r="1060" s="97" customFormat="1" x14ac:dyDescent="0.25"/>
    <row r="1061" s="97" customFormat="1" x14ac:dyDescent="0.25"/>
    <row r="1062" s="97" customFormat="1" x14ac:dyDescent="0.25"/>
    <row r="1063" s="97" customFormat="1" x14ac:dyDescent="0.25"/>
    <row r="1064" s="97" customFormat="1" x14ac:dyDescent="0.25"/>
    <row r="1065" s="97" customFormat="1" x14ac:dyDescent="0.25"/>
    <row r="1066" s="97" customFormat="1" x14ac:dyDescent="0.25"/>
    <row r="1067" s="97" customFormat="1" x14ac:dyDescent="0.25"/>
    <row r="1068" s="97" customFormat="1" x14ac:dyDescent="0.25"/>
    <row r="1069" s="97" customFormat="1" x14ac:dyDescent="0.25"/>
    <row r="1070" s="97" customFormat="1" x14ac:dyDescent="0.25"/>
    <row r="1071" s="97" customFormat="1" x14ac:dyDescent="0.25"/>
    <row r="1072" s="97" customFormat="1" x14ac:dyDescent="0.25"/>
    <row r="1073" s="97" customFormat="1" x14ac:dyDescent="0.25"/>
    <row r="1074" s="97" customFormat="1" x14ac:dyDescent="0.25"/>
    <row r="1075" s="97" customFormat="1" x14ac:dyDescent="0.25"/>
    <row r="1076" s="97" customFormat="1" x14ac:dyDescent="0.25"/>
    <row r="1077" s="97" customFormat="1" x14ac:dyDescent="0.25"/>
    <row r="1078" s="97" customFormat="1" x14ac:dyDescent="0.25"/>
    <row r="1079" s="97" customFormat="1" x14ac:dyDescent="0.25"/>
    <row r="1080" s="97" customFormat="1" x14ac:dyDescent="0.25"/>
    <row r="1081" s="97" customFormat="1" x14ac:dyDescent="0.25"/>
    <row r="1082" s="97" customFormat="1" x14ac:dyDescent="0.25"/>
    <row r="1083" s="97" customFormat="1" x14ac:dyDescent="0.25"/>
    <row r="1084" s="97" customFormat="1" x14ac:dyDescent="0.25"/>
    <row r="1085" s="97" customFormat="1" x14ac:dyDescent="0.25"/>
    <row r="1086" s="97" customFormat="1" x14ac:dyDescent="0.25"/>
    <row r="1087" s="97" customFormat="1" x14ac:dyDescent="0.25"/>
    <row r="1088" s="97" customFormat="1" x14ac:dyDescent="0.25"/>
    <row r="1089" s="97" customFormat="1" x14ac:dyDescent="0.25"/>
    <row r="1090" s="97" customFormat="1" x14ac:dyDescent="0.25"/>
    <row r="1091" s="97" customFormat="1" x14ac:dyDescent="0.25"/>
    <row r="1092" s="97" customFormat="1" x14ac:dyDescent="0.25"/>
    <row r="1093" s="97" customFormat="1" x14ac:dyDescent="0.25"/>
    <row r="1094" s="97" customFormat="1" x14ac:dyDescent="0.25"/>
    <row r="1095" s="97" customFormat="1" x14ac:dyDescent="0.25"/>
    <row r="1096" s="97" customFormat="1" x14ac:dyDescent="0.25"/>
    <row r="1097" s="97" customFormat="1" x14ac:dyDescent="0.25"/>
    <row r="1098" s="97" customFormat="1" x14ac:dyDescent="0.25"/>
    <row r="1099" s="97" customFormat="1" x14ac:dyDescent="0.25"/>
    <row r="1100" s="97" customFormat="1" x14ac:dyDescent="0.25"/>
    <row r="1101" s="97" customFormat="1" x14ac:dyDescent="0.25"/>
    <row r="1102" s="97" customFormat="1" x14ac:dyDescent="0.25"/>
    <row r="1103" s="97" customFormat="1" x14ac:dyDescent="0.25"/>
    <row r="1104" s="97" customFormat="1" x14ac:dyDescent="0.25"/>
    <row r="1105" s="97" customFormat="1" x14ac:dyDescent="0.25"/>
    <row r="1106" s="97" customFormat="1" x14ac:dyDescent="0.25"/>
    <row r="1107" s="97" customFormat="1" x14ac:dyDescent="0.25"/>
    <row r="1108" s="97" customFormat="1" x14ac:dyDescent="0.25"/>
    <row r="1109" s="97" customFormat="1" x14ac:dyDescent="0.25"/>
    <row r="1110" s="97" customFormat="1" x14ac:dyDescent="0.25"/>
    <row r="1111" s="97" customFormat="1" x14ac:dyDescent="0.25"/>
    <row r="1112" s="97" customFormat="1" x14ac:dyDescent="0.25"/>
    <row r="1113" s="97" customFormat="1" x14ac:dyDescent="0.25"/>
    <row r="1114" s="97" customFormat="1" x14ac:dyDescent="0.25"/>
    <row r="1115" s="97" customFormat="1" x14ac:dyDescent="0.25"/>
    <row r="1116" s="97" customFormat="1" x14ac:dyDescent="0.25"/>
    <row r="1117" s="97" customFormat="1" x14ac:dyDescent="0.25"/>
    <row r="1118" s="97" customFormat="1" x14ac:dyDescent="0.25"/>
    <row r="1119" s="97" customFormat="1" x14ac:dyDescent="0.25"/>
    <row r="1120" s="97" customFormat="1" x14ac:dyDescent="0.25"/>
    <row r="1121" s="97" customFormat="1" x14ac:dyDescent="0.25"/>
    <row r="1122" s="97" customFormat="1" x14ac:dyDescent="0.25"/>
    <row r="1123" s="97" customFormat="1" x14ac:dyDescent="0.25"/>
    <row r="1124" s="97" customFormat="1" x14ac:dyDescent="0.25"/>
    <row r="1125" s="97" customFormat="1" x14ac:dyDescent="0.25"/>
    <row r="1126" s="97" customFormat="1" x14ac:dyDescent="0.25"/>
    <row r="1127" s="97" customFormat="1" x14ac:dyDescent="0.25"/>
    <row r="1128" s="97" customFormat="1" x14ac:dyDescent="0.25"/>
    <row r="1129" s="97" customFormat="1" x14ac:dyDescent="0.25"/>
    <row r="1130" s="97" customFormat="1" x14ac:dyDescent="0.25"/>
    <row r="1131" s="97" customFormat="1" x14ac:dyDescent="0.25"/>
    <row r="1132" s="97" customFormat="1" x14ac:dyDescent="0.25"/>
    <row r="1133" s="97" customFormat="1" x14ac:dyDescent="0.25"/>
    <row r="1134" s="97" customFormat="1" x14ac:dyDescent="0.25"/>
    <row r="1135" s="97" customFormat="1" x14ac:dyDescent="0.25"/>
    <row r="1136" s="97" customFormat="1" x14ac:dyDescent="0.25"/>
    <row r="1137" s="97" customFormat="1" x14ac:dyDescent="0.25"/>
    <row r="1138" s="97" customFormat="1" x14ac:dyDescent="0.25"/>
    <row r="1139" s="97" customFormat="1" x14ac:dyDescent="0.25"/>
    <row r="1140" s="97" customFormat="1" x14ac:dyDescent="0.25"/>
    <row r="1141" s="97" customFormat="1" x14ac:dyDescent="0.25"/>
    <row r="1142" s="97" customFormat="1" x14ac:dyDescent="0.25"/>
    <row r="1143" s="97" customFormat="1" x14ac:dyDescent="0.25"/>
    <row r="1144" s="97" customFormat="1" x14ac:dyDescent="0.25"/>
    <row r="1145" s="97" customFormat="1" x14ac:dyDescent="0.25"/>
    <row r="1146" s="97" customFormat="1" x14ac:dyDescent="0.25"/>
    <row r="1147" s="97" customFormat="1" x14ac:dyDescent="0.25"/>
    <row r="1148" s="97" customFormat="1" x14ac:dyDescent="0.25"/>
    <row r="1149" s="97" customFormat="1" x14ac:dyDescent="0.25"/>
    <row r="1150" s="97" customFormat="1" x14ac:dyDescent="0.25"/>
    <row r="1151" s="97" customFormat="1" x14ac:dyDescent="0.25"/>
    <row r="1152" s="97" customFormat="1" x14ac:dyDescent="0.25"/>
    <row r="1153" s="97" customFormat="1" x14ac:dyDescent="0.25"/>
    <row r="1154" s="97" customFormat="1" x14ac:dyDescent="0.25"/>
    <row r="1155" s="97" customFormat="1" x14ac:dyDescent="0.25"/>
    <row r="1156" s="97" customFormat="1" x14ac:dyDescent="0.25"/>
    <row r="1157" s="97" customFormat="1" x14ac:dyDescent="0.25"/>
    <row r="1158" s="97" customFormat="1" x14ac:dyDescent="0.25"/>
    <row r="1159" s="97" customFormat="1" x14ac:dyDescent="0.25"/>
    <row r="1160" s="97" customFormat="1" x14ac:dyDescent="0.25"/>
    <row r="1161" s="97" customFormat="1" x14ac:dyDescent="0.25"/>
    <row r="1162" s="97" customFormat="1" x14ac:dyDescent="0.25"/>
    <row r="1163" s="97" customFormat="1" x14ac:dyDescent="0.25"/>
    <row r="1164" s="97" customFormat="1" x14ac:dyDescent="0.25"/>
    <row r="1165" s="97" customFormat="1" x14ac:dyDescent="0.25"/>
    <row r="1166" s="97" customFormat="1" x14ac:dyDescent="0.25"/>
    <row r="1167" s="97" customFormat="1" x14ac:dyDescent="0.25"/>
    <row r="1168" s="97" customFormat="1" x14ac:dyDescent="0.25"/>
    <row r="1169" s="97" customFormat="1" x14ac:dyDescent="0.25"/>
    <row r="1170" s="97" customFormat="1" x14ac:dyDescent="0.25"/>
    <row r="1171" s="97" customFormat="1" x14ac:dyDescent="0.25"/>
    <row r="1172" s="97" customFormat="1" x14ac:dyDescent="0.25"/>
    <row r="1173" s="97" customFormat="1" x14ac:dyDescent="0.25"/>
    <row r="1174" s="97" customFormat="1" x14ac:dyDescent="0.25"/>
    <row r="1175" s="97" customFormat="1" x14ac:dyDescent="0.25"/>
    <row r="1176" s="97" customFormat="1" x14ac:dyDescent="0.25"/>
    <row r="1177" s="97" customFormat="1" x14ac:dyDescent="0.25"/>
    <row r="1178" s="97" customFormat="1" x14ac:dyDescent="0.25"/>
    <row r="1179" s="97" customFormat="1" x14ac:dyDescent="0.25"/>
    <row r="1180" s="97" customFormat="1" x14ac:dyDescent="0.25"/>
    <row r="1181" s="97" customFormat="1" x14ac:dyDescent="0.25"/>
    <row r="1182" s="97" customFormat="1" x14ac:dyDescent="0.25"/>
    <row r="1183" s="97" customFormat="1" x14ac:dyDescent="0.25"/>
    <row r="1184" s="97" customFormat="1" x14ac:dyDescent="0.25"/>
    <row r="1185" s="97" customFormat="1" x14ac:dyDescent="0.25"/>
    <row r="1186" s="97" customFormat="1" x14ac:dyDescent="0.25"/>
    <row r="1187" s="97" customFormat="1" x14ac:dyDescent="0.25"/>
    <row r="1188" s="97" customFormat="1" x14ac:dyDescent="0.25"/>
    <row r="1189" s="97" customFormat="1" x14ac:dyDescent="0.25"/>
    <row r="1190" s="97" customFormat="1" x14ac:dyDescent="0.25"/>
    <row r="1191" s="97" customFormat="1" x14ac:dyDescent="0.25"/>
    <row r="1192" s="97" customFormat="1" x14ac:dyDescent="0.25"/>
    <row r="1193" s="97" customFormat="1" x14ac:dyDescent="0.25"/>
    <row r="1194" s="97" customFormat="1" x14ac:dyDescent="0.25"/>
    <row r="1195" s="97" customFormat="1" x14ac:dyDescent="0.25"/>
    <row r="1196" s="97" customFormat="1" x14ac:dyDescent="0.25"/>
    <row r="1197" s="97" customFormat="1" x14ac:dyDescent="0.25"/>
    <row r="1198" s="97" customFormat="1" x14ac:dyDescent="0.25"/>
    <row r="1199" s="97" customFormat="1" x14ac:dyDescent="0.25"/>
    <row r="1200" s="97" customFormat="1" x14ac:dyDescent="0.25"/>
    <row r="1201" s="97" customFormat="1" x14ac:dyDescent="0.25"/>
    <row r="1202" s="97" customFormat="1" x14ac:dyDescent="0.25"/>
    <row r="1203" s="97" customFormat="1" x14ac:dyDescent="0.25"/>
    <row r="1204" s="97" customFormat="1" x14ac:dyDescent="0.25"/>
    <row r="1205" s="97" customFormat="1" x14ac:dyDescent="0.25"/>
    <row r="1206" s="97" customFormat="1" x14ac:dyDescent="0.25"/>
    <row r="1207" s="97" customFormat="1" x14ac:dyDescent="0.25"/>
    <row r="1208" s="97" customFormat="1" x14ac:dyDescent="0.25"/>
    <row r="1209" s="97" customFormat="1" x14ac:dyDescent="0.25"/>
    <row r="1210" s="97" customFormat="1" x14ac:dyDescent="0.25"/>
    <row r="1211" s="97" customFormat="1" x14ac:dyDescent="0.25"/>
    <row r="1212" s="97" customFormat="1" x14ac:dyDescent="0.25"/>
    <row r="1213" s="97" customFormat="1" x14ac:dyDescent="0.25"/>
    <row r="1214" s="97" customFormat="1" x14ac:dyDescent="0.25"/>
    <row r="1215" s="97" customFormat="1" x14ac:dyDescent="0.25"/>
    <row r="1216" s="97" customFormat="1" x14ac:dyDescent="0.25"/>
    <row r="1217" s="97" customFormat="1" x14ac:dyDescent="0.25"/>
    <row r="1218" s="97" customFormat="1" x14ac:dyDescent="0.25"/>
    <row r="1219" s="97" customFormat="1" x14ac:dyDescent="0.25"/>
    <row r="1220" s="97" customFormat="1" x14ac:dyDescent="0.25"/>
    <row r="1221" s="97" customFormat="1" x14ac:dyDescent="0.25"/>
    <row r="1222" s="97" customFormat="1" x14ac:dyDescent="0.25"/>
    <row r="1223" s="97" customFormat="1" x14ac:dyDescent="0.25"/>
    <row r="1224" s="97" customFormat="1" x14ac:dyDescent="0.25"/>
    <row r="1225" s="97" customFormat="1" x14ac:dyDescent="0.25"/>
    <row r="1226" s="97" customFormat="1" x14ac:dyDescent="0.25"/>
    <row r="1227" s="97" customFormat="1" x14ac:dyDescent="0.25"/>
    <row r="1228" s="97" customFormat="1" x14ac:dyDescent="0.25"/>
    <row r="1229" s="97" customFormat="1" x14ac:dyDescent="0.25"/>
    <row r="1230" s="97" customFormat="1" x14ac:dyDescent="0.25"/>
    <row r="1231" s="97" customFormat="1" x14ac:dyDescent="0.25"/>
    <row r="1232" s="97" customFormat="1" x14ac:dyDescent="0.25"/>
    <row r="1233" s="97" customFormat="1" x14ac:dyDescent="0.25"/>
    <row r="1234" s="97" customFormat="1" x14ac:dyDescent="0.25"/>
    <row r="1235" s="97" customFormat="1" x14ac:dyDescent="0.25"/>
    <row r="1236" s="97" customFormat="1" x14ac:dyDescent="0.25"/>
    <row r="1237" s="97" customFormat="1" x14ac:dyDescent="0.25"/>
    <row r="1238" s="97" customFormat="1" x14ac:dyDescent="0.25"/>
    <row r="1239" s="97" customFormat="1" x14ac:dyDescent="0.25"/>
    <row r="1240" s="97" customFormat="1" x14ac:dyDescent="0.25"/>
  </sheetData>
  <mergeCells count="48">
    <mergeCell ref="Z4:AB4"/>
    <mergeCell ref="Z9:AB9"/>
    <mergeCell ref="AR9:AU9"/>
    <mergeCell ref="AV9:AY9"/>
    <mergeCell ref="AD9:AG9"/>
    <mergeCell ref="AN9:AQ9"/>
    <mergeCell ref="AI7:AL7"/>
    <mergeCell ref="AI8:AL8"/>
    <mergeCell ref="AI9:AL9"/>
    <mergeCell ref="AN7:AQ7"/>
    <mergeCell ref="AD8:AG8"/>
    <mergeCell ref="AN8:AQ8"/>
    <mergeCell ref="AR8:AU8"/>
    <mergeCell ref="AV8:AY8"/>
    <mergeCell ref="AD7:AG7"/>
    <mergeCell ref="AR7:AU7"/>
    <mergeCell ref="AV7:AY7"/>
    <mergeCell ref="AD6:AG6"/>
    <mergeCell ref="AN6:AQ6"/>
    <mergeCell ref="AR6:AU6"/>
    <mergeCell ref="AV6:AY6"/>
    <mergeCell ref="AI6:AL6"/>
    <mergeCell ref="AN4:AQ4"/>
    <mergeCell ref="AR4:AU4"/>
    <mergeCell ref="AV4:AY4"/>
    <mergeCell ref="AD5:AG5"/>
    <mergeCell ref="AN5:AQ5"/>
    <mergeCell ref="AR5:AU5"/>
    <mergeCell ref="AV5:AY5"/>
    <mergeCell ref="AI4:AM4"/>
    <mergeCell ref="AD4:AH4"/>
    <mergeCell ref="AI5:AL5"/>
    <mergeCell ref="F4:I4"/>
    <mergeCell ref="V4:Y4"/>
    <mergeCell ref="R4:U4"/>
    <mergeCell ref="J4:M4"/>
    <mergeCell ref="N4:Q4"/>
    <mergeCell ref="B14:E14"/>
    <mergeCell ref="B17:E17"/>
    <mergeCell ref="B1:E1"/>
    <mergeCell ref="A2:E2"/>
    <mergeCell ref="A3:B3"/>
    <mergeCell ref="A11:C11"/>
    <mergeCell ref="A9:E9"/>
    <mergeCell ref="B16:E16"/>
    <mergeCell ref="B15:E15"/>
    <mergeCell ref="B13:E13"/>
    <mergeCell ref="B12:E12"/>
  </mergeCells>
  <phoneticPr fontId="1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Mercado 2025</vt:lpstr>
      <vt:lpstr>Estudio Mercado 2026 Rev. Mayra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Personal</dc:creator>
  <cp:keywords/>
  <dc:description/>
  <cp:lastModifiedBy>Luis Alberto Cuellar Sanabria</cp:lastModifiedBy>
  <cp:revision/>
  <dcterms:created xsi:type="dcterms:W3CDTF">2025-04-01T15:37:37Z</dcterms:created>
  <dcterms:modified xsi:type="dcterms:W3CDTF">2026-09-09T12:06:14Z</dcterms:modified>
  <cp:category/>
  <cp:contentStatus/>
</cp:coreProperties>
</file>