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Perfil de usuario\Downloads\"/>
    </mc:Choice>
  </mc:AlternateContent>
  <xr:revisionPtr revIDLastSave="0" documentId="13_ncr:1_{1CF4DCE5-8927-4DB9-B3E5-E0D57DDC2827}" xr6:coauthVersionLast="46" xr6:coauthVersionMax="47" xr10:uidLastSave="{00000000-0000-0000-0000-000000000000}"/>
  <bookViews>
    <workbookView xWindow="-120" yWindow="-120" windowWidth="20730" windowHeight="11040" firstSheet="1" activeTab="1" xr2:uid="{F9A6C6AB-2774-44DA-B4A2-F3A792F97488}"/>
  </bookViews>
  <sheets>
    <sheet name="Estudio Mercado 2025" sheetId="1" r:id="rId1"/>
    <sheet name="Estudio Mercado 2026" sheetId="2" r:id="rId2"/>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V6" i="2" l="1"/>
  <c r="R9" i="2"/>
  <c r="S8" i="2"/>
  <c r="T8" i="2" s="1"/>
  <c r="U8" i="2" s="1"/>
  <c r="S7" i="2"/>
  <c r="T7" i="2" s="1"/>
  <c r="U7" i="2" s="1"/>
  <c r="S6" i="2"/>
  <c r="T6" i="2" s="1"/>
  <c r="N9" i="2"/>
  <c r="O8" i="2"/>
  <c r="P8" i="2" s="1"/>
  <c r="Q8" i="2" s="1"/>
  <c r="O7" i="2"/>
  <c r="P7" i="2" s="1"/>
  <c r="Q7" i="2" s="1"/>
  <c r="O6" i="2"/>
  <c r="P6" i="2" s="1"/>
  <c r="J9" i="2"/>
  <c r="K8" i="2"/>
  <c r="L8" i="2" s="1"/>
  <c r="M8" i="2" s="1"/>
  <c r="K7" i="2"/>
  <c r="L7" i="2" s="1"/>
  <c r="M7" i="2" s="1"/>
  <c r="K6" i="2"/>
  <c r="L6" i="2" s="1"/>
  <c r="F9" i="2"/>
  <c r="G8" i="2"/>
  <c r="H8" i="2" s="1"/>
  <c r="I8" i="2" s="1"/>
  <c r="G7" i="2"/>
  <c r="H7" i="2" s="1"/>
  <c r="I7" i="2" s="1"/>
  <c r="G6" i="2"/>
  <c r="H6" i="2" s="1"/>
  <c r="W6" i="2"/>
  <c r="X6" i="2" s="1"/>
  <c r="Y6" i="2" s="1"/>
  <c r="W8" i="2"/>
  <c r="X8" i="2" s="1"/>
  <c r="Y8" i="2" s="1"/>
  <c r="W7" i="2"/>
  <c r="X7" i="2" s="1"/>
  <c r="Y7" i="2" s="1"/>
  <c r="V9" i="2"/>
  <c r="AF7" i="1"/>
  <c r="AG7" i="1" s="1"/>
  <c r="AF6" i="1"/>
  <c r="AG6" i="1" s="1"/>
  <c r="AD8" i="1"/>
  <c r="AE8" i="1"/>
  <c r="Z8" i="1"/>
  <c r="AB7" i="1"/>
  <c r="AC6" i="1"/>
  <c r="AA6" i="1"/>
  <c r="AA8" i="1" s="1"/>
  <c r="V8" i="1"/>
  <c r="X7" i="1"/>
  <c r="Y6" i="1"/>
  <c r="W6" i="1"/>
  <c r="W8" i="1" s="1"/>
  <c r="S8" i="1"/>
  <c r="R8" i="1"/>
  <c r="T7" i="1"/>
  <c r="U7" i="1" s="1"/>
  <c r="T6" i="1"/>
  <c r="O8" i="1"/>
  <c r="P8" i="1"/>
  <c r="N8" i="1"/>
  <c r="Q7" i="1"/>
  <c r="Q6" i="1"/>
  <c r="K8" i="1"/>
  <c r="L8" i="1"/>
  <c r="M8" i="1"/>
  <c r="J8" i="1"/>
  <c r="H8" i="1"/>
  <c r="I7" i="1"/>
  <c r="I6" i="1"/>
  <c r="G8" i="1"/>
  <c r="F8" i="1"/>
  <c r="Z7" i="2" l="1"/>
  <c r="Z8" i="2"/>
  <c r="AJ7" i="2"/>
  <c r="AJ8" i="2"/>
  <c r="AE7" i="2"/>
  <c r="AE8" i="2"/>
  <c r="AD7" i="2"/>
  <c r="T9" i="2"/>
  <c r="U6" i="2"/>
  <c r="U9" i="2" s="1"/>
  <c r="S9" i="2"/>
  <c r="Q6" i="2"/>
  <c r="Q9" i="2" s="1"/>
  <c r="P9" i="2"/>
  <c r="O9" i="2"/>
  <c r="M6" i="2"/>
  <c r="M9" i="2" s="1"/>
  <c r="L9" i="2"/>
  <c r="K9" i="2"/>
  <c r="I6" i="2"/>
  <c r="H9" i="2"/>
  <c r="G9" i="2"/>
  <c r="W9" i="2"/>
  <c r="Y9" i="2"/>
  <c r="X9" i="2"/>
  <c r="AG8" i="1"/>
  <c r="AF8" i="1"/>
  <c r="Q8" i="1"/>
  <c r="I8" i="1"/>
  <c r="U6" i="1"/>
  <c r="T8" i="1"/>
  <c r="AB8" i="1"/>
  <c r="AC7" i="1"/>
  <c r="AC8" i="1" s="1"/>
  <c r="Y7" i="1"/>
  <c r="X8" i="1"/>
  <c r="AI7" i="2" l="1"/>
  <c r="I9" i="2"/>
  <c r="AJ6" i="2"/>
  <c r="AE6" i="2"/>
  <c r="Z6" i="2"/>
  <c r="AI8" i="2"/>
  <c r="AD8" i="2"/>
  <c r="AR7" i="2"/>
  <c r="B13" i="2" s="1"/>
  <c r="AN7" i="2"/>
  <c r="B16" i="2" s="1"/>
  <c r="U8" i="1"/>
  <c r="AP6" i="1"/>
  <c r="AH6" i="1"/>
  <c r="AL6" i="1"/>
  <c r="AH7" i="1"/>
  <c r="AL7" i="1"/>
  <c r="AP7" i="1"/>
  <c r="Y8" i="1"/>
  <c r="AN6" i="2" l="1"/>
  <c r="Z9" i="2"/>
  <c r="AD6" i="2"/>
  <c r="AD9" i="2" s="1"/>
  <c r="AI6" i="2"/>
  <c r="AI9" i="2" s="1"/>
  <c r="AE9" i="2"/>
  <c r="AJ9" i="2"/>
  <c r="AV7" i="2"/>
  <c r="AR8" i="2"/>
  <c r="B14" i="2" s="1"/>
  <c r="AN8" i="2"/>
  <c r="B17" i="2" s="1"/>
  <c r="AX6" i="1"/>
  <c r="AP8" i="1"/>
  <c r="AT6" i="1"/>
  <c r="BB6" i="1" s="1"/>
  <c r="AT7" i="1"/>
  <c r="AL8" i="1"/>
  <c r="AX7" i="1"/>
  <c r="AV8" i="2" l="1"/>
  <c r="B15" i="2"/>
  <c r="AR6" i="2"/>
  <c r="BB7" i="1"/>
  <c r="BB8" i="1"/>
  <c r="AX8" i="1"/>
  <c r="AT8" i="1"/>
  <c r="AR9" i="2" l="1"/>
  <c r="B12" i="2"/>
  <c r="AV9" i="2"/>
  <c r="AN9" i="2"/>
  <c r="AH8" i="1"/>
</calcChain>
</file>

<file path=xl/sharedStrings.xml><?xml version="1.0" encoding="utf-8"?>
<sst xmlns="http://schemas.openxmlformats.org/spreadsheetml/2006/main" count="126" uniqueCount="48">
  <si>
    <t>OBJETO</t>
  </si>
  <si>
    <t>ADQUISICIÓN, INSTALACIÓN Y DISTRIBUCIÓN DE ELEMENTOS DE TECNOLOGÍA PARA APOYAR EL DESARROLLO DE LOS PROYECTOS PEDAGÓGICOS DE LAS INSTITUCIONES EDUCATIVAS DISTRITALES LA ESTRELLITA, SALUDCOOP NORTE, CRISTÓBAL COLÓN Y AGUSTÍN FERNANDEZ DE LA LOCALIDAD DE USAQUÉN.</t>
  </si>
  <si>
    <t xml:space="preserve">ESTUDIO DE MERCADO </t>
  </si>
  <si>
    <t>BOGOTÁ, LOCALIDAD DE USAQUÉN</t>
  </si>
  <si>
    <t>DIPARCO</t>
  </si>
  <si>
    <t>AXXION SAS</t>
  </si>
  <si>
    <t>CYS TECNOLOGÍA</t>
  </si>
  <si>
    <t>GOMEZ DELGADO INGENIEROS SAS</t>
  </si>
  <si>
    <t>MAKRO SYSTEM COLOMBIA SAS</t>
  </si>
  <si>
    <t>SERLECOM</t>
  </si>
  <si>
    <t>LYC</t>
  </si>
  <si>
    <t xml:space="preserve">PROMEDIO </t>
  </si>
  <si>
    <t>MEDIANA</t>
  </si>
  <si>
    <t xml:space="preserve">DESVIACIÓN ESTANDAR </t>
  </si>
  <si>
    <t>VALOR MINIMO</t>
  </si>
  <si>
    <t xml:space="preserve">VALOR MÁXIMO </t>
  </si>
  <si>
    <t>VALOR ESTIMADO DE MERCADO</t>
  </si>
  <si>
    <t>ITEM</t>
  </si>
  <si>
    <t>ELEMENTO</t>
  </si>
  <si>
    <t>ESPECIFICACIONES TÉCNICAS</t>
  </si>
  <si>
    <t>UNIDAD</t>
  </si>
  <si>
    <t>CANTIDAD</t>
  </si>
  <si>
    <t>VALOR UNITARIO SIN IVA
(sin decimales)</t>
  </si>
  <si>
    <t>VALOR UNITARIO DEL IVA
(sin decimales)</t>
  </si>
  <si>
    <t>VALOR UNITARIO CON IVA
(sin decimales)</t>
  </si>
  <si>
    <t>VALOR TOTAL
(sin decimales)</t>
  </si>
  <si>
    <t>PANTALLA ALL IN ONE DE 65 PULGADAS</t>
  </si>
  <si>
    <t xml:space="preserve">Pantalla all in one de 65 pulgadas, tecnología del panel led y/o lcd, durabilidad del panel en el rango de 50.000 horas mínimo, tecnología mínimo 4k, el contratista dentro del tiempo de la ejecución del contrato, deberá presentar la certificación del fabricante acreditando el cumplimiento de esta especificación. resolución mínimo 3840 x 2160 o superior tamaño de pantalla 65” o superior, protección de pantalla vidrio templado de 4 mm con antireflejo de fábrica, con dureza del vidrio (7 mosh), relación de aspecto 16:9 o superior, contraste dinámico 4000:1 o superior, puerto hdmi mínimo (1), mínimo (1) puerto vga puerto de salida de audio mínimo (1), entrada de micrófono mínimo (1), puertos usb mínimo (2), control externo, receptor de infrarrojos (1), puerto usb-c 3.2 (audio, video, touch), potencia parlante mínimo 20 watts rms * 2) lan rj45, tecnología del touch infrarrojo y/o ultrafine touch, respuesta ≤ 10 ms mínimo, toques múltiples 20 toques simultáneos mínimo en sistema operativo android y 40 puntos en sistema operativo windows, métodos de toque con el dedo y/o lápiz. salida touch pc usb-b / 2.0 y/o usb–a, compatible touch plug and play sistema operativo, android mínimo 10.0 con plataforma play store, windows 11 básico y/o mac, debe tener un computador integrado, con las siguientes características: procesador intel core i7 de 12 generación, mínimo 2.1 ghz o su equivalente en amd de 2.1 ghz en frecuencia base), arquitectura de 64 bits, memoria ram de mínimo 8 gb, disco duro de mínimo 500 gb hdd y/o 256 gb ssd incluido en la ops, con tarjeta de video intel hd graphics de 1 gb, con mínimo 6 puertos usb en la cpu adicionalmente 1 puertos hdmi debe tener tarjeta de red inalámbrica incorporada en la cpu, la cpu debe cumplir con las norma energy star y/o norma ambiental rohs, y/o reach svhc list, y/o ce-ul, y/o cul, y/o fcc-b / ices-003, y/o veee, y/o otras normas ambientales a nivel mundial, tarjeta de red 10/100/1000 o superior, con tarjetas inalámbricas que soporten normatividad 802.11 b/g/n a 300 mbps, teclado en español inalámbrico compatible con el computador integrado de la pantalla mouse óptico inalámbrico con scroll compatible con el computador integrado de la pantalla, se debe incluir las baterías para el teclado y mouse mínimo 4 pares y/o baterías recargables por usb. garantía 3 años en sitio, incluye partes y mano de obra, a partir del recibo a satisfacción por parte de la sed. asi mismo debe tener sistema operativo android independiente para el manejo e instalacion de aplicaciones android. Ver ficha tecnica. </t>
  </si>
  <si>
    <t>TABLET PROFESIONAL DE MINIMO 9.7 PULGADAS</t>
  </si>
  <si>
    <t xml:space="preserve">Tablet profesional de mínimo 9.7 pulgadas, procesador de cuatro núcleos, tecnología de 64 bits y velocidad mínimo de 2.0 ghz en cada uno de sus núcleos, almacenamiento interno directamente de fábrica con disco duro de 128 gb o superior. no se aceptan memorias sd y/o micro sd, como cumplimiento para el almacenamiento, memoria ram de mínimo 2 gb, se debe entregar con un lápiz táctil preferiblemente de la misma marca de la tablet y/o un lápiz que sea compatible con la tablet, pantalla lcd led o lcd ips, capacitiva, multitáctil. rotación 4 vías de mínimo 9.7", con resolución 1200 x 1920 pixeles o superior, auriculares y conector de auriculares de 3.5 mm independiente o en combo o tipo c, cámara trasera de mínimo 8.0 megapíxeles con autofoco, cámara delantera de mínimo 1.2 megapíxeles, unidad parlante o altavoz mono o estéreo, batería integrada con autonomía de mínimo 10 horas de navegación en web con certificación fcc, ul o ce, adaptador de ca original del fabricante, que soporte rangos 100-240 v/50-60 hz. Certificación fcc, ul o ce, gps integrado, wi-fi (802.11 b/g/n) con certificación wi-fi certified™, bluetooth 4.2 o superior, peso máximo de 600 gramos, 600g, con sensores (mínimo acelerómetro y sensor de luz), software licenciado ya instalado con licencia de android 10 y/o superior y/o ios 12 o superior, la sed solicita documentos adjuntos para verificación dedicado del medio ambiente y manejo consumo de energía con las certificaciones energy star certificación versión 6.1 o superior, presentar certificado del fabricante de la tablet ofertada que acredite ser miembro epeat y/o presentar certificado epeat de la tablet ofertada, certificación wi-fi certified™, certificación fcc, ul o ce para cargador y batería.
La tablet debe incluir un estuche protector ejecutivo que permita dos ángulos de inclinación sobre el plano horizontal para la utilización por parte del usuario, sin necesidad de utilizar las manos, que permita acceso a los botones de control, cámaras, pantalla, sensores, puertos de entrada/salida de la tableta y a todos los slots de la misma, sin necesidad de retirar o desplazar el estuche, debe incluir software que permita la lectura o edición básica de documentos de office: word, powerpoint, excel para tablets, debe incluir rotulado con un sticker adhesivo con el nombre del proveedor que suministra los equipos, el número del contrato y línea de atención del proveedor.
Adicionalmente y en caso de que la entidad compradora así lo requiera, debe entregarse el equipo con marcación con tinta insoluble y/o láser o solventes, con el logotipo de la sed. la sed entregará el arte para llevar a cabo la marcación. garantía 1 año que cubre partes y mano de obra. el proceso de instalación es el siguiente: se debe entregar y probar que funcione la tablet profesional con el procedimiento básico de encendido, conexión del cargador a una toma de corriente regulada, se debe verificar el funcionamiento de los accesorios que se entreguen con la tablet profesional, una vez verificado que funciona la configuración pasará a ser parte de la mesa de ayuda de la sed. Ver ficha tecnica. 
</t>
  </si>
  <si>
    <t>Excluido de IVA</t>
  </si>
  <si>
    <t>VALOR TOTAL</t>
  </si>
  <si>
    <t xml:space="preserve">NOTAS </t>
  </si>
  <si>
    <t>TENIENDO EN CUENTA EL INDICADOR DE VALOR MÁXIMO , EL PRECIO PARA EL ITEM #1 NO PUEDE SUPERAR LOS  $70,935,343</t>
  </si>
  <si>
    <t>TENIENDO EN CUENTA EL INDICADOR DE VALOR MÁXIMO , EL PRECIO PARA EL ITEM #2 NO PUEDE SUPERAR LOS  $119,742,114</t>
  </si>
  <si>
    <t>TENIENDO EN CUENTA EL INDICADOR DE VALOR MINIMO , EL PRECIO PARA EL ITEM #1 NO PUEDE DISMINUIR DEBAJO DE  LOS  $23,879,955</t>
  </si>
  <si>
    <t>TENIENDO EN CUENTA EL INDICADOR DE VALOR MINIMO , EL PRECIO PARA EL ITEM #2 NO PUEDE DISMINUIR DEBAJO DE  LOS  $94,000,506</t>
  </si>
  <si>
    <t xml:space="preserve">UNA DE LAS EMPRESAS PRESENTADAS EN ESTE ESTUDIO DE MERCADO NO CONTABA CON EL STOCK DE UNO DE LOS ITEMS, AÚN ASÍ SE TIENE EN CUENTA EL OTRO ITEM PARA SOPORTAR LOS INDICADORES DE : PROMEDIO , DESVIACIÓN ESTANDAR , VALOR MÁXIMO Y VALOR MINIMO </t>
  </si>
  <si>
    <t>ADQUISICIÓN, INSTALACIÓN Y DISTRIBUCIÓN DE ELEMENTOS DE TECNOLOGÍA PARA APOYAR EL DESARROLLO DE LOS PROYECTOS PEDAGÓGICOS DE LAS INSTITUCIONES EDUCATIVAS DISTRITALES USAQUÉN, UNIÓN COLOMBIA Y FRIEDRICH NAUMANN DE LA LOCALIDAD DE USAQUÉN.</t>
  </si>
  <si>
    <t>CONVERGER IT SAS</t>
  </si>
  <si>
    <t>NWS</t>
  </si>
  <si>
    <t>QUALITY GROUP SERVICES</t>
  </si>
  <si>
    <t>KING'S TECHNOLOGY</t>
  </si>
  <si>
    <t>KEY CONSULTING GROUP</t>
  </si>
  <si>
    <t>VALOR UNITARIO
(sin decimales)</t>
  </si>
  <si>
    <t>EQUIPO DE COMPUTO DE ESCRITORIO</t>
  </si>
  <si>
    <t>EQUIPO DE 
COMPUTO 
PORTATIL CON 
DIADEMA 
INCLUIDA</t>
  </si>
  <si>
    <t>VER FICHA TECNICA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</si>
</sst>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 #,##0"/>
    <numFmt numFmtId="165" formatCode="\$\ #,##0.00"/>
    <numFmt numFmtId="166" formatCode="_(&quot;$&quot;* #,##0_);_(&quot;$&quot;* \(#,##0\);_(&quot;$&quot;* &quot;-&quot;??_);_(@_)"/>
  </numFmts>
  <fonts count="14" x14ac:knownFonts="1">
    <font>
      <sz val="11"/>
      <color theme="1"/>
      <name val="Calibri"/>
      <family val="2"/>
      <scheme val="minor"/>
    </font>
    <font>
      <b/>
      <sz val="11"/>
      <color theme="1"/>
      <name val="Calibri"/>
      <family val="2"/>
      <scheme val="minor"/>
    </font>
    <font>
      <sz val="16"/>
      <color rgb="FF000000"/>
      <name val="Calibri"/>
      <family val="2"/>
      <scheme val="minor"/>
    </font>
    <font>
      <sz val="16"/>
      <name val="Calibri"/>
      <family val="2"/>
      <scheme val="minor"/>
    </font>
    <font>
      <b/>
      <sz val="16"/>
      <color rgb="FF000000"/>
      <name val="Calibri"/>
      <family val="2"/>
      <scheme val="minor"/>
    </font>
    <font>
      <b/>
      <sz val="22"/>
      <color theme="1"/>
      <name val="Calibri"/>
      <family val="2"/>
      <scheme val="minor"/>
    </font>
    <font>
      <sz val="16"/>
      <color rgb="FF000000"/>
      <name val="Calibri"/>
      <family val="2"/>
    </font>
    <font>
      <b/>
      <sz val="16"/>
      <color rgb="FF000000"/>
      <name val="Calibri"/>
      <family val="2"/>
    </font>
    <font>
      <b/>
      <sz val="16"/>
      <color theme="1"/>
      <name val="Calibri"/>
      <family val="2"/>
      <scheme val="minor"/>
    </font>
    <font>
      <sz val="16"/>
      <color theme="1"/>
      <name val="Calibri"/>
      <family val="2"/>
      <scheme val="minor"/>
    </font>
    <font>
      <sz val="22"/>
      <color theme="1"/>
      <name val="Calibri"/>
      <family val="2"/>
      <scheme val="minor"/>
    </font>
    <font>
      <b/>
      <sz val="36"/>
      <color theme="1"/>
      <name val="Calibri"/>
      <family val="2"/>
      <scheme val="minor"/>
    </font>
    <font>
      <sz val="8"/>
      <name val="Calibri"/>
      <family val="2"/>
      <scheme val="minor"/>
    </font>
    <font>
      <sz val="11"/>
      <color theme="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0" tint="-0.49998474074526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top/>
      <bottom/>
      <diagonal/>
    </border>
  </borders>
  <cellStyleXfs count="2">
    <xf numFmtId="0" fontId="0" fillId="0" borderId="0"/>
    <xf numFmtId="44" fontId="13" fillId="0" borderId="0" applyFont="0" applyFill="0" applyBorder="0" applyAlignment="0" applyProtection="0"/>
  </cellStyleXfs>
  <cellXfs count="88">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top" wrapText="1"/>
    </xf>
    <xf numFmtId="0" fontId="1" fillId="0" borderId="0" xfId="0" applyFont="1" applyAlignment="1">
      <alignment horizontal="center" vertical="center" wrapText="1"/>
    </xf>
    <xf numFmtId="164" fontId="2" fillId="0" borderId="8" xfId="0" applyNumberFormat="1" applyFont="1" applyBorder="1" applyAlignment="1">
      <alignment horizontal="center" vertical="center" shrinkToFit="1"/>
    </xf>
    <xf numFmtId="164" fontId="4" fillId="0" borderId="8" xfId="0" applyNumberFormat="1" applyFont="1" applyBorder="1" applyAlignment="1">
      <alignment horizontal="center" vertical="center" shrinkToFit="1"/>
    </xf>
    <xf numFmtId="165" fontId="6" fillId="0" borderId="8" xfId="0" applyNumberFormat="1" applyFont="1" applyBorder="1" applyAlignment="1">
      <alignment horizontal="center" vertical="center" shrinkToFit="1"/>
    </xf>
    <xf numFmtId="165" fontId="7" fillId="0" borderId="8" xfId="0" applyNumberFormat="1" applyFont="1" applyBorder="1" applyAlignment="1">
      <alignment horizontal="center" vertical="center" shrinkToFit="1"/>
    </xf>
    <xf numFmtId="164" fontId="2" fillId="0" borderId="9" xfId="0" applyNumberFormat="1" applyFont="1" applyBorder="1" applyAlignment="1">
      <alignment horizontal="center" vertical="center" shrinkToFit="1"/>
    </xf>
    <xf numFmtId="0" fontId="3" fillId="0" borderId="9" xfId="0" applyFont="1" applyBorder="1" applyAlignment="1">
      <alignment horizontal="center" vertical="center" wrapText="1"/>
    </xf>
    <xf numFmtId="164" fontId="4" fillId="0" borderId="9" xfId="0" applyNumberFormat="1" applyFont="1" applyBorder="1" applyAlignment="1">
      <alignment horizontal="center" vertical="center" shrinkToFit="1"/>
    </xf>
    <xf numFmtId="165" fontId="6" fillId="0" borderId="9" xfId="0" applyNumberFormat="1" applyFont="1" applyBorder="1" applyAlignment="1">
      <alignment horizontal="center" vertical="center" shrinkToFit="1"/>
    </xf>
    <xf numFmtId="165" fontId="7" fillId="0" borderId="9" xfId="0" applyNumberFormat="1" applyFont="1" applyBorder="1" applyAlignment="1">
      <alignment horizontal="center" vertical="center" shrinkToFit="1"/>
    </xf>
    <xf numFmtId="164" fontId="9" fillId="0" borderId="1" xfId="0" applyNumberFormat="1" applyFont="1" applyBorder="1"/>
    <xf numFmtId="164" fontId="8" fillId="4" borderId="1" xfId="0" applyNumberFormat="1" applyFont="1" applyFill="1" applyBorder="1"/>
    <xf numFmtId="165" fontId="9" fillId="0" borderId="1" xfId="0" applyNumberFormat="1" applyFont="1" applyBorder="1"/>
    <xf numFmtId="165" fontId="8" fillId="4" borderId="1" xfId="0" applyNumberFormat="1" applyFont="1" applyFill="1" applyBorder="1"/>
    <xf numFmtId="165" fontId="7" fillId="0" borderId="10" xfId="0" applyNumberFormat="1" applyFont="1" applyBorder="1" applyAlignment="1">
      <alignment horizontal="center" vertical="center" shrinkToFit="1"/>
    </xf>
    <xf numFmtId="165" fontId="7" fillId="0" borderId="11" xfId="0" applyNumberFormat="1" applyFont="1" applyBorder="1" applyAlignment="1">
      <alignment horizontal="center" vertical="center" shrinkToFit="1"/>
    </xf>
    <xf numFmtId="165" fontId="8" fillId="4" borderId="2" xfId="0" applyNumberFormat="1" applyFont="1" applyFill="1" applyBorder="1"/>
    <xf numFmtId="164" fontId="6" fillId="0" borderId="8" xfId="0" applyNumberFormat="1" applyFont="1" applyBorder="1" applyAlignment="1">
      <alignment horizontal="center" vertical="center" shrinkToFit="1"/>
    </xf>
    <xf numFmtId="164" fontId="7" fillId="0" borderId="10" xfId="0" applyNumberFormat="1" applyFont="1" applyBorder="1" applyAlignment="1">
      <alignment horizontal="center" vertical="center" shrinkToFit="1"/>
    </xf>
    <xf numFmtId="164" fontId="6" fillId="0" borderId="9" xfId="0" applyNumberFormat="1" applyFont="1" applyBorder="1" applyAlignment="1">
      <alignment horizontal="center" vertical="center" shrinkToFit="1"/>
    </xf>
    <xf numFmtId="164" fontId="7" fillId="0" borderId="11" xfId="0" applyNumberFormat="1" applyFont="1" applyBorder="1" applyAlignment="1">
      <alignment horizontal="center" vertical="center" shrinkToFit="1"/>
    </xf>
    <xf numFmtId="164" fontId="8" fillId="0" borderId="1" xfId="0" applyNumberFormat="1" applyFont="1" applyBorder="1" applyAlignment="1">
      <alignment horizontal="center" vertical="center"/>
    </xf>
    <xf numFmtId="0" fontId="1" fillId="2" borderId="13" xfId="0" applyFont="1" applyFill="1" applyBorder="1" applyAlignment="1">
      <alignment horizontal="center" vertical="center"/>
    </xf>
    <xf numFmtId="164" fontId="10" fillId="0" borderId="0" xfId="0" applyNumberFormat="1" applyFont="1"/>
    <xf numFmtId="0" fontId="1" fillId="0" borderId="12" xfId="0" applyFont="1" applyBorder="1" applyAlignment="1">
      <alignment horizontal="center"/>
    </xf>
    <xf numFmtId="166" fontId="0" fillId="0" borderId="0" xfId="0" applyNumberFormat="1"/>
    <xf numFmtId="0" fontId="5" fillId="3" borderId="1" xfId="0" applyFont="1" applyFill="1" applyBorder="1" applyAlignment="1">
      <alignment horizontal="center" vertical="center"/>
    </xf>
    <xf numFmtId="0" fontId="1" fillId="0" borderId="0" xfId="0" applyFont="1" applyAlignment="1">
      <alignment horizontal="center" vertical="center"/>
    </xf>
    <xf numFmtId="164" fontId="8" fillId="5" borderId="1" xfId="0" applyNumberFormat="1" applyFont="1" applyFill="1" applyBorder="1" applyAlignment="1">
      <alignment horizontal="center" vertical="center"/>
    </xf>
    <xf numFmtId="0" fontId="0" fillId="0" borderId="1" xfId="0" applyBorder="1" applyAlignment="1">
      <alignment horizontal="center" vertical="center" wrapText="1"/>
    </xf>
    <xf numFmtId="44" fontId="1" fillId="0" borderId="0" xfId="1" applyFont="1" applyAlignment="1">
      <alignment horizontal="center" vertical="center"/>
    </xf>
    <xf numFmtId="164" fontId="8" fillId="4" borderId="2" xfId="0" applyNumberFormat="1" applyFont="1" applyFill="1" applyBorder="1" applyAlignment="1">
      <alignment horizontal="center"/>
    </xf>
    <xf numFmtId="44" fontId="8" fillId="0" borderId="2" xfId="1" applyFont="1" applyBorder="1" applyAlignment="1">
      <alignment horizontal="center" vertical="center"/>
    </xf>
    <xf numFmtId="164" fontId="6" fillId="0" borderId="10" xfId="0" applyNumberFormat="1" applyFont="1" applyBorder="1" applyAlignment="1">
      <alignment horizontal="center" vertical="center" shrinkToFit="1"/>
    </xf>
    <xf numFmtId="164" fontId="6" fillId="0" borderId="11" xfId="0" applyNumberFormat="1" applyFont="1" applyBorder="1" applyAlignment="1">
      <alignment horizontal="center" vertical="center" shrinkToFit="1"/>
    </xf>
    <xf numFmtId="44" fontId="0" fillId="0" borderId="0" xfId="1" applyFont="1"/>
    <xf numFmtId="164" fontId="8" fillId="6" borderId="2" xfId="0" applyNumberFormat="1" applyFont="1" applyFill="1" applyBorder="1" applyAlignment="1">
      <alignment horizontal="center"/>
    </xf>
    <xf numFmtId="0" fontId="0" fillId="0" borderId="1" xfId="0" applyBorder="1" applyAlignment="1">
      <alignment horizontal="center" vertical="top" wrapText="1"/>
    </xf>
    <xf numFmtId="164" fontId="9" fillId="0" borderId="1" xfId="0" applyNumberFormat="1" applyFont="1" applyBorder="1" applyAlignment="1">
      <alignment horizontal="center"/>
    </xf>
    <xf numFmtId="164" fontId="8" fillId="6" borderId="1" xfId="0" applyNumberFormat="1" applyFont="1" applyFill="1" applyBorder="1" applyAlignment="1">
      <alignment horizontal="center" vertical="center"/>
    </xf>
    <xf numFmtId="0" fontId="0" fillId="0" borderId="12" xfId="0" applyBorder="1" applyAlignment="1">
      <alignment horizontal="center"/>
    </xf>
    <xf numFmtId="0" fontId="11" fillId="0" borderId="12" xfId="0" applyFont="1" applyBorder="1" applyAlignment="1">
      <alignment horizontal="center"/>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164" fontId="8" fillId="0" borderId="1" xfId="0" applyNumberFormat="1" applyFont="1" applyBorder="1" applyAlignment="1">
      <alignment horizontal="center" vertical="center"/>
    </xf>
    <xf numFmtId="0" fontId="8" fillId="0" borderId="1" xfId="0" applyFont="1" applyBorder="1" applyAlignment="1">
      <alignment horizontal="center" vertical="center"/>
    </xf>
    <xf numFmtId="164" fontId="8" fillId="4" borderId="1" xfId="0" applyNumberFormat="1" applyFont="1" applyFill="1" applyBorder="1" applyAlignment="1">
      <alignment horizontal="center"/>
    </xf>
    <xf numFmtId="0" fontId="8" fillId="4" borderId="1" xfId="0" applyFont="1" applyFill="1" applyBorder="1" applyAlignment="1">
      <alignment horizontal="center"/>
    </xf>
    <xf numFmtId="0" fontId="8" fillId="0" borderId="2" xfId="0" applyFont="1" applyBorder="1" applyAlignment="1">
      <alignment horizontal="right"/>
    </xf>
    <xf numFmtId="0" fontId="8" fillId="0" borderId="3" xfId="0" applyFont="1" applyBorder="1" applyAlignment="1">
      <alignment horizontal="right"/>
    </xf>
    <xf numFmtId="0" fontId="8" fillId="0" borderId="4" xfId="0" applyFont="1" applyBorder="1" applyAlignment="1">
      <alignment horizontal="right"/>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5" fillId="3" borderId="1" xfId="0" applyFont="1" applyFill="1" applyBorder="1" applyAlignment="1">
      <alignment horizontal="center"/>
    </xf>
    <xf numFmtId="0" fontId="5" fillId="2" borderId="12" xfId="0" applyFont="1" applyFill="1" applyBorder="1" applyAlignment="1">
      <alignment horizontal="center" vertical="center"/>
    </xf>
    <xf numFmtId="0" fontId="1" fillId="2" borderId="12" xfId="0" applyFont="1" applyFill="1" applyBorder="1" applyAlignment="1">
      <alignment horizontal="center" vertical="center"/>
    </xf>
    <xf numFmtId="0" fontId="1" fillId="0" borderId="12" xfId="0" applyFont="1" applyBorder="1" applyAlignment="1">
      <alignment horizontal="center" vertical="center" wrapText="1"/>
    </xf>
    <xf numFmtId="164" fontId="8" fillId="4" borderId="2" xfId="0" applyNumberFormat="1" applyFont="1" applyFill="1" applyBorder="1" applyAlignment="1">
      <alignment horizontal="center" vertical="center"/>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164" fontId="8" fillId="0" borderId="2" xfId="0" applyNumberFormat="1"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1" fillId="2" borderId="1" xfId="0" applyFont="1" applyFill="1" applyBorder="1" applyAlignment="1">
      <alignment horizontal="center" vertical="center" wrapText="1"/>
    </xf>
    <xf numFmtId="0" fontId="0" fillId="0" borderId="14" xfId="0" applyBorder="1" applyAlignment="1">
      <alignment horizontal="left"/>
    </xf>
    <xf numFmtId="0" fontId="0" fillId="0" borderId="0" xfId="0" applyAlignment="1">
      <alignment horizontal="left"/>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5" fillId="3"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164" fontId="8" fillId="0" borderId="3" xfId="0" applyNumberFormat="1" applyFont="1" applyBorder="1" applyAlignment="1">
      <alignment horizontal="center" vertical="center"/>
    </xf>
    <xf numFmtId="164" fontId="8" fillId="0" borderId="4" xfId="0" applyNumberFormat="1" applyFont="1" applyBorder="1" applyAlignment="1">
      <alignment horizontal="center" vertical="center"/>
    </xf>
    <xf numFmtId="164" fontId="8" fillId="4" borderId="3" xfId="0" applyNumberFormat="1" applyFont="1" applyFill="1" applyBorder="1" applyAlignment="1">
      <alignment horizontal="center" vertical="center"/>
    </xf>
    <xf numFmtId="164" fontId="8" fillId="4" borderId="4" xfId="0" applyNumberFormat="1" applyFont="1" applyFill="1" applyBorder="1" applyAlignment="1">
      <alignment horizontal="center" vertical="center"/>
    </xf>
    <xf numFmtId="164" fontId="8" fillId="4" borderId="2" xfId="0" applyNumberFormat="1" applyFont="1" applyFill="1" applyBorder="1" applyAlignment="1">
      <alignment horizontal="center"/>
    </xf>
    <xf numFmtId="164" fontId="8" fillId="4" borderId="3" xfId="0" applyNumberFormat="1" applyFont="1" applyFill="1" applyBorder="1" applyAlignment="1">
      <alignment horizontal="center"/>
    </xf>
    <xf numFmtId="164" fontId="8" fillId="4" borderId="4" xfId="0" applyNumberFormat="1" applyFont="1" applyFill="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497498</xdr:colOff>
      <xdr:row>0</xdr:row>
      <xdr:rowOff>48846</xdr:rowOff>
    </xdr:from>
    <xdr:to>
      <xdr:col>10</xdr:col>
      <xdr:colOff>937847</xdr:colOff>
      <xdr:row>0</xdr:row>
      <xdr:rowOff>509252</xdr:rowOff>
    </xdr:to>
    <xdr:pic>
      <xdr:nvPicPr>
        <xdr:cNvPr id="3" name="Imagen 2">
          <a:extLst>
            <a:ext uri="{FF2B5EF4-FFF2-40B4-BE49-F238E27FC236}">
              <a16:creationId xmlns:a16="http://schemas.microsoft.com/office/drawing/2014/main" id="{1068C9E3-A9F3-4697-9032-118ADCD5413D}"/>
            </a:ext>
          </a:extLst>
        </xdr:cNvPr>
        <xdr:cNvPicPr>
          <a:picLocks noChangeAspect="1"/>
        </xdr:cNvPicPr>
      </xdr:nvPicPr>
      <xdr:blipFill>
        <a:blip xmlns:r="http://schemas.openxmlformats.org/officeDocument/2006/relationships" r:embed="rId1"/>
        <a:stretch>
          <a:fillRect/>
        </a:stretch>
      </xdr:blipFill>
      <xdr:spPr>
        <a:xfrm>
          <a:off x="23992498" y="48846"/>
          <a:ext cx="440349" cy="4604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0</xdr:row>
      <xdr:rowOff>48846</xdr:rowOff>
    </xdr:from>
    <xdr:to>
      <xdr:col>5</xdr:col>
      <xdr:colOff>440349</xdr:colOff>
      <xdr:row>1</xdr:row>
      <xdr:rowOff>282893</xdr:rowOff>
    </xdr:to>
    <xdr:pic>
      <xdr:nvPicPr>
        <xdr:cNvPr id="2" name="Imagen 1">
          <a:extLst>
            <a:ext uri="{FF2B5EF4-FFF2-40B4-BE49-F238E27FC236}">
              <a16:creationId xmlns:a16="http://schemas.microsoft.com/office/drawing/2014/main" id="{95D5B8CF-FD22-4AB4-9579-EE8CC8004EB9}"/>
            </a:ext>
          </a:extLst>
        </xdr:cNvPr>
        <xdr:cNvPicPr>
          <a:picLocks noChangeAspect="1"/>
        </xdr:cNvPicPr>
      </xdr:nvPicPr>
      <xdr:blipFill>
        <a:blip xmlns:r="http://schemas.openxmlformats.org/officeDocument/2006/relationships" r:embed="rId1"/>
        <a:stretch>
          <a:fillRect/>
        </a:stretch>
      </xdr:blipFill>
      <xdr:spPr>
        <a:xfrm>
          <a:off x="24932298" y="48846"/>
          <a:ext cx="440349" cy="46040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742D5-F895-461B-B2DA-A774E2D480EB}">
  <dimension ref="A1:BB15"/>
  <sheetViews>
    <sheetView zoomScale="70" zoomScaleNormal="70" workbookViewId="0">
      <selection activeCell="C6" sqref="C6"/>
    </sheetView>
  </sheetViews>
  <sheetFormatPr baseColWidth="10" defaultColWidth="11.42578125" defaultRowHeight="15" x14ac:dyDescent="0.25"/>
  <cols>
    <col min="1" max="1" width="16.140625" customWidth="1"/>
    <col min="2" max="2" width="52.28515625" bestFit="1" customWidth="1"/>
    <col min="3" max="3" width="112.140625" customWidth="1"/>
    <col min="5" max="5" width="16.5703125" bestFit="1" customWidth="1"/>
    <col min="6" max="6" width="31.28515625" customWidth="1"/>
    <col min="7" max="7" width="27.85546875" customWidth="1"/>
    <col min="8" max="8" width="22.28515625" customWidth="1"/>
    <col min="9" max="9" width="35.140625" customWidth="1"/>
    <col min="10" max="10" width="25.140625" bestFit="1" customWidth="1"/>
    <col min="11" max="11" width="24.5703125" customWidth="1"/>
    <col min="12" max="12" width="24.7109375" customWidth="1"/>
    <col min="13" max="13" width="38.5703125" customWidth="1"/>
    <col min="14" max="14" width="28.7109375" customWidth="1"/>
    <col min="15" max="15" width="22.140625" customWidth="1"/>
    <col min="16" max="16" width="24.28515625" customWidth="1"/>
    <col min="17" max="17" width="40.42578125" customWidth="1"/>
    <col min="18" max="20" width="25.140625" bestFit="1" customWidth="1"/>
    <col min="21" max="21" width="35" customWidth="1"/>
    <col min="22" max="22" width="25.140625" bestFit="1" customWidth="1"/>
    <col min="23" max="23" width="23.5703125" customWidth="1"/>
    <col min="24" max="24" width="25.7109375" customWidth="1"/>
    <col min="25" max="25" width="35.85546875" customWidth="1"/>
    <col min="26" max="26" width="23.28515625" customWidth="1"/>
    <col min="27" max="27" width="22.42578125" customWidth="1"/>
    <col min="28" max="28" width="25.140625" bestFit="1" customWidth="1"/>
    <col min="29" max="29" width="34.140625" customWidth="1"/>
    <col min="30" max="30" width="23.28515625" customWidth="1"/>
    <col min="31" max="31" width="22.42578125" customWidth="1"/>
    <col min="32" max="32" width="25.140625" bestFit="1" customWidth="1"/>
    <col min="33" max="33" width="34.140625" customWidth="1"/>
    <col min="47" max="47" width="25.7109375" bestFit="1" customWidth="1"/>
    <col min="54" max="54" width="59.28515625" style="32" customWidth="1"/>
  </cols>
  <sheetData>
    <row r="1" spans="1:54" ht="42.75" customHeight="1" x14ac:dyDescent="0.25">
      <c r="A1" s="27" t="s">
        <v>0</v>
      </c>
      <c r="B1" s="56" t="s">
        <v>1</v>
      </c>
      <c r="C1" s="57"/>
      <c r="D1" s="57"/>
      <c r="E1" s="57"/>
      <c r="F1" s="57"/>
      <c r="G1" s="57"/>
      <c r="H1" s="57"/>
      <c r="I1" s="58"/>
    </row>
    <row r="2" spans="1:54" ht="38.450000000000003" customHeight="1" x14ac:dyDescent="0.25">
      <c r="A2" s="60" t="s">
        <v>2</v>
      </c>
      <c r="B2" s="61"/>
      <c r="C2" s="61"/>
      <c r="D2" s="61"/>
      <c r="E2" s="61"/>
      <c r="F2" s="61"/>
      <c r="G2" s="61"/>
      <c r="H2" s="61"/>
      <c r="I2" s="61"/>
    </row>
    <row r="3" spans="1:54" ht="42.75" customHeight="1" x14ac:dyDescent="0.25">
      <c r="A3" s="62" t="s">
        <v>3</v>
      </c>
      <c r="B3" s="62"/>
      <c r="C3" s="5"/>
      <c r="D3" s="5"/>
      <c r="E3" s="5"/>
      <c r="F3" s="5"/>
      <c r="G3" s="5"/>
      <c r="H3" s="5"/>
      <c r="I3" s="5"/>
    </row>
    <row r="4" spans="1:54" ht="28.5" x14ac:dyDescent="0.45">
      <c r="F4" s="59" t="s">
        <v>4</v>
      </c>
      <c r="G4" s="59"/>
      <c r="H4" s="59"/>
      <c r="I4" s="59"/>
      <c r="J4" s="59" t="s">
        <v>5</v>
      </c>
      <c r="K4" s="59"/>
      <c r="L4" s="59"/>
      <c r="M4" s="59"/>
      <c r="N4" s="59" t="s">
        <v>6</v>
      </c>
      <c r="O4" s="59"/>
      <c r="P4" s="59"/>
      <c r="Q4" s="59"/>
      <c r="R4" s="59" t="s">
        <v>7</v>
      </c>
      <c r="S4" s="59"/>
      <c r="T4" s="59"/>
      <c r="U4" s="59"/>
      <c r="V4" s="59" t="s">
        <v>8</v>
      </c>
      <c r="W4" s="59"/>
      <c r="X4" s="59"/>
      <c r="Y4" s="59"/>
      <c r="Z4" s="59" t="s">
        <v>9</v>
      </c>
      <c r="AA4" s="59"/>
      <c r="AB4" s="59"/>
      <c r="AC4" s="59"/>
      <c r="AD4" s="59" t="s">
        <v>10</v>
      </c>
      <c r="AE4" s="59"/>
      <c r="AF4" s="59"/>
      <c r="AG4" s="59"/>
      <c r="AH4" s="59" t="s">
        <v>11</v>
      </c>
      <c r="AI4" s="59"/>
      <c r="AJ4" s="59"/>
      <c r="AK4" s="59"/>
      <c r="AL4" s="59" t="s">
        <v>12</v>
      </c>
      <c r="AM4" s="59"/>
      <c r="AN4" s="59"/>
      <c r="AO4" s="59"/>
      <c r="AP4" s="59" t="s">
        <v>13</v>
      </c>
      <c r="AQ4" s="59"/>
      <c r="AR4" s="59"/>
      <c r="AS4" s="59"/>
      <c r="AT4" s="59" t="s">
        <v>14</v>
      </c>
      <c r="AU4" s="59"/>
      <c r="AV4" s="59"/>
      <c r="AW4" s="59"/>
      <c r="AX4" s="59" t="s">
        <v>15</v>
      </c>
      <c r="AY4" s="59"/>
      <c r="AZ4" s="59"/>
      <c r="BA4" s="59"/>
      <c r="BB4" s="31" t="s">
        <v>16</v>
      </c>
    </row>
    <row r="5" spans="1:54" ht="57.6" customHeight="1" x14ac:dyDescent="0.25">
      <c r="A5" s="1" t="s">
        <v>17</v>
      </c>
      <c r="B5" s="1" t="s">
        <v>18</v>
      </c>
      <c r="C5" s="1" t="s">
        <v>19</v>
      </c>
      <c r="D5" s="1" t="s">
        <v>20</v>
      </c>
      <c r="E5" s="1" t="s">
        <v>21</v>
      </c>
      <c r="F5" s="2" t="s">
        <v>22</v>
      </c>
      <c r="G5" s="2" t="s">
        <v>23</v>
      </c>
      <c r="H5" s="2" t="s">
        <v>24</v>
      </c>
      <c r="I5" s="2" t="s">
        <v>25</v>
      </c>
      <c r="J5" s="2" t="s">
        <v>22</v>
      </c>
      <c r="K5" s="2" t="s">
        <v>23</v>
      </c>
      <c r="L5" s="2" t="s">
        <v>24</v>
      </c>
      <c r="M5" s="2" t="s">
        <v>25</v>
      </c>
      <c r="N5" s="2" t="s">
        <v>22</v>
      </c>
      <c r="O5" s="2" t="s">
        <v>23</v>
      </c>
      <c r="P5" s="2" t="s">
        <v>24</v>
      </c>
      <c r="Q5" s="2" t="s">
        <v>25</v>
      </c>
      <c r="R5" s="2" t="s">
        <v>22</v>
      </c>
      <c r="S5" s="2" t="s">
        <v>23</v>
      </c>
      <c r="T5" s="2" t="s">
        <v>24</v>
      </c>
      <c r="U5" s="2" t="s">
        <v>25</v>
      </c>
      <c r="V5" s="2" t="s">
        <v>22</v>
      </c>
      <c r="W5" s="2" t="s">
        <v>23</v>
      </c>
      <c r="X5" s="2" t="s">
        <v>24</v>
      </c>
      <c r="Y5" s="2" t="s">
        <v>25</v>
      </c>
      <c r="Z5" s="2" t="s">
        <v>22</v>
      </c>
      <c r="AA5" s="2" t="s">
        <v>23</v>
      </c>
      <c r="AB5" s="2" t="s">
        <v>24</v>
      </c>
      <c r="AC5" s="2" t="s">
        <v>25</v>
      </c>
      <c r="AD5" s="2" t="s">
        <v>22</v>
      </c>
      <c r="AE5" s="2" t="s">
        <v>23</v>
      </c>
      <c r="AF5" s="2" t="s">
        <v>24</v>
      </c>
      <c r="AG5" s="2" t="s">
        <v>25</v>
      </c>
      <c r="AH5" s="47" t="s">
        <v>25</v>
      </c>
      <c r="AI5" s="48"/>
      <c r="AJ5" s="48"/>
      <c r="AK5" s="48"/>
      <c r="AL5" s="69"/>
      <c r="AM5" s="69"/>
      <c r="AN5" s="69"/>
      <c r="AO5" s="69"/>
      <c r="AP5" s="69"/>
      <c r="AQ5" s="69"/>
      <c r="AR5" s="69"/>
      <c r="AS5" s="69"/>
      <c r="AT5" s="69"/>
      <c r="AU5" s="69"/>
      <c r="AV5" s="69"/>
      <c r="AW5" s="69"/>
      <c r="AX5" s="69"/>
      <c r="AY5" s="69"/>
      <c r="AZ5" s="69"/>
      <c r="BA5" s="69"/>
      <c r="BB5" s="1"/>
    </row>
    <row r="6" spans="1:54" ht="330" x14ac:dyDescent="0.25">
      <c r="A6" s="3">
        <v>1</v>
      </c>
      <c r="B6" s="3" t="s">
        <v>26</v>
      </c>
      <c r="C6" s="4" t="s">
        <v>27</v>
      </c>
      <c r="D6" s="3" t="s">
        <v>20</v>
      </c>
      <c r="E6" s="3">
        <v>5</v>
      </c>
      <c r="F6" s="6">
        <v>9185000</v>
      </c>
      <c r="G6" s="6">
        <v>1745150</v>
      </c>
      <c r="H6" s="6">
        <v>10930150</v>
      </c>
      <c r="I6" s="7">
        <f>H6*E6</f>
        <v>54650750</v>
      </c>
      <c r="J6" s="8">
        <v>13109244</v>
      </c>
      <c r="K6" s="8">
        <v>2490756</v>
      </c>
      <c r="L6" s="8">
        <v>15600000</v>
      </c>
      <c r="M6" s="9">
        <v>78000000</v>
      </c>
      <c r="N6" s="8">
        <v>0</v>
      </c>
      <c r="O6" s="8">
        <v>0</v>
      </c>
      <c r="P6" s="8">
        <v>0</v>
      </c>
      <c r="Q6" s="9">
        <f>E6*P6</f>
        <v>0</v>
      </c>
      <c r="R6" s="8">
        <v>9500000</v>
      </c>
      <c r="S6" s="8">
        <v>1805000</v>
      </c>
      <c r="T6" s="8">
        <f>R6+S6</f>
        <v>11305000</v>
      </c>
      <c r="U6" s="9">
        <f>T6*E6</f>
        <v>56525000</v>
      </c>
      <c r="V6" s="8">
        <v>8200000</v>
      </c>
      <c r="W6" s="8">
        <f>X6-V6</f>
        <v>1558000</v>
      </c>
      <c r="X6" s="8">
        <v>9758000</v>
      </c>
      <c r="Y6" s="9">
        <f>X6*E6</f>
        <v>48790000</v>
      </c>
      <c r="Z6" s="8">
        <v>7879461</v>
      </c>
      <c r="AA6" s="8">
        <f>AB6-Z6</f>
        <v>1497098</v>
      </c>
      <c r="AB6" s="8">
        <v>9376559</v>
      </c>
      <c r="AC6" s="19">
        <f>AB6*E6</f>
        <v>46882795</v>
      </c>
      <c r="AD6" s="22">
        <v>7900000</v>
      </c>
      <c r="AE6" s="22">
        <v>1501000</v>
      </c>
      <c r="AF6" s="22">
        <f>AD6+AE6</f>
        <v>9401000</v>
      </c>
      <c r="AG6" s="23">
        <f>AF6*E6</f>
        <v>47005000</v>
      </c>
      <c r="AH6" s="49">
        <f>ROUND(AVERAGE(I6,M6,Q6,U6,Y6,AC6,AG6),0)</f>
        <v>47407649</v>
      </c>
      <c r="AI6" s="50"/>
      <c r="AJ6" s="50"/>
      <c r="AK6" s="50"/>
      <c r="AL6" s="63">
        <f>ROUND(MEDIAN(I6,M6,Q6,U6,Y6,AC6,AG6),0)</f>
        <v>48790000</v>
      </c>
      <c r="AM6" s="64"/>
      <c r="AN6" s="64"/>
      <c r="AO6" s="65"/>
      <c r="AP6" s="66">
        <f>ROUND(STDEV(I6,M6,Q6,U6,Y6,AC6,AG6),0)</f>
        <v>23527694</v>
      </c>
      <c r="AQ6" s="67"/>
      <c r="AR6" s="67"/>
      <c r="AS6" s="68"/>
      <c r="AT6" s="66">
        <f>AH6-AP6</f>
        <v>23879955</v>
      </c>
      <c r="AU6" s="67"/>
      <c r="AV6" s="67"/>
      <c r="AW6" s="68"/>
      <c r="AX6" s="49">
        <f>AH6+AP6</f>
        <v>70935343</v>
      </c>
      <c r="AY6" s="50"/>
      <c r="AZ6" s="50"/>
      <c r="BA6" s="50"/>
      <c r="BB6" s="26">
        <f>AVERAGE(AT6,AX6)</f>
        <v>47407649</v>
      </c>
    </row>
    <row r="7" spans="1:54" ht="409.5" x14ac:dyDescent="0.25">
      <c r="A7" s="3">
        <v>2</v>
      </c>
      <c r="B7" s="3" t="s">
        <v>28</v>
      </c>
      <c r="C7" s="4" t="s">
        <v>29</v>
      </c>
      <c r="D7" s="3" t="s">
        <v>20</v>
      </c>
      <c r="E7" s="3">
        <v>105</v>
      </c>
      <c r="F7" s="10">
        <v>786000</v>
      </c>
      <c r="G7" s="11" t="s">
        <v>30</v>
      </c>
      <c r="H7" s="10">
        <v>786000</v>
      </c>
      <c r="I7" s="12">
        <f>E7*H7</f>
        <v>82530000</v>
      </c>
      <c r="J7" s="13">
        <v>999000</v>
      </c>
      <c r="K7" s="11" t="s">
        <v>30</v>
      </c>
      <c r="L7" s="13">
        <v>999000</v>
      </c>
      <c r="M7" s="14">
        <v>104895000</v>
      </c>
      <c r="N7" s="13">
        <v>941375</v>
      </c>
      <c r="O7" s="11" t="s">
        <v>30</v>
      </c>
      <c r="P7" s="13">
        <v>941375</v>
      </c>
      <c r="Q7" s="14">
        <f>P7*E7</f>
        <v>98844375</v>
      </c>
      <c r="R7" s="13">
        <v>1080000</v>
      </c>
      <c r="S7" s="11" t="s">
        <v>30</v>
      </c>
      <c r="T7" s="13">
        <f>R7</f>
        <v>1080000</v>
      </c>
      <c r="U7" s="14">
        <f>T7*E7</f>
        <v>113400000</v>
      </c>
      <c r="V7" s="13">
        <v>1150000</v>
      </c>
      <c r="W7" s="11" t="s">
        <v>30</v>
      </c>
      <c r="X7" s="13">
        <f>V7</f>
        <v>1150000</v>
      </c>
      <c r="Y7" s="14">
        <f>X7*E7</f>
        <v>120750000</v>
      </c>
      <c r="Z7" s="13">
        <v>1078379</v>
      </c>
      <c r="AA7" s="11" t="s">
        <v>30</v>
      </c>
      <c r="AB7" s="13">
        <f>Z7</f>
        <v>1078379</v>
      </c>
      <c r="AC7" s="20">
        <f>AB7*E7</f>
        <v>113229795</v>
      </c>
      <c r="AD7" s="24">
        <v>1090000</v>
      </c>
      <c r="AE7" s="11" t="s">
        <v>30</v>
      </c>
      <c r="AF7" s="24">
        <f>AD7</f>
        <v>1090000</v>
      </c>
      <c r="AG7" s="25">
        <f>AF7*E7</f>
        <v>114450000</v>
      </c>
      <c r="AH7" s="49">
        <f>ROUND(AVERAGE(I7,M7,Q7,U7,Y7,AC7,AG7),0)</f>
        <v>106871310</v>
      </c>
      <c r="AI7" s="50"/>
      <c r="AJ7" s="50"/>
      <c r="AK7" s="50"/>
      <c r="AL7" s="63">
        <f>ROUND(MEDIAN(I7,M7,Q7,U7,Y7,AC7,AG7),0)</f>
        <v>113229795</v>
      </c>
      <c r="AM7" s="64"/>
      <c r="AN7" s="64"/>
      <c r="AO7" s="65"/>
      <c r="AP7" s="66">
        <f>ROUND(STDEV(I7,M7,Q7,U7,Y7,AC7,AG7),0)</f>
        <v>12870804</v>
      </c>
      <c r="AQ7" s="67"/>
      <c r="AR7" s="67"/>
      <c r="AS7" s="68"/>
      <c r="AT7" s="66">
        <f>AH7-AP7</f>
        <v>94000506</v>
      </c>
      <c r="AU7" s="67"/>
      <c r="AV7" s="67"/>
      <c r="AW7" s="68"/>
      <c r="AX7" s="49">
        <f>AH7+AP7</f>
        <v>119742114</v>
      </c>
      <c r="AY7" s="50"/>
      <c r="AZ7" s="50"/>
      <c r="BA7" s="50"/>
      <c r="BB7" s="26">
        <f>AVERAGE(AT7,AX7)</f>
        <v>106871310</v>
      </c>
    </row>
    <row r="8" spans="1:54" ht="31.15" customHeight="1" x14ac:dyDescent="0.35">
      <c r="A8" s="53" t="s">
        <v>31</v>
      </c>
      <c r="B8" s="54"/>
      <c r="C8" s="54"/>
      <c r="D8" s="54"/>
      <c r="E8" s="55"/>
      <c r="F8" s="15">
        <f>SUM(F6:F7)</f>
        <v>9971000</v>
      </c>
      <c r="G8" s="15">
        <f>G6</f>
        <v>1745150</v>
      </c>
      <c r="H8" s="15">
        <f>SUM(H6:H7)</f>
        <v>11716150</v>
      </c>
      <c r="I8" s="16">
        <f>SUM(I6:I7)</f>
        <v>137180750</v>
      </c>
      <c r="J8" s="17">
        <f>SUM(J6:J7)</f>
        <v>14108244</v>
      </c>
      <c r="K8" s="17">
        <f t="shared" ref="K8:M8" si="0">SUM(K6:K7)</f>
        <v>2490756</v>
      </c>
      <c r="L8" s="17">
        <f t="shared" si="0"/>
        <v>16599000</v>
      </c>
      <c r="M8" s="18">
        <f t="shared" si="0"/>
        <v>182895000</v>
      </c>
      <c r="N8" s="17">
        <f>SUM(N6:N7)</f>
        <v>941375</v>
      </c>
      <c r="O8" s="17">
        <f>O6</f>
        <v>0</v>
      </c>
      <c r="P8" s="17">
        <f t="shared" ref="P8" si="1">SUM(P6:P7)</f>
        <v>941375</v>
      </c>
      <c r="Q8" s="18">
        <f>SUM(Q6:Q7)</f>
        <v>98844375</v>
      </c>
      <c r="R8" s="17">
        <f>SUM(R6:R7)</f>
        <v>10580000</v>
      </c>
      <c r="S8" s="17">
        <f t="shared" ref="S8:U8" si="2">SUM(S6:S7)</f>
        <v>1805000</v>
      </c>
      <c r="T8" s="17">
        <f t="shared" si="2"/>
        <v>12385000</v>
      </c>
      <c r="U8" s="18">
        <f t="shared" si="2"/>
        <v>169925000</v>
      </c>
      <c r="V8" s="17">
        <f>SUM(V6:V7)</f>
        <v>9350000</v>
      </c>
      <c r="W8" s="17">
        <f>SUM(W6:W7)</f>
        <v>1558000</v>
      </c>
      <c r="X8" s="17">
        <f>SUM(X6:X7)</f>
        <v>10908000</v>
      </c>
      <c r="Y8" s="18">
        <f>SUM(Y6:Y7)</f>
        <v>169540000</v>
      </c>
      <c r="Z8" s="17">
        <f>SUM(Z6:Z7)</f>
        <v>8957840</v>
      </c>
      <c r="AA8" s="17">
        <f t="shared" ref="AA8:AC8" si="3">SUM(AA6:AA7)</f>
        <v>1497098</v>
      </c>
      <c r="AB8" s="17">
        <f t="shared" si="3"/>
        <v>10454938</v>
      </c>
      <c r="AC8" s="21">
        <f t="shared" si="3"/>
        <v>160112590</v>
      </c>
      <c r="AD8" s="17">
        <f>SUM(AD6:AD7)</f>
        <v>8990000</v>
      </c>
      <c r="AE8" s="17">
        <f t="shared" ref="AE8:AG8" si="4">SUM(AE6:AE7)</f>
        <v>1501000</v>
      </c>
      <c r="AF8" s="17">
        <f t="shared" si="4"/>
        <v>10491000</v>
      </c>
      <c r="AG8" s="21">
        <f t="shared" si="4"/>
        <v>161455000</v>
      </c>
      <c r="AH8" s="51">
        <f>AVERAGE(AT8,AX8)</f>
        <v>154278959</v>
      </c>
      <c r="AI8" s="52"/>
      <c r="AJ8" s="52"/>
      <c r="AK8" s="52"/>
      <c r="AL8" s="66">
        <f>SUM(AL6:AO7)</f>
        <v>162019795</v>
      </c>
      <c r="AM8" s="67"/>
      <c r="AN8" s="67"/>
      <c r="AO8" s="68"/>
      <c r="AP8" s="66">
        <f>SUM(AP6:AS7)</f>
        <v>36398498</v>
      </c>
      <c r="AQ8" s="67"/>
      <c r="AR8" s="67"/>
      <c r="AS8" s="68"/>
      <c r="AT8" s="66">
        <f>SUM(AT6:AW7)</f>
        <v>117880461</v>
      </c>
      <c r="AU8" s="67"/>
      <c r="AV8" s="67"/>
      <c r="AW8" s="68"/>
      <c r="AX8" s="49">
        <f>SUM(AX6:BA7)</f>
        <v>190677457</v>
      </c>
      <c r="AY8" s="50"/>
      <c r="AZ8" s="50"/>
      <c r="BA8" s="50"/>
      <c r="BB8" s="33">
        <f>SUM(BB6:BB7)</f>
        <v>154278959</v>
      </c>
    </row>
    <row r="10" spans="1:54" ht="46.5" x14ac:dyDescent="0.7">
      <c r="A10" s="46" t="s">
        <v>32</v>
      </c>
      <c r="B10" s="46"/>
      <c r="C10" s="46"/>
      <c r="AU10" s="28"/>
    </row>
    <row r="11" spans="1:54" ht="19.899999999999999" customHeight="1" x14ac:dyDescent="0.25">
      <c r="A11" s="29">
        <v>1</v>
      </c>
      <c r="B11" s="45" t="s">
        <v>33</v>
      </c>
      <c r="C11" s="45"/>
      <c r="E11" s="30"/>
    </row>
    <row r="12" spans="1:54" ht="19.899999999999999" customHeight="1" x14ac:dyDescent="0.25">
      <c r="A12" s="29">
        <v>2</v>
      </c>
      <c r="B12" s="45" t="s">
        <v>34</v>
      </c>
      <c r="C12" s="45"/>
    </row>
    <row r="13" spans="1:54" ht="19.899999999999999" customHeight="1" x14ac:dyDescent="0.25">
      <c r="A13" s="29">
        <v>3</v>
      </c>
      <c r="B13" s="45" t="s">
        <v>35</v>
      </c>
      <c r="C13" s="45"/>
    </row>
    <row r="14" spans="1:54" x14ac:dyDescent="0.25">
      <c r="A14" s="29">
        <v>4</v>
      </c>
      <c r="B14" s="45" t="s">
        <v>36</v>
      </c>
      <c r="C14" s="45"/>
    </row>
    <row r="15" spans="1:54" x14ac:dyDescent="0.25">
      <c r="A15" s="29">
        <v>5</v>
      </c>
      <c r="B15" s="45" t="s">
        <v>37</v>
      </c>
      <c r="C15" s="45"/>
    </row>
  </sheetData>
  <mergeCells count="42">
    <mergeCell ref="AX7:BA7"/>
    <mergeCell ref="AX8:BA8"/>
    <mergeCell ref="AL7:AO7"/>
    <mergeCell ref="AL8:AO8"/>
    <mergeCell ref="AP7:AS7"/>
    <mergeCell ref="AP8:AS8"/>
    <mergeCell ref="AT7:AW7"/>
    <mergeCell ref="AT8:AW8"/>
    <mergeCell ref="AL6:AO6"/>
    <mergeCell ref="AP6:AS6"/>
    <mergeCell ref="AT6:AW6"/>
    <mergeCell ref="AX6:BA6"/>
    <mergeCell ref="AL5:AO5"/>
    <mergeCell ref="AP5:AS5"/>
    <mergeCell ref="AT5:AW5"/>
    <mergeCell ref="AX5:BA5"/>
    <mergeCell ref="B1:I1"/>
    <mergeCell ref="AL4:AO4"/>
    <mergeCell ref="AP4:AS4"/>
    <mergeCell ref="AT4:AW4"/>
    <mergeCell ref="AX4:BA4"/>
    <mergeCell ref="Z4:AC4"/>
    <mergeCell ref="AH4:AK4"/>
    <mergeCell ref="AD4:AG4"/>
    <mergeCell ref="J4:M4"/>
    <mergeCell ref="N4:Q4"/>
    <mergeCell ref="R4:U4"/>
    <mergeCell ref="V4:Y4"/>
    <mergeCell ref="F4:I4"/>
    <mergeCell ref="A2:I2"/>
    <mergeCell ref="A3:B3"/>
    <mergeCell ref="AH5:AK5"/>
    <mergeCell ref="AH6:AK6"/>
    <mergeCell ref="AH7:AK7"/>
    <mergeCell ref="AH8:AK8"/>
    <mergeCell ref="A8:E8"/>
    <mergeCell ref="B14:C14"/>
    <mergeCell ref="B15:C15"/>
    <mergeCell ref="A10:C10"/>
    <mergeCell ref="B11:C11"/>
    <mergeCell ref="B12:C12"/>
    <mergeCell ref="B13:C13"/>
  </mergeCells>
  <phoneticPr fontId="12"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74E31-4538-47AF-9B72-CAE9D7DBCF1F}">
  <dimension ref="A1:AV21"/>
  <sheetViews>
    <sheetView tabSelected="1" zoomScale="56" zoomScaleNormal="85" workbookViewId="0">
      <selection activeCell="A9" sqref="A9:E9"/>
    </sheetView>
  </sheetViews>
  <sheetFormatPr baseColWidth="10" defaultColWidth="11.42578125" defaultRowHeight="15" x14ac:dyDescent="0.25"/>
  <cols>
    <col min="1" max="1" width="27.5703125" customWidth="1"/>
    <col min="2" max="2" width="34.42578125" bestFit="1" customWidth="1"/>
    <col min="3" max="47" width="27.5703125" customWidth="1"/>
    <col min="48" max="48" width="56.42578125" bestFit="1" customWidth="1"/>
  </cols>
  <sheetData>
    <row r="1" spans="1:48" ht="31.5" customHeight="1" x14ac:dyDescent="0.25">
      <c r="A1" s="27" t="s">
        <v>0</v>
      </c>
      <c r="B1" s="56" t="s">
        <v>38</v>
      </c>
      <c r="C1" s="57"/>
      <c r="D1" s="57"/>
      <c r="E1" s="57"/>
      <c r="AV1" s="32"/>
    </row>
    <row r="2" spans="1:48" ht="28.5" x14ac:dyDescent="0.25">
      <c r="A2" s="60" t="s">
        <v>2</v>
      </c>
      <c r="B2" s="61"/>
      <c r="C2" s="61"/>
      <c r="D2" s="61"/>
      <c r="E2" s="61"/>
      <c r="AV2" s="32"/>
    </row>
    <row r="3" spans="1:48" x14ac:dyDescent="0.25">
      <c r="A3" s="62" t="s">
        <v>3</v>
      </c>
      <c r="B3" s="62"/>
      <c r="C3" s="5"/>
      <c r="D3" s="5"/>
      <c r="E3" s="5"/>
      <c r="AV3" s="32"/>
    </row>
    <row r="4" spans="1:48" ht="28.5" x14ac:dyDescent="0.45">
      <c r="F4" s="75" t="s">
        <v>39</v>
      </c>
      <c r="G4" s="76"/>
      <c r="H4" s="76"/>
      <c r="I4" s="77"/>
      <c r="J4" s="75" t="s">
        <v>40</v>
      </c>
      <c r="K4" s="76"/>
      <c r="L4" s="76"/>
      <c r="M4" s="77"/>
      <c r="N4" s="75" t="s">
        <v>41</v>
      </c>
      <c r="O4" s="76"/>
      <c r="P4" s="76"/>
      <c r="Q4" s="77"/>
      <c r="R4" s="75" t="s">
        <v>42</v>
      </c>
      <c r="S4" s="76"/>
      <c r="T4" s="76"/>
      <c r="U4" s="77"/>
      <c r="V4" s="75" t="s">
        <v>43</v>
      </c>
      <c r="W4" s="76"/>
      <c r="X4" s="76"/>
      <c r="Y4" s="77"/>
      <c r="Z4" s="75" t="s">
        <v>11</v>
      </c>
      <c r="AA4" s="76"/>
      <c r="AB4" s="76"/>
      <c r="AC4" s="76"/>
      <c r="AD4" s="77"/>
      <c r="AE4" s="75" t="s">
        <v>12</v>
      </c>
      <c r="AF4" s="76"/>
      <c r="AG4" s="76"/>
      <c r="AH4" s="76"/>
      <c r="AI4" s="77"/>
      <c r="AJ4" s="75" t="s">
        <v>13</v>
      </c>
      <c r="AK4" s="76"/>
      <c r="AL4" s="76"/>
      <c r="AM4" s="77"/>
      <c r="AN4" s="75" t="s">
        <v>14</v>
      </c>
      <c r="AO4" s="76"/>
      <c r="AP4" s="76"/>
      <c r="AQ4" s="77"/>
      <c r="AR4" s="75" t="s">
        <v>15</v>
      </c>
      <c r="AS4" s="76"/>
      <c r="AT4" s="76"/>
      <c r="AU4" s="77"/>
      <c r="AV4" s="31" t="s">
        <v>16</v>
      </c>
    </row>
    <row r="5" spans="1:48" ht="72.599999999999994" customHeight="1" x14ac:dyDescent="0.25">
      <c r="A5" s="1" t="s">
        <v>17</v>
      </c>
      <c r="B5" s="1" t="s">
        <v>18</v>
      </c>
      <c r="C5" s="1" t="s">
        <v>19</v>
      </c>
      <c r="D5" s="1" t="s">
        <v>20</v>
      </c>
      <c r="E5" s="1" t="s">
        <v>21</v>
      </c>
      <c r="F5" s="2" t="s">
        <v>22</v>
      </c>
      <c r="G5" s="2" t="s">
        <v>23</v>
      </c>
      <c r="H5" s="2" t="s">
        <v>24</v>
      </c>
      <c r="I5" s="2" t="s">
        <v>25</v>
      </c>
      <c r="J5" s="2" t="s">
        <v>22</v>
      </c>
      <c r="K5" s="2" t="s">
        <v>23</v>
      </c>
      <c r="L5" s="2" t="s">
        <v>24</v>
      </c>
      <c r="M5" s="2" t="s">
        <v>25</v>
      </c>
      <c r="N5" s="2" t="s">
        <v>22</v>
      </c>
      <c r="O5" s="2" t="s">
        <v>23</v>
      </c>
      <c r="P5" s="2" t="s">
        <v>24</v>
      </c>
      <c r="Q5" s="2" t="s">
        <v>25</v>
      </c>
      <c r="R5" s="2" t="s">
        <v>22</v>
      </c>
      <c r="S5" s="2" t="s">
        <v>23</v>
      </c>
      <c r="T5" s="2" t="s">
        <v>24</v>
      </c>
      <c r="U5" s="2" t="s">
        <v>25</v>
      </c>
      <c r="V5" s="2" t="s">
        <v>22</v>
      </c>
      <c r="W5" s="2" t="s">
        <v>23</v>
      </c>
      <c r="X5" s="2" t="s">
        <v>24</v>
      </c>
      <c r="Y5" s="2" t="s">
        <v>25</v>
      </c>
      <c r="Z5" s="78" t="s">
        <v>25</v>
      </c>
      <c r="AA5" s="79"/>
      <c r="AB5" s="79"/>
      <c r="AC5" s="80"/>
      <c r="AD5" s="2" t="s">
        <v>44</v>
      </c>
      <c r="AE5" s="78" t="s">
        <v>25</v>
      </c>
      <c r="AF5" s="79"/>
      <c r="AG5" s="79"/>
      <c r="AH5" s="80"/>
      <c r="AI5" s="2" t="s">
        <v>44</v>
      </c>
      <c r="AJ5" s="78"/>
      <c r="AK5" s="79"/>
      <c r="AL5" s="79"/>
      <c r="AM5" s="80"/>
      <c r="AN5" s="78"/>
      <c r="AO5" s="79"/>
      <c r="AP5" s="79"/>
      <c r="AQ5" s="80"/>
      <c r="AR5" s="78"/>
      <c r="AS5" s="79"/>
      <c r="AT5" s="79"/>
      <c r="AU5" s="80"/>
      <c r="AV5" s="1"/>
    </row>
    <row r="6" spans="1:48" ht="21" x14ac:dyDescent="0.25">
      <c r="A6" s="3">
        <v>1</v>
      </c>
      <c r="B6" s="3" t="s">
        <v>26</v>
      </c>
      <c r="C6" s="42" t="s">
        <v>47</v>
      </c>
      <c r="D6" s="3" t="s">
        <v>20</v>
      </c>
      <c r="E6" s="3">
        <v>2</v>
      </c>
      <c r="F6" s="22">
        <v>9555000</v>
      </c>
      <c r="G6" s="22">
        <f>F6*0.19</f>
        <v>1815450</v>
      </c>
      <c r="H6" s="22">
        <f>F6+G6</f>
        <v>11370450</v>
      </c>
      <c r="I6" s="23">
        <f>H6*$E6</f>
        <v>22740900</v>
      </c>
      <c r="J6" s="38">
        <v>9555000</v>
      </c>
      <c r="K6" s="22">
        <f>J6*0.19</f>
        <v>1815450</v>
      </c>
      <c r="L6" s="22">
        <f>J6+K6</f>
        <v>11370450</v>
      </c>
      <c r="M6" s="23">
        <f>L6*$E6</f>
        <v>22740900</v>
      </c>
      <c r="N6" s="22">
        <v>15500000</v>
      </c>
      <c r="O6" s="22">
        <f>N6*0.19</f>
        <v>2945000</v>
      </c>
      <c r="P6" s="22">
        <f>N6+O6</f>
        <v>18445000</v>
      </c>
      <c r="Q6" s="23">
        <f>P6*$E6</f>
        <v>36890000</v>
      </c>
      <c r="R6" s="22">
        <v>14912000</v>
      </c>
      <c r="S6" s="22">
        <f>R6*0.19</f>
        <v>2833280</v>
      </c>
      <c r="T6" s="22">
        <f>R6+S6</f>
        <v>17745280</v>
      </c>
      <c r="U6" s="23">
        <f>T6*$E6</f>
        <v>35490560</v>
      </c>
      <c r="V6" s="22">
        <v>9450000</v>
      </c>
      <c r="W6" s="22">
        <f>V6*0.19</f>
        <v>1795500</v>
      </c>
      <c r="X6" s="22">
        <f>V6+W6</f>
        <v>11245500</v>
      </c>
      <c r="Y6" s="23">
        <f>X6*$E6</f>
        <v>22491000</v>
      </c>
      <c r="Z6" s="66">
        <f>ROUND(AVERAGE(I6,M6,Q6,U6,Y6),0)</f>
        <v>28070672</v>
      </c>
      <c r="AA6" s="81"/>
      <c r="AB6" s="81"/>
      <c r="AC6" s="82"/>
      <c r="AD6" s="37">
        <f>Z6/2</f>
        <v>14035336</v>
      </c>
      <c r="AE6" s="63">
        <f>ROUND(MEDIAN(I6,M6,Q6,U6,Y6),0)</f>
        <v>22740900</v>
      </c>
      <c r="AF6" s="83"/>
      <c r="AG6" s="83"/>
      <c r="AH6" s="84"/>
      <c r="AI6" s="37">
        <f>AE6/2</f>
        <v>11370450</v>
      </c>
      <c r="AJ6" s="66">
        <f>ROUND(STDEV(I6,M6,Q6,U6,Y6),0)</f>
        <v>7429350</v>
      </c>
      <c r="AK6" s="81"/>
      <c r="AL6" s="81"/>
      <c r="AM6" s="82"/>
      <c r="AN6" s="66">
        <f>Z6-AJ6</f>
        <v>20641322</v>
      </c>
      <c r="AO6" s="81"/>
      <c r="AP6" s="81"/>
      <c r="AQ6" s="82"/>
      <c r="AR6" s="66">
        <f>Z6+AJ6</f>
        <v>35500022</v>
      </c>
      <c r="AS6" s="81"/>
      <c r="AT6" s="81"/>
      <c r="AU6" s="82"/>
      <c r="AV6" s="26">
        <f>AVERAGE(AN6,AR6)</f>
        <v>28070672</v>
      </c>
    </row>
    <row r="7" spans="1:48" ht="57.95" customHeight="1" x14ac:dyDescent="0.25">
      <c r="A7" s="3">
        <v>2</v>
      </c>
      <c r="B7" s="34" t="s">
        <v>45</v>
      </c>
      <c r="C7" s="42" t="s">
        <v>47</v>
      </c>
      <c r="D7" s="3" t="s">
        <v>20</v>
      </c>
      <c r="E7" s="3">
        <v>61</v>
      </c>
      <c r="F7" s="22">
        <v>6499000</v>
      </c>
      <c r="G7" s="22">
        <f t="shared" ref="G7:G8" si="0">F7*0.19</f>
        <v>1234810</v>
      </c>
      <c r="H7" s="22">
        <f t="shared" ref="H7:H8" si="1">F7+G7</f>
        <v>7733810</v>
      </c>
      <c r="I7" s="23">
        <f t="shared" ref="I7:I8" si="2">H7*$E7</f>
        <v>471762410</v>
      </c>
      <c r="J7" s="38">
        <v>6499000</v>
      </c>
      <c r="K7" s="22">
        <f t="shared" ref="K7:K8" si="3">J7*0.19</f>
        <v>1234810</v>
      </c>
      <c r="L7" s="22">
        <f t="shared" ref="L7:L8" si="4">J7+K7</f>
        <v>7733810</v>
      </c>
      <c r="M7" s="23">
        <f t="shared" ref="M7:M8" si="5">L7*$E7</f>
        <v>471762410</v>
      </c>
      <c r="N7" s="22">
        <v>5200000</v>
      </c>
      <c r="O7" s="22">
        <f t="shared" ref="O7:O8" si="6">N7*0.19</f>
        <v>988000</v>
      </c>
      <c r="P7" s="22">
        <f t="shared" ref="P7:P8" si="7">N7+O7</f>
        <v>6188000</v>
      </c>
      <c r="Q7" s="23">
        <f t="shared" ref="Q7:Q8" si="8">P7*$E7</f>
        <v>377468000</v>
      </c>
      <c r="R7" s="22">
        <v>5665000</v>
      </c>
      <c r="S7" s="22">
        <f t="shared" ref="S7:S8" si="9">R7*0.19</f>
        <v>1076350</v>
      </c>
      <c r="T7" s="22">
        <f t="shared" ref="T7:T8" si="10">R7+S7</f>
        <v>6741350</v>
      </c>
      <c r="U7" s="23">
        <f t="shared" ref="U7:U8" si="11">T7*$E7</f>
        <v>411222350</v>
      </c>
      <c r="V7" s="22">
        <v>6550000</v>
      </c>
      <c r="W7" s="22">
        <f t="shared" ref="W7:W8" si="12">V7*0.19</f>
        <v>1244500</v>
      </c>
      <c r="X7" s="22">
        <f t="shared" ref="X7:X8" si="13">V7+W7</f>
        <v>7794500</v>
      </c>
      <c r="Y7" s="23">
        <f t="shared" ref="Y7:Y8" si="14">X7*$E7</f>
        <v>475464500</v>
      </c>
      <c r="Z7" s="66">
        <f t="shared" ref="Z7:Z8" si="15">ROUND(AVERAGE(I7,M7,Q7,U7,Y7),0)</f>
        <v>441535934</v>
      </c>
      <c r="AA7" s="81"/>
      <c r="AB7" s="81"/>
      <c r="AC7" s="82"/>
      <c r="AD7" s="37">
        <f>Z7/61</f>
        <v>7238294</v>
      </c>
      <c r="AE7" s="63">
        <f t="shared" ref="AE7:AE8" si="16">ROUND(MEDIAN(I7,M7,Q7,U7,Y7),0)</f>
        <v>471762410</v>
      </c>
      <c r="AF7" s="83"/>
      <c r="AG7" s="83"/>
      <c r="AH7" s="84"/>
      <c r="AI7" s="37">
        <f>AE7/61</f>
        <v>7733810</v>
      </c>
      <c r="AJ7" s="66">
        <f t="shared" ref="AJ7:AJ8" si="17">ROUND(STDEV(I7,M7,Q7,U7,Y7),0)</f>
        <v>44727063</v>
      </c>
      <c r="AK7" s="81"/>
      <c r="AL7" s="81"/>
      <c r="AM7" s="82"/>
      <c r="AN7" s="66">
        <f>Z7-AJ7</f>
        <v>396808871</v>
      </c>
      <c r="AO7" s="81"/>
      <c r="AP7" s="81"/>
      <c r="AQ7" s="82"/>
      <c r="AR7" s="66">
        <f>Z7+AJ7</f>
        <v>486262997</v>
      </c>
      <c r="AS7" s="81"/>
      <c r="AT7" s="81"/>
      <c r="AU7" s="82"/>
      <c r="AV7" s="26">
        <f>AVERAGE(AN7,AR7)</f>
        <v>441535934</v>
      </c>
    </row>
    <row r="8" spans="1:48" ht="75" x14ac:dyDescent="0.25">
      <c r="A8" s="3">
        <v>3</v>
      </c>
      <c r="B8" s="34" t="s">
        <v>46</v>
      </c>
      <c r="C8" s="42" t="s">
        <v>47</v>
      </c>
      <c r="D8" s="3" t="s">
        <v>20</v>
      </c>
      <c r="E8" s="3">
        <v>95</v>
      </c>
      <c r="F8" s="24">
        <v>5399000</v>
      </c>
      <c r="G8" s="22">
        <f t="shared" si="0"/>
        <v>1025810</v>
      </c>
      <c r="H8" s="22">
        <f t="shared" si="1"/>
        <v>6424810</v>
      </c>
      <c r="I8" s="23">
        <f t="shared" si="2"/>
        <v>610356950</v>
      </c>
      <c r="J8" s="39">
        <v>5399000</v>
      </c>
      <c r="K8" s="22">
        <f t="shared" si="3"/>
        <v>1025810</v>
      </c>
      <c r="L8" s="22">
        <f t="shared" si="4"/>
        <v>6424810</v>
      </c>
      <c r="M8" s="23">
        <f t="shared" si="5"/>
        <v>610356950</v>
      </c>
      <c r="N8" s="24">
        <v>4950000</v>
      </c>
      <c r="O8" s="22">
        <f t="shared" si="6"/>
        <v>940500</v>
      </c>
      <c r="P8" s="22">
        <f t="shared" si="7"/>
        <v>5890500</v>
      </c>
      <c r="Q8" s="23">
        <f t="shared" si="8"/>
        <v>559597500</v>
      </c>
      <c r="R8" s="24">
        <v>5354000</v>
      </c>
      <c r="S8" s="22">
        <f t="shared" si="9"/>
        <v>1017260</v>
      </c>
      <c r="T8" s="22">
        <f t="shared" si="10"/>
        <v>6371260</v>
      </c>
      <c r="U8" s="23">
        <f t="shared" si="11"/>
        <v>605269700</v>
      </c>
      <c r="V8" s="24">
        <v>5350000</v>
      </c>
      <c r="W8" s="22">
        <f t="shared" si="12"/>
        <v>1016500</v>
      </c>
      <c r="X8" s="22">
        <f t="shared" si="13"/>
        <v>6366500</v>
      </c>
      <c r="Y8" s="23">
        <f t="shared" si="14"/>
        <v>604817500</v>
      </c>
      <c r="Z8" s="66">
        <f t="shared" si="15"/>
        <v>598079720</v>
      </c>
      <c r="AA8" s="81"/>
      <c r="AB8" s="81"/>
      <c r="AC8" s="82"/>
      <c r="AD8" s="37">
        <f>Z8/95</f>
        <v>6295576</v>
      </c>
      <c r="AE8" s="63">
        <f t="shared" si="16"/>
        <v>605269700</v>
      </c>
      <c r="AF8" s="83"/>
      <c r="AG8" s="83"/>
      <c r="AH8" s="84"/>
      <c r="AI8" s="37">
        <f>AE8/95</f>
        <v>6371260</v>
      </c>
      <c r="AJ8" s="66">
        <f t="shared" si="17"/>
        <v>21676228</v>
      </c>
      <c r="AK8" s="81"/>
      <c r="AL8" s="81"/>
      <c r="AM8" s="82"/>
      <c r="AN8" s="66">
        <f>Z8-AJ8</f>
        <v>576403492</v>
      </c>
      <c r="AO8" s="81"/>
      <c r="AP8" s="81"/>
      <c r="AQ8" s="82"/>
      <c r="AR8" s="66">
        <f>Z8+AJ8</f>
        <v>619755948</v>
      </c>
      <c r="AS8" s="81"/>
      <c r="AT8" s="81"/>
      <c r="AU8" s="82"/>
      <c r="AV8" s="26">
        <f>AVERAGE(AN8,AR8)</f>
        <v>598079720</v>
      </c>
    </row>
    <row r="9" spans="1:48" ht="21" x14ac:dyDescent="0.35">
      <c r="A9" s="72" t="s">
        <v>31</v>
      </c>
      <c r="B9" s="73"/>
      <c r="C9" s="73"/>
      <c r="D9" s="73"/>
      <c r="E9" s="74"/>
      <c r="F9" s="43">
        <f>SUM(F6:F8)</f>
        <v>21453000</v>
      </c>
      <c r="G9" s="43">
        <f t="shared" ref="G9:I9" si="18">SUM(G6:G8)</f>
        <v>4076070</v>
      </c>
      <c r="H9" s="43">
        <f t="shared" si="18"/>
        <v>25529070</v>
      </c>
      <c r="I9" s="36">
        <f t="shared" si="18"/>
        <v>1104860260</v>
      </c>
      <c r="J9" s="43">
        <f>SUM(J6:J8)</f>
        <v>21453000</v>
      </c>
      <c r="K9" s="43">
        <f t="shared" ref="K9:M9" si="19">SUM(K6:K8)</f>
        <v>4076070</v>
      </c>
      <c r="L9" s="43">
        <f t="shared" si="19"/>
        <v>25529070</v>
      </c>
      <c r="M9" s="36">
        <f t="shared" si="19"/>
        <v>1104860260</v>
      </c>
      <c r="N9" s="43">
        <f>SUM(N6:N8)</f>
        <v>25650000</v>
      </c>
      <c r="O9" s="43">
        <f t="shared" ref="O9:Q9" si="20">SUM(O6:O8)</f>
        <v>4873500</v>
      </c>
      <c r="P9" s="43">
        <f t="shared" si="20"/>
        <v>30523500</v>
      </c>
      <c r="Q9" s="36">
        <f t="shared" si="20"/>
        <v>973955500</v>
      </c>
      <c r="R9" s="43">
        <f>SUM(R6:R8)</f>
        <v>25931000</v>
      </c>
      <c r="S9" s="43">
        <f t="shared" ref="S9:U9" si="21">SUM(S6:S8)</f>
        <v>4926890</v>
      </c>
      <c r="T9" s="43">
        <f t="shared" si="21"/>
        <v>30857890</v>
      </c>
      <c r="U9" s="36">
        <f t="shared" si="21"/>
        <v>1051982610</v>
      </c>
      <c r="V9" s="43">
        <f>SUM(V6:V8)</f>
        <v>21350000</v>
      </c>
      <c r="W9" s="43">
        <f t="shared" ref="W9:Y9" si="22">SUM(W6:W8)</f>
        <v>4056500</v>
      </c>
      <c r="X9" s="43">
        <f t="shared" si="22"/>
        <v>25406500</v>
      </c>
      <c r="Y9" s="41">
        <f t="shared" si="22"/>
        <v>1102773000</v>
      </c>
      <c r="Z9" s="85">
        <f>SUM(Z6:AC8)</f>
        <v>1067686326</v>
      </c>
      <c r="AA9" s="86"/>
      <c r="AB9" s="86"/>
      <c r="AC9" s="87"/>
      <c r="AD9" s="36">
        <f>SUM(AD6:AD8)</f>
        <v>27569206</v>
      </c>
      <c r="AE9" s="66">
        <f>SUM(AE6:AH8)</f>
        <v>1099773010</v>
      </c>
      <c r="AF9" s="81"/>
      <c r="AG9" s="81"/>
      <c r="AH9" s="82"/>
      <c r="AI9" s="26">
        <f>SUM(AI6:AI8)</f>
        <v>25475520</v>
      </c>
      <c r="AJ9" s="66">
        <f>SUM(AJ6:AM8)</f>
        <v>73832641</v>
      </c>
      <c r="AK9" s="81"/>
      <c r="AL9" s="81"/>
      <c r="AM9" s="82"/>
      <c r="AN9" s="66">
        <f>SUM(AN6:AQ8)</f>
        <v>993853685</v>
      </c>
      <c r="AO9" s="81"/>
      <c r="AP9" s="81"/>
      <c r="AQ9" s="82"/>
      <c r="AR9" s="66">
        <f>SUM(AR6:AU8)</f>
        <v>1141518967</v>
      </c>
      <c r="AS9" s="81"/>
      <c r="AT9" s="81"/>
      <c r="AU9" s="82"/>
      <c r="AV9" s="44">
        <f>SUM(AV6:AV8)</f>
        <v>1067686326</v>
      </c>
    </row>
    <row r="10" spans="1:48" x14ac:dyDescent="0.25">
      <c r="AV10" s="35"/>
    </row>
    <row r="11" spans="1:48" ht="46.5" x14ac:dyDescent="0.7">
      <c r="A11" s="46" t="s">
        <v>32</v>
      </c>
      <c r="B11" s="46"/>
      <c r="C11" s="46"/>
      <c r="AO11" s="28"/>
      <c r="AV11" s="32"/>
    </row>
    <row r="12" spans="1:48" x14ac:dyDescent="0.25">
      <c r="A12" s="29">
        <v>1</v>
      </c>
      <c r="B12" s="70" t="str">
        <f>"TENIENDO EN CUENTA EL INDICADOR DE VALOR MÁXIMO , EL PRECIO PARA EL ITEM #1 NO PUEDE SUPERAR LOS $"&amp;AR6</f>
        <v>TENIENDO EN CUENTA EL INDICADOR DE VALOR MÁXIMO , EL PRECIO PARA EL ITEM #1 NO PUEDE SUPERAR LOS $35500022</v>
      </c>
      <c r="C12" s="71"/>
      <c r="D12" s="71"/>
      <c r="E12" s="71"/>
      <c r="AV12" s="32"/>
    </row>
    <row r="13" spans="1:48" x14ac:dyDescent="0.25">
      <c r="A13" s="29">
        <v>2</v>
      </c>
      <c r="B13" s="70" t="str">
        <f>"TENIENDO EN CUENTA EL INDICADOR DE VALOR MÁXIMO , EL PRECIO PARA EL ITEM #2 NO PUEDE SUPERAR LOS $"&amp;AR7</f>
        <v>TENIENDO EN CUENTA EL INDICADOR DE VALOR MÁXIMO , EL PRECIO PARA EL ITEM #2 NO PUEDE SUPERAR LOS $486262997</v>
      </c>
      <c r="C13" s="71"/>
      <c r="D13" s="71"/>
      <c r="E13" s="71"/>
      <c r="AV13" s="32"/>
    </row>
    <row r="14" spans="1:48" x14ac:dyDescent="0.25">
      <c r="A14" s="29">
        <v>3</v>
      </c>
      <c r="B14" s="70" t="str">
        <f>"TENIENDO EN CUENTA EL INDICADOR DE VALOR MÁXIMO , EL PRECIO PARA EL ITEM #3 NO PUEDE SUPERAR LOS $"&amp;AR8</f>
        <v>TENIENDO EN CUENTA EL INDICADOR DE VALOR MÁXIMO , EL PRECIO PARA EL ITEM #3 NO PUEDE SUPERAR LOS $619755948</v>
      </c>
      <c r="C14" s="71"/>
      <c r="D14" s="71"/>
      <c r="E14" s="71"/>
      <c r="AV14" s="32"/>
    </row>
    <row r="15" spans="1:48" x14ac:dyDescent="0.25">
      <c r="A15" s="29">
        <v>4</v>
      </c>
      <c r="B15" s="70" t="str">
        <f>"TENIENDO EN CUENTA EL INDICADOR DE VALOR MINIMO, EL PRECIO PARA EL ITEM #1 NO PUEDE DISMINUIR DEBAJO DE LOS $"&amp;AN6</f>
        <v>TENIENDO EN CUENTA EL INDICADOR DE VALOR MINIMO, EL PRECIO PARA EL ITEM #1 NO PUEDE DISMINUIR DEBAJO DE LOS $20641322</v>
      </c>
      <c r="C15" s="71"/>
      <c r="D15" s="71"/>
      <c r="E15" s="71"/>
      <c r="AV15" s="32"/>
    </row>
    <row r="16" spans="1:48" x14ac:dyDescent="0.25">
      <c r="A16" s="29">
        <v>5</v>
      </c>
      <c r="B16" s="70" t="str">
        <f>"TENIENDO EN CUENTA EL INDICADOR DE VALOR MINIMO, EL PRECIO PARA EL ITEM #2 NO PUEDE DISMINUIR DEBAJO DE LOS $"&amp;AN7</f>
        <v>TENIENDO EN CUENTA EL INDICADOR DE VALOR MINIMO, EL PRECIO PARA EL ITEM #2 NO PUEDE DISMINUIR DEBAJO DE LOS $396808871</v>
      </c>
      <c r="C16" s="71"/>
      <c r="D16" s="71"/>
      <c r="E16" s="71"/>
      <c r="AV16" s="32"/>
    </row>
    <row r="17" spans="1:48" x14ac:dyDescent="0.25">
      <c r="A17" s="29">
        <v>6</v>
      </c>
      <c r="B17" s="70" t="str">
        <f>"TENIENDO EN CUENTA EL INDICADOR DE VALOR MINIMO, EL PRECIO PARA EL ITEM #3 NO PUEDE DISMINUIR DEBAJO DE LOS $"&amp;AN8</f>
        <v>TENIENDO EN CUENTA EL INDICADOR DE VALOR MINIMO, EL PRECIO PARA EL ITEM #3 NO PUEDE DISMINUIR DEBAJO DE LOS $576403492</v>
      </c>
      <c r="C17" s="71"/>
      <c r="D17" s="71"/>
      <c r="E17" s="71"/>
    </row>
    <row r="18" spans="1:48" x14ac:dyDescent="0.25">
      <c r="AV18" s="32"/>
    </row>
    <row r="19" spans="1:48" x14ac:dyDescent="0.25">
      <c r="AV19" s="32"/>
    </row>
    <row r="20" spans="1:48" x14ac:dyDescent="0.25">
      <c r="AV20" s="32"/>
    </row>
    <row r="21" spans="1:48" x14ac:dyDescent="0.25">
      <c r="AN21" s="40"/>
      <c r="AV21" s="32"/>
    </row>
  </sheetData>
  <mergeCells count="46">
    <mergeCell ref="AN9:AQ9"/>
    <mergeCell ref="AR9:AU9"/>
    <mergeCell ref="Z9:AC9"/>
    <mergeCell ref="AJ9:AM9"/>
    <mergeCell ref="AE7:AH7"/>
    <mergeCell ref="AE8:AH8"/>
    <mergeCell ref="AE9:AH9"/>
    <mergeCell ref="AJ7:AM7"/>
    <mergeCell ref="Z8:AC8"/>
    <mergeCell ref="AJ8:AM8"/>
    <mergeCell ref="AN8:AQ8"/>
    <mergeCell ref="AR8:AU8"/>
    <mergeCell ref="Z7:AC7"/>
    <mergeCell ref="AN7:AQ7"/>
    <mergeCell ref="AR7:AU7"/>
    <mergeCell ref="Z6:AC6"/>
    <mergeCell ref="AJ6:AM6"/>
    <mergeCell ref="AN6:AQ6"/>
    <mergeCell ref="AR6:AU6"/>
    <mergeCell ref="AE6:AH6"/>
    <mergeCell ref="AJ4:AM4"/>
    <mergeCell ref="AN4:AQ4"/>
    <mergeCell ref="AR4:AU4"/>
    <mergeCell ref="Z5:AC5"/>
    <mergeCell ref="AJ5:AM5"/>
    <mergeCell ref="AN5:AQ5"/>
    <mergeCell ref="AR5:AU5"/>
    <mergeCell ref="AE4:AI4"/>
    <mergeCell ref="Z4:AD4"/>
    <mergeCell ref="AE5:AH5"/>
    <mergeCell ref="F4:I4"/>
    <mergeCell ref="V4:Y4"/>
    <mergeCell ref="R4:U4"/>
    <mergeCell ref="J4:M4"/>
    <mergeCell ref="N4:Q4"/>
    <mergeCell ref="B14:E14"/>
    <mergeCell ref="B17:E17"/>
    <mergeCell ref="B1:E1"/>
    <mergeCell ref="A2:E2"/>
    <mergeCell ref="A3:B3"/>
    <mergeCell ref="A11:C11"/>
    <mergeCell ref="A9:E9"/>
    <mergeCell ref="B16:E16"/>
    <mergeCell ref="B15:E15"/>
    <mergeCell ref="B13:E13"/>
    <mergeCell ref="B12:E12"/>
  </mergeCells>
  <phoneticPr fontId="12"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Mercado 2025</vt:lpstr>
      <vt:lpstr>Estudio Mercado 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Personal</dc:creator>
  <cp:keywords/>
  <dc:description/>
  <cp:lastModifiedBy>Personal</cp:lastModifiedBy>
  <cp:revision/>
  <dcterms:created xsi:type="dcterms:W3CDTF">2025-04-01T15:37:37Z</dcterms:created>
  <dcterms:modified xsi:type="dcterms:W3CDTF">2026-06-19T19:11:53Z</dcterms:modified>
  <cp:category/>
  <cp:contentStatus/>
</cp:coreProperties>
</file>